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7" i="16" l="1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Y122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V115" i="16"/>
  <c r="N115" i="16"/>
  <c r="M115" i="16"/>
  <c r="N114" i="16"/>
  <c r="M114" i="16"/>
  <c r="N113" i="16"/>
  <c r="M113" i="16"/>
  <c r="N112" i="16"/>
  <c r="M112" i="16"/>
  <c r="N111" i="16"/>
  <c r="M111" i="16"/>
  <c r="Z110" i="16"/>
  <c r="N110" i="16"/>
  <c r="M110" i="16"/>
  <c r="N109" i="16"/>
  <c r="M109" i="16"/>
  <c r="N108" i="16"/>
  <c r="M108" i="16"/>
  <c r="N107" i="16"/>
  <c r="M107" i="16"/>
  <c r="N106" i="16"/>
  <c r="M106" i="16"/>
  <c r="N105" i="16"/>
  <c r="N104" i="16"/>
  <c r="M104" i="16"/>
  <c r="N103" i="16"/>
  <c r="N102" i="16"/>
  <c r="M102" i="16"/>
  <c r="N101" i="16"/>
  <c r="M101" i="16"/>
  <c r="N100" i="16"/>
  <c r="N99" i="16"/>
  <c r="M99" i="16"/>
  <c r="N98" i="16"/>
  <c r="M98" i="16"/>
  <c r="N97" i="16"/>
  <c r="M97" i="16"/>
  <c r="N96" i="16"/>
  <c r="M96" i="16"/>
  <c r="N95" i="16"/>
  <c r="M95" i="16"/>
  <c r="N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V87" i="16"/>
  <c r="N87" i="16"/>
  <c r="M87" i="16"/>
  <c r="N86" i="16"/>
  <c r="N85" i="16"/>
  <c r="M85" i="16"/>
  <c r="N84" i="16"/>
  <c r="M84" i="16"/>
  <c r="N83" i="16"/>
  <c r="M83" i="16"/>
  <c r="N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V74" i="16"/>
  <c r="N74" i="16"/>
  <c r="M74" i="16"/>
  <c r="N73" i="16"/>
  <c r="M73" i="16"/>
  <c r="N72" i="16"/>
  <c r="M72" i="16"/>
  <c r="N71" i="16"/>
  <c r="M71" i="16"/>
  <c r="V70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Z64" i="16" s="1"/>
  <c r="N63" i="16"/>
  <c r="M63" i="16"/>
  <c r="N62" i="16"/>
  <c r="M62" i="16"/>
  <c r="N61" i="16"/>
  <c r="M61" i="16"/>
  <c r="N60" i="16"/>
  <c r="M60" i="16"/>
  <c r="Z60" i="16" s="1"/>
  <c r="N59" i="16"/>
  <c r="M59" i="16"/>
  <c r="V58" i="16"/>
  <c r="N58" i="16"/>
  <c r="M58" i="16"/>
  <c r="N57" i="16"/>
  <c r="M57" i="16"/>
  <c r="N56" i="16"/>
  <c r="M56" i="16"/>
  <c r="N55" i="16"/>
  <c r="M55" i="16"/>
  <c r="V54" i="16"/>
  <c r="N54" i="16"/>
  <c r="M54" i="16"/>
  <c r="N53" i="16"/>
  <c r="M53" i="16"/>
  <c r="N52" i="16"/>
  <c r="M52" i="16"/>
  <c r="N51" i="16"/>
  <c r="M51" i="16"/>
  <c r="N50" i="16"/>
  <c r="M50" i="16"/>
  <c r="N49" i="16"/>
  <c r="M49" i="16"/>
  <c r="N48" i="16"/>
  <c r="M48" i="16"/>
  <c r="Z48" i="16" s="1"/>
  <c r="N47" i="16"/>
  <c r="M47" i="16"/>
  <c r="N46" i="16"/>
  <c r="M46" i="16"/>
  <c r="N45" i="16"/>
  <c r="M45" i="16"/>
  <c r="N44" i="16"/>
  <c r="M44" i="16"/>
  <c r="Z44" i="16" s="1"/>
  <c r="N43" i="16"/>
  <c r="M43" i="16"/>
  <c r="N42" i="16"/>
  <c r="N41" i="16"/>
  <c r="M41" i="16"/>
  <c r="N40" i="16"/>
  <c r="M40" i="16"/>
  <c r="Z40" i="16" s="1"/>
  <c r="N39" i="16"/>
  <c r="M39" i="16"/>
  <c r="N38" i="16"/>
  <c r="M38" i="16"/>
  <c r="N37" i="16"/>
  <c r="M37" i="16"/>
  <c r="V36" i="16"/>
  <c r="N36" i="16"/>
  <c r="M36" i="16"/>
  <c r="N35" i="16"/>
  <c r="M35" i="16"/>
  <c r="Y35" i="16" s="1"/>
  <c r="V34" i="16"/>
  <c r="N34" i="16"/>
  <c r="M34" i="16"/>
  <c r="N33" i="16"/>
  <c r="V32" i="16"/>
  <c r="N32" i="16"/>
  <c r="M32" i="16"/>
  <c r="N31" i="16"/>
  <c r="M31" i="16"/>
  <c r="Y31" i="16" s="1"/>
  <c r="N30" i="16"/>
  <c r="M30" i="16"/>
  <c r="Z29" i="16"/>
  <c r="N29" i="16"/>
  <c r="M29" i="16"/>
  <c r="Z28" i="16"/>
  <c r="N28" i="16"/>
  <c r="M28" i="16"/>
  <c r="Z27" i="16"/>
  <c r="N27" i="16"/>
  <c r="M27" i="16"/>
  <c r="Z26" i="16"/>
  <c r="N26" i="16"/>
  <c r="M26" i="16"/>
  <c r="Z25" i="16"/>
  <c r="N25" i="16"/>
  <c r="M25" i="16"/>
  <c r="Z24" i="16"/>
  <c r="N24" i="16"/>
  <c r="M24" i="16"/>
  <c r="Z23" i="16"/>
  <c r="N23" i="16"/>
  <c r="M23" i="16"/>
  <c r="Z22" i="16"/>
  <c r="N22" i="16"/>
  <c r="M22" i="16"/>
  <c r="Z21" i="16"/>
  <c r="N21" i="16"/>
  <c r="M21" i="16"/>
  <c r="Z20" i="16"/>
  <c r="N20" i="16"/>
  <c r="M20" i="16"/>
  <c r="Z19" i="16"/>
  <c r="N19" i="16"/>
  <c r="M19" i="16"/>
  <c r="Z18" i="16"/>
  <c r="N18" i="16"/>
  <c r="M18" i="16"/>
  <c r="N17" i="16"/>
  <c r="N16" i="16"/>
  <c r="M16" i="16"/>
  <c r="N15" i="16"/>
  <c r="M15" i="16"/>
  <c r="N14" i="16"/>
  <c r="M14" i="16"/>
  <c r="N13" i="16"/>
  <c r="M13" i="16"/>
  <c r="N12" i="16"/>
  <c r="M12" i="16"/>
  <c r="N11" i="16"/>
  <c r="M11" i="16"/>
  <c r="N10" i="16"/>
  <c r="V9" i="16"/>
  <c r="N9" i="16"/>
  <c r="M9" i="16"/>
  <c r="V8" i="16"/>
  <c r="N8" i="16"/>
  <c r="M8" i="16"/>
  <c r="V7" i="16"/>
  <c r="N7" i="16"/>
  <c r="M7" i="16"/>
  <c r="V6" i="16"/>
  <c r="N6" i="16"/>
  <c r="M6" i="16"/>
  <c r="T5" i="16"/>
  <c r="S5" i="16"/>
  <c r="Z188" i="16" s="1"/>
  <c r="R5" i="16"/>
  <c r="Q5" i="16"/>
  <c r="P5" i="16"/>
  <c r="O5" i="16"/>
  <c r="V119" i="16" s="1"/>
  <c r="N5" i="16"/>
  <c r="M5" i="16"/>
  <c r="T3" i="16"/>
  <c r="N3" i="16"/>
  <c r="M3" i="16"/>
  <c r="O3" i="16" s="1"/>
  <c r="T2" i="16"/>
  <c r="Y170" i="16" s="1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N104" i="15"/>
  <c r="M104" i="15"/>
  <c r="N103" i="15"/>
  <c r="N102" i="15"/>
  <c r="M102" i="15"/>
  <c r="N101" i="15"/>
  <c r="M101" i="15"/>
  <c r="N100" i="15"/>
  <c r="N99" i="15"/>
  <c r="M99" i="15"/>
  <c r="N98" i="15"/>
  <c r="M98" i="15"/>
  <c r="N97" i="15"/>
  <c r="M97" i="15"/>
  <c r="N96" i="15"/>
  <c r="M96" i="15"/>
  <c r="N95" i="15"/>
  <c r="M95" i="15"/>
  <c r="N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N57" i="15"/>
  <c r="M57" i="15"/>
  <c r="N56" i="15"/>
  <c r="M56" i="15"/>
  <c r="N55" i="15"/>
  <c r="M55" i="15"/>
  <c r="N54" i="15"/>
  <c r="M54" i="15"/>
  <c r="N53" i="15"/>
  <c r="M53" i="15"/>
  <c r="N52" i="15"/>
  <c r="M52" i="15"/>
  <c r="N51" i="15"/>
  <c r="M51" i="15"/>
  <c r="N50" i="15"/>
  <c r="M50" i="15"/>
  <c r="N49" i="15"/>
  <c r="M49" i="15"/>
  <c r="N48" i="15"/>
  <c r="M48" i="15"/>
  <c r="N47" i="15"/>
  <c r="M47" i="15"/>
  <c r="N46" i="15"/>
  <c r="M46" i="15"/>
  <c r="N45" i="15"/>
  <c r="M45" i="15"/>
  <c r="N44" i="15"/>
  <c r="M44" i="15"/>
  <c r="N43" i="15"/>
  <c r="M43" i="15"/>
  <c r="N42" i="15"/>
  <c r="N41" i="15"/>
  <c r="M41" i="15"/>
  <c r="N40" i="15"/>
  <c r="M40" i="15"/>
  <c r="N39" i="15"/>
  <c r="M39" i="15"/>
  <c r="N38" i="15"/>
  <c r="M38" i="15"/>
  <c r="N37" i="15"/>
  <c r="M37" i="15"/>
  <c r="N36" i="15"/>
  <c r="M36" i="15"/>
  <c r="N35" i="15"/>
  <c r="M35" i="15"/>
  <c r="N34" i="15"/>
  <c r="M34" i="15"/>
  <c r="N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5" i="15"/>
  <c r="M25" i="15"/>
  <c r="N24" i="15"/>
  <c r="M24" i="15"/>
  <c r="N23" i="15"/>
  <c r="M23" i="15"/>
  <c r="N22" i="15"/>
  <c r="M22" i="15"/>
  <c r="N21" i="15"/>
  <c r="M21" i="15"/>
  <c r="N20" i="15"/>
  <c r="M20" i="15"/>
  <c r="N19" i="15"/>
  <c r="M19" i="15"/>
  <c r="N18" i="15"/>
  <c r="M18" i="15"/>
  <c r="N17" i="15"/>
  <c r="N16" i="15"/>
  <c r="M16" i="15"/>
  <c r="N15" i="15"/>
  <c r="M15" i="15"/>
  <c r="N14" i="15"/>
  <c r="M14" i="15"/>
  <c r="N13" i="15"/>
  <c r="M13" i="15"/>
  <c r="N12" i="15"/>
  <c r="M12" i="15"/>
  <c r="N11" i="15"/>
  <c r="M11" i="15"/>
  <c r="N10" i="15"/>
  <c r="N9" i="15"/>
  <c r="M9" i="15"/>
  <c r="N8" i="15"/>
  <c r="M8" i="15"/>
  <c r="N7" i="15"/>
  <c r="M7" i="15"/>
  <c r="N6" i="15"/>
  <c r="M6" i="15"/>
  <c r="T5" i="15"/>
  <c r="S5" i="15"/>
  <c r="R5" i="15"/>
  <c r="Q5" i="15"/>
  <c r="P5" i="15"/>
  <c r="O5" i="15"/>
  <c r="N5" i="15"/>
  <c r="M5" i="15"/>
  <c r="T3" i="15"/>
  <c r="O3" i="15"/>
  <c r="M10" i="15" s="1"/>
  <c r="N3" i="15"/>
  <c r="M3" i="15"/>
  <c r="T2" i="15"/>
  <c r="Y245" i="15" s="1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O5" i="14" s="1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M149" i="14"/>
  <c r="M148" i="14"/>
  <c r="M147" i="14"/>
  <c r="M146" i="14"/>
  <c r="M145" i="14"/>
  <c r="M144" i="14"/>
  <c r="M143" i="14"/>
  <c r="M142" i="14"/>
  <c r="M141" i="14"/>
  <c r="M140" i="14"/>
  <c r="M139" i="14"/>
  <c r="M138" i="14"/>
  <c r="M137" i="14"/>
  <c r="M136" i="14"/>
  <c r="M135" i="14"/>
  <c r="M134" i="14"/>
  <c r="M133" i="14"/>
  <c r="M132" i="14"/>
  <c r="M131" i="14"/>
  <c r="M130" i="14"/>
  <c r="M129" i="14"/>
  <c r="M128" i="14"/>
  <c r="M127" i="14"/>
  <c r="M126" i="14"/>
  <c r="M125" i="14"/>
  <c r="M124" i="14"/>
  <c r="M123" i="14"/>
  <c r="M122" i="14"/>
  <c r="M121" i="14"/>
  <c r="M120" i="14"/>
  <c r="M119" i="14"/>
  <c r="M118" i="14"/>
  <c r="M117" i="14"/>
  <c r="M116" i="14"/>
  <c r="M115" i="14"/>
  <c r="M114" i="14"/>
  <c r="M113" i="14"/>
  <c r="M112" i="14"/>
  <c r="M111" i="14"/>
  <c r="M110" i="14"/>
  <c r="M109" i="14"/>
  <c r="M108" i="14"/>
  <c r="M107" i="14"/>
  <c r="M106" i="14"/>
  <c r="M105" i="14"/>
  <c r="M104" i="14"/>
  <c r="M103" i="14"/>
  <c r="M102" i="14"/>
  <c r="M101" i="14"/>
  <c r="M100" i="14"/>
  <c r="M99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M86" i="14"/>
  <c r="M85" i="14"/>
  <c r="M84" i="14"/>
  <c r="M83" i="14"/>
  <c r="M82" i="14"/>
  <c r="M81" i="14"/>
  <c r="M80" i="14"/>
  <c r="M79" i="14"/>
  <c r="M78" i="14"/>
  <c r="M77" i="14"/>
  <c r="M76" i="14"/>
  <c r="M75" i="14"/>
  <c r="M74" i="14"/>
  <c r="M73" i="14"/>
  <c r="M72" i="14"/>
  <c r="M71" i="14"/>
  <c r="M70" i="14"/>
  <c r="M69" i="14"/>
  <c r="M68" i="14"/>
  <c r="M67" i="14"/>
  <c r="M66" i="14"/>
  <c r="M65" i="14"/>
  <c r="M64" i="14"/>
  <c r="M63" i="14"/>
  <c r="M62" i="14"/>
  <c r="M61" i="14"/>
  <c r="M60" i="14"/>
  <c r="M59" i="14"/>
  <c r="M58" i="14"/>
  <c r="M57" i="14"/>
  <c r="M56" i="14"/>
  <c r="M55" i="14"/>
  <c r="M54" i="14"/>
  <c r="M53" i="14"/>
  <c r="M52" i="14"/>
  <c r="M51" i="14"/>
  <c r="M50" i="14"/>
  <c r="M49" i="14"/>
  <c r="M48" i="14"/>
  <c r="M47" i="14"/>
  <c r="M46" i="14"/>
  <c r="M45" i="14"/>
  <c r="M44" i="14"/>
  <c r="M43" i="14"/>
  <c r="M42" i="14"/>
  <c r="M41" i="14"/>
  <c r="M40" i="14"/>
  <c r="M39" i="14"/>
  <c r="M38" i="14"/>
  <c r="M37" i="14"/>
  <c r="M36" i="14"/>
  <c r="M35" i="14"/>
  <c r="M34" i="14"/>
  <c r="M33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M17" i="14"/>
  <c r="M16" i="14"/>
  <c r="M15" i="14"/>
  <c r="M14" i="14"/>
  <c r="M13" i="14"/>
  <c r="M12" i="14"/>
  <c r="M11" i="14"/>
  <c r="M10" i="14"/>
  <c r="M9" i="14"/>
  <c r="M8" i="14"/>
  <c r="M7" i="14"/>
  <c r="M6" i="14"/>
  <c r="S5" i="14"/>
  <c r="R5" i="14"/>
  <c r="Q5" i="14"/>
  <c r="P5" i="14"/>
  <c r="N5" i="14"/>
  <c r="M5" i="14"/>
  <c r="O3" i="14"/>
  <c r="X84" i="14" s="1"/>
  <c r="AA216" i="15" l="1"/>
  <c r="X149" i="15"/>
  <c r="AA18" i="15"/>
  <c r="AA24" i="15"/>
  <c r="Y138" i="16"/>
  <c r="W210" i="15"/>
  <c r="AA15" i="15"/>
  <c r="AA208" i="15"/>
  <c r="AA14" i="15"/>
  <c r="AA20" i="15"/>
  <c r="AA22" i="15"/>
  <c r="Y205" i="15"/>
  <c r="AA16" i="15"/>
  <c r="W108" i="16"/>
  <c r="Z6" i="16"/>
  <c r="Z7" i="16"/>
  <c r="Z8" i="16"/>
  <c r="Z9" i="16"/>
  <c r="V11" i="16"/>
  <c r="V12" i="16"/>
  <c r="V13" i="16"/>
  <c r="V14" i="16"/>
  <c r="V15" i="16"/>
  <c r="V16" i="16"/>
  <c r="Y37" i="16"/>
  <c r="V38" i="16"/>
  <c r="V46" i="16"/>
  <c r="Z52" i="16"/>
  <c r="V62" i="16"/>
  <c r="Z68" i="16"/>
  <c r="W84" i="16"/>
  <c r="Y154" i="16"/>
  <c r="X201" i="15"/>
  <c r="V194" i="15"/>
  <c r="X6" i="15"/>
  <c r="X14" i="15"/>
  <c r="AA19" i="15"/>
  <c r="AA21" i="15"/>
  <c r="AA23" i="15"/>
  <c r="AA25" i="15"/>
  <c r="Z5" i="16"/>
  <c r="X185" i="16"/>
  <c r="Z11" i="16"/>
  <c r="Z12" i="16"/>
  <c r="Z13" i="16"/>
  <c r="Z14" i="16"/>
  <c r="Z15" i="16"/>
  <c r="Z16" i="16"/>
  <c r="V18" i="16"/>
  <c r="V19" i="16"/>
  <c r="V20" i="16"/>
  <c r="V21" i="16"/>
  <c r="V22" i="16"/>
  <c r="V23" i="16"/>
  <c r="V24" i="16"/>
  <c r="V25" i="16"/>
  <c r="V26" i="16"/>
  <c r="V27" i="16"/>
  <c r="V28" i="16"/>
  <c r="V29" i="16"/>
  <c r="V30" i="16"/>
  <c r="V50" i="16"/>
  <c r="Z56" i="16"/>
  <c r="V66" i="16"/>
  <c r="Z72" i="16"/>
  <c r="V83" i="16"/>
  <c r="W88" i="16"/>
  <c r="AA111" i="16"/>
  <c r="W116" i="16"/>
  <c r="M273" i="16"/>
  <c r="M265" i="16"/>
  <c r="M94" i="16"/>
  <c r="M86" i="16"/>
  <c r="X86" i="16" s="1"/>
  <c r="M103" i="16"/>
  <c r="M82" i="16"/>
  <c r="V82" i="16" s="1"/>
  <c r="M100" i="16"/>
  <c r="M33" i="16"/>
  <c r="Y33" i="16" s="1"/>
  <c r="M105" i="16"/>
  <c r="M42" i="16"/>
  <c r="V42" i="16" s="1"/>
  <c r="M17" i="16"/>
  <c r="M10" i="16"/>
  <c r="AA103" i="16"/>
  <c r="X41" i="16"/>
  <c r="X105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271" i="16"/>
  <c r="Y270" i="16"/>
  <c r="Y269" i="16"/>
  <c r="Y268" i="16"/>
  <c r="Y267" i="16"/>
  <c r="Y266" i="16"/>
  <c r="Y265" i="16"/>
  <c r="Y264" i="16"/>
  <c r="Y263" i="16"/>
  <c r="Y261" i="16"/>
  <c r="Y259" i="16"/>
  <c r="Y257" i="16"/>
  <c r="Y255" i="16"/>
  <c r="Y254" i="16"/>
  <c r="Y253" i="16"/>
  <c r="Y252" i="16"/>
  <c r="Y251" i="16"/>
  <c r="Y250" i="16"/>
  <c r="Y249" i="16"/>
  <c r="Y248" i="16"/>
  <c r="Y247" i="16"/>
  <c r="Y246" i="16"/>
  <c r="Y245" i="16"/>
  <c r="Y244" i="16"/>
  <c r="Y243" i="16"/>
  <c r="Y242" i="16"/>
  <c r="Y241" i="16"/>
  <c r="Y240" i="16"/>
  <c r="Y239" i="16"/>
  <c r="Y238" i="16"/>
  <c r="Y237" i="16"/>
  <c r="Y236" i="16"/>
  <c r="Y235" i="16"/>
  <c r="Y234" i="16"/>
  <c r="Y233" i="16"/>
  <c r="Y232" i="16"/>
  <c r="Y231" i="16"/>
  <c r="Y230" i="16"/>
  <c r="Y229" i="16"/>
  <c r="Y228" i="16"/>
  <c r="Y227" i="16"/>
  <c r="Y226" i="16"/>
  <c r="Y225" i="16"/>
  <c r="Y224" i="16"/>
  <c r="Y223" i="16"/>
  <c r="Y222" i="16"/>
  <c r="Y221" i="16"/>
  <c r="Y220" i="16"/>
  <c r="Y219" i="16"/>
  <c r="Y218" i="16"/>
  <c r="Y217" i="16"/>
  <c r="Y216" i="16"/>
  <c r="Y215" i="16"/>
  <c r="Y214" i="16"/>
  <c r="Y213" i="16"/>
  <c r="Y212" i="16"/>
  <c r="Y211" i="16"/>
  <c r="Y210" i="16"/>
  <c r="Y209" i="16"/>
  <c r="Y208" i="16"/>
  <c r="Y207" i="16"/>
  <c r="Y262" i="16"/>
  <c r="Y258" i="16"/>
  <c r="Y205" i="16"/>
  <c r="Y203" i="16"/>
  <c r="Y201" i="16"/>
  <c r="Y199" i="16"/>
  <c r="Y197" i="16"/>
  <c r="Y195" i="16"/>
  <c r="Y193" i="16"/>
  <c r="Y192" i="16"/>
  <c r="Y191" i="16"/>
  <c r="Y190" i="16"/>
  <c r="Y189" i="16"/>
  <c r="Y188" i="16"/>
  <c r="Y187" i="16"/>
  <c r="Y186" i="16"/>
  <c r="Y185" i="16"/>
  <c r="Y184" i="16"/>
  <c r="Y183" i="16"/>
  <c r="Y182" i="16"/>
  <c r="Y181" i="16"/>
  <c r="Y180" i="16"/>
  <c r="Y256" i="16"/>
  <c r="Y120" i="16"/>
  <c r="Y119" i="16"/>
  <c r="Y118" i="16"/>
  <c r="Y117" i="16"/>
  <c r="Y116" i="16"/>
  <c r="Y115" i="16"/>
  <c r="Y114" i="16"/>
  <c r="Y113" i="16"/>
  <c r="Y112" i="16"/>
  <c r="Y111" i="16"/>
  <c r="Y110" i="16"/>
  <c r="Y109" i="16"/>
  <c r="Y108" i="16"/>
  <c r="Y107" i="16"/>
  <c r="Y106" i="16"/>
  <c r="Y105" i="16"/>
  <c r="Y104" i="16"/>
  <c r="Y103" i="16"/>
  <c r="Y102" i="16"/>
  <c r="Y101" i="16"/>
  <c r="Y100" i="16"/>
  <c r="Y99" i="16"/>
  <c r="Y98" i="16"/>
  <c r="Y97" i="16"/>
  <c r="Y96" i="16"/>
  <c r="Y95" i="16"/>
  <c r="Y94" i="16"/>
  <c r="Y93" i="16"/>
  <c r="Y92" i="16"/>
  <c r="Y91" i="16"/>
  <c r="Y90" i="16"/>
  <c r="Y89" i="16"/>
  <c r="Y88" i="16"/>
  <c r="Y87" i="16"/>
  <c r="Y86" i="16"/>
  <c r="Y85" i="16"/>
  <c r="Y84" i="16"/>
  <c r="Y83" i="16"/>
  <c r="Y204" i="16"/>
  <c r="Y200" i="16"/>
  <c r="Y196" i="16"/>
  <c r="Y179" i="16"/>
  <c r="Y177" i="16"/>
  <c r="Y175" i="16"/>
  <c r="Y173" i="16"/>
  <c r="Y171" i="16"/>
  <c r="Y169" i="16"/>
  <c r="Y167" i="16"/>
  <c r="Y165" i="16"/>
  <c r="Y163" i="16"/>
  <c r="Y161" i="16"/>
  <c r="Y159" i="16"/>
  <c r="Y157" i="16"/>
  <c r="Y155" i="16"/>
  <c r="Y153" i="16"/>
  <c r="Y151" i="16"/>
  <c r="Y149" i="16"/>
  <c r="Y147" i="16"/>
  <c r="Y145" i="16"/>
  <c r="Y143" i="16"/>
  <c r="Y141" i="16"/>
  <c r="Y139" i="16"/>
  <c r="Y137" i="16"/>
  <c r="Y135" i="16"/>
  <c r="Y133" i="16"/>
  <c r="Y131" i="16"/>
  <c r="Y129" i="16"/>
  <c r="Y127" i="16"/>
  <c r="Y125" i="16"/>
  <c r="Y123" i="16"/>
  <c r="Y121" i="16"/>
  <c r="Y260" i="16"/>
  <c r="Y202" i="16"/>
  <c r="Y82" i="16"/>
  <c r="Y81" i="16"/>
  <c r="Y80" i="16"/>
  <c r="Y79" i="16"/>
  <c r="Y78" i="16"/>
  <c r="Y77" i="16"/>
  <c r="Y76" i="16"/>
  <c r="Y75" i="16"/>
  <c r="Y74" i="16"/>
  <c r="Y73" i="16"/>
  <c r="Y72" i="16"/>
  <c r="Y71" i="16"/>
  <c r="Y70" i="16"/>
  <c r="Y69" i="16"/>
  <c r="Y68" i="16"/>
  <c r="Y67" i="16"/>
  <c r="Y66" i="16"/>
  <c r="Y65" i="16"/>
  <c r="Y64" i="16"/>
  <c r="Y63" i="16"/>
  <c r="Y62" i="16"/>
  <c r="Y61" i="16"/>
  <c r="Y60" i="16"/>
  <c r="Y59" i="16"/>
  <c r="Y58" i="16"/>
  <c r="Y57" i="16"/>
  <c r="Y56" i="16"/>
  <c r="Y55" i="16"/>
  <c r="Y54" i="16"/>
  <c r="Y53" i="16"/>
  <c r="Y52" i="16"/>
  <c r="Y51" i="16"/>
  <c r="Y50" i="16"/>
  <c r="Y49" i="16"/>
  <c r="Y48" i="16"/>
  <c r="Y47" i="16"/>
  <c r="Y46" i="16"/>
  <c r="Y45" i="16"/>
  <c r="Y44" i="16"/>
  <c r="Y43" i="16"/>
  <c r="Y42" i="16"/>
  <c r="Y41" i="16"/>
  <c r="Y40" i="16"/>
  <c r="Y39" i="16"/>
  <c r="Y38" i="16"/>
  <c r="Y198" i="16"/>
  <c r="Y176" i="16"/>
  <c r="Y172" i="16"/>
  <c r="Y168" i="16"/>
  <c r="Y164" i="16"/>
  <c r="Y160" i="16"/>
  <c r="Y156" i="16"/>
  <c r="Y152" i="16"/>
  <c r="Y148" i="16"/>
  <c r="Y144" i="16"/>
  <c r="Y140" i="16"/>
  <c r="Y136" i="16"/>
  <c r="Y132" i="16"/>
  <c r="Y128" i="16"/>
  <c r="Y124" i="16"/>
  <c r="Y194" i="16"/>
  <c r="W5" i="16"/>
  <c r="AA5" i="16"/>
  <c r="W6" i="16"/>
  <c r="AA6" i="16"/>
  <c r="W7" i="16"/>
  <c r="AA7" i="16"/>
  <c r="W8" i="16"/>
  <c r="AA8" i="16"/>
  <c r="W9" i="16"/>
  <c r="AA9" i="16"/>
  <c r="W11" i="16"/>
  <c r="AA11" i="16"/>
  <c r="W12" i="16"/>
  <c r="AA12" i="16"/>
  <c r="W13" i="16"/>
  <c r="AA13" i="16"/>
  <c r="W14" i="16"/>
  <c r="AA14" i="16"/>
  <c r="W15" i="16"/>
  <c r="AA15" i="16"/>
  <c r="W16" i="16"/>
  <c r="AA16" i="16"/>
  <c r="W17" i="16"/>
  <c r="AA17" i="16"/>
  <c r="W18" i="16"/>
  <c r="AA18" i="16"/>
  <c r="W19" i="16"/>
  <c r="AA19" i="16"/>
  <c r="W20" i="16"/>
  <c r="AA20" i="16"/>
  <c r="W21" i="16"/>
  <c r="AA21" i="16"/>
  <c r="W22" i="16"/>
  <c r="AA22" i="16"/>
  <c r="W23" i="16"/>
  <c r="AA23" i="16"/>
  <c r="W24" i="16"/>
  <c r="AA24" i="16"/>
  <c r="W25" i="16"/>
  <c r="AA25" i="16"/>
  <c r="W26" i="16"/>
  <c r="AA26" i="16"/>
  <c r="W27" i="16"/>
  <c r="AA27" i="16"/>
  <c r="W28" i="16"/>
  <c r="AA28" i="16"/>
  <c r="W29" i="16"/>
  <c r="AA29" i="16"/>
  <c r="X30" i="16"/>
  <c r="Z31" i="16"/>
  <c r="X32" i="16"/>
  <c r="X34" i="16"/>
  <c r="Z35" i="16"/>
  <c r="X36" i="16"/>
  <c r="Z37" i="16"/>
  <c r="X38" i="16"/>
  <c r="V39" i="16"/>
  <c r="Z41" i="16"/>
  <c r="X42" i="16"/>
  <c r="V43" i="16"/>
  <c r="Z45" i="16"/>
  <c r="X46" i="16"/>
  <c r="V47" i="16"/>
  <c r="Z49" i="16"/>
  <c r="X50" i="16"/>
  <c r="V51" i="16"/>
  <c r="Z53" i="16"/>
  <c r="X54" i="16"/>
  <c r="V55" i="16"/>
  <c r="Z57" i="16"/>
  <c r="X58" i="16"/>
  <c r="V59" i="16"/>
  <c r="Z61" i="16"/>
  <c r="X62" i="16"/>
  <c r="V63" i="16"/>
  <c r="Z65" i="16"/>
  <c r="X66" i="16"/>
  <c r="V67" i="16"/>
  <c r="Z69" i="16"/>
  <c r="X70" i="16"/>
  <c r="V71" i="16"/>
  <c r="Z73" i="16"/>
  <c r="X74" i="16"/>
  <c r="V75" i="16"/>
  <c r="V76" i="16"/>
  <c r="V77" i="16"/>
  <c r="V78" i="16"/>
  <c r="V79" i="16"/>
  <c r="V80" i="16"/>
  <c r="V81" i="16"/>
  <c r="Z82" i="16"/>
  <c r="AA83" i="16"/>
  <c r="AA87" i="16"/>
  <c r="V91" i="16"/>
  <c r="W92" i="16"/>
  <c r="V95" i="16"/>
  <c r="W96" i="16"/>
  <c r="W100" i="16"/>
  <c r="V103" i="16"/>
  <c r="W104" i="16"/>
  <c r="X109" i="16"/>
  <c r="Z114" i="16"/>
  <c r="AA115" i="16"/>
  <c r="Y126" i="16"/>
  <c r="Y142" i="16"/>
  <c r="Y158" i="16"/>
  <c r="Y174" i="16"/>
  <c r="W219" i="16"/>
  <c r="X45" i="16"/>
  <c r="X65" i="16"/>
  <c r="X69" i="16"/>
  <c r="X97" i="16"/>
  <c r="X101" i="16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71" i="16"/>
  <c r="V270" i="16"/>
  <c r="V269" i="16"/>
  <c r="V268" i="16"/>
  <c r="V267" i="16"/>
  <c r="V266" i="16"/>
  <c r="V265" i="16"/>
  <c r="V264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36" i="16"/>
  <c r="V235" i="16"/>
  <c r="V234" i="16"/>
  <c r="V233" i="16"/>
  <c r="V232" i="16"/>
  <c r="V231" i="16"/>
  <c r="V230" i="16"/>
  <c r="V229" i="16"/>
  <c r="V228" i="16"/>
  <c r="V227" i="16"/>
  <c r="V226" i="16"/>
  <c r="V225" i="16"/>
  <c r="V224" i="16"/>
  <c r="V223" i="16"/>
  <c r="V222" i="16"/>
  <c r="V221" i="16"/>
  <c r="V220" i="16"/>
  <c r="V219" i="16"/>
  <c r="V218" i="16"/>
  <c r="V217" i="16"/>
  <c r="V216" i="16"/>
  <c r="V215" i="16"/>
  <c r="V214" i="16"/>
  <c r="V213" i="16"/>
  <c r="V212" i="16"/>
  <c r="V211" i="16"/>
  <c r="V210" i="16"/>
  <c r="V209" i="16"/>
  <c r="V208" i="16"/>
  <c r="V207" i="16"/>
  <c r="V206" i="16"/>
  <c r="V205" i="16"/>
  <c r="V204" i="16"/>
  <c r="V203" i="16"/>
  <c r="V202" i="16"/>
  <c r="V201" i="16"/>
  <c r="V200" i="16"/>
  <c r="V199" i="16"/>
  <c r="V198" i="16"/>
  <c r="V197" i="16"/>
  <c r="V196" i="16"/>
  <c r="V195" i="16"/>
  <c r="V194" i="16"/>
  <c r="V262" i="16"/>
  <c r="V260" i="16"/>
  <c r="V258" i="16"/>
  <c r="V256" i="16"/>
  <c r="V261" i="16"/>
  <c r="V257" i="16"/>
  <c r="V263" i="16"/>
  <c r="V259" i="16"/>
  <c r="V193" i="16"/>
  <c r="V189" i="16"/>
  <c r="V185" i="16"/>
  <c r="V181" i="16"/>
  <c r="V192" i="16"/>
  <c r="V188" i="16"/>
  <c r="V184" i="16"/>
  <c r="V180" i="16"/>
  <c r="V178" i="16"/>
  <c r="V176" i="16"/>
  <c r="V174" i="16"/>
  <c r="V172" i="16"/>
  <c r="V170" i="16"/>
  <c r="V168" i="16"/>
  <c r="V166" i="16"/>
  <c r="V164" i="16"/>
  <c r="V162" i="16"/>
  <c r="V160" i="16"/>
  <c r="V158" i="16"/>
  <c r="V156" i="16"/>
  <c r="V154" i="16"/>
  <c r="V152" i="16"/>
  <c r="V150" i="16"/>
  <c r="V148" i="16"/>
  <c r="V146" i="16"/>
  <c r="V144" i="16"/>
  <c r="V142" i="16"/>
  <c r="V140" i="16"/>
  <c r="V138" i="16"/>
  <c r="V136" i="16"/>
  <c r="V134" i="16"/>
  <c r="V132" i="16"/>
  <c r="V130" i="16"/>
  <c r="V128" i="16"/>
  <c r="V126" i="16"/>
  <c r="V124" i="16"/>
  <c r="V122" i="16"/>
  <c r="V191" i="16"/>
  <c r="V187" i="16"/>
  <c r="V183" i="16"/>
  <c r="V186" i="16"/>
  <c r="V179" i="16"/>
  <c r="V175" i="16"/>
  <c r="V171" i="16"/>
  <c r="V167" i="16"/>
  <c r="V163" i="16"/>
  <c r="V159" i="16"/>
  <c r="V155" i="16"/>
  <c r="V151" i="16"/>
  <c r="V147" i="16"/>
  <c r="V143" i="16"/>
  <c r="V139" i="16"/>
  <c r="V135" i="16"/>
  <c r="V131" i="16"/>
  <c r="V127" i="16"/>
  <c r="V123" i="16"/>
  <c r="V118" i="16"/>
  <c r="V116" i="16"/>
  <c r="V112" i="16"/>
  <c r="V108" i="16"/>
  <c r="V104" i="16"/>
  <c r="V100" i="16"/>
  <c r="V96" i="16"/>
  <c r="V92" i="16"/>
  <c r="V88" i="16"/>
  <c r="V84" i="16"/>
  <c r="V190" i="16"/>
  <c r="V117" i="16"/>
  <c r="V113" i="16"/>
  <c r="V109" i="16"/>
  <c r="V105" i="16"/>
  <c r="V101" i="16"/>
  <c r="V97" i="16"/>
  <c r="V93" i="16"/>
  <c r="V89" i="16"/>
  <c r="V85" i="16"/>
  <c r="V177" i="16"/>
  <c r="V173" i="16"/>
  <c r="V169" i="16"/>
  <c r="V165" i="16"/>
  <c r="V161" i="16"/>
  <c r="V157" i="16"/>
  <c r="V153" i="16"/>
  <c r="V149" i="16"/>
  <c r="V145" i="16"/>
  <c r="V141" i="16"/>
  <c r="V137" i="16"/>
  <c r="V133" i="16"/>
  <c r="V129" i="16"/>
  <c r="V125" i="16"/>
  <c r="V121" i="16"/>
  <c r="V120" i="16"/>
  <c r="V114" i="16"/>
  <c r="V110" i="16"/>
  <c r="V106" i="16"/>
  <c r="V102" i="16"/>
  <c r="V98" i="16"/>
  <c r="V94" i="16"/>
  <c r="V90" i="16"/>
  <c r="V86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1" i="16"/>
  <c r="Z259" i="16"/>
  <c r="Z257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8" i="16"/>
  <c r="Z227" i="16"/>
  <c r="Z226" i="16"/>
  <c r="Z225" i="16"/>
  <c r="Z224" i="16"/>
  <c r="Z223" i="16"/>
  <c r="Z222" i="16"/>
  <c r="Z221" i="16"/>
  <c r="Z220" i="16"/>
  <c r="Z219" i="16"/>
  <c r="Z218" i="16"/>
  <c r="Z217" i="16"/>
  <c r="Z216" i="16"/>
  <c r="Z215" i="16"/>
  <c r="Z214" i="16"/>
  <c r="Z213" i="16"/>
  <c r="Z212" i="16"/>
  <c r="Z211" i="16"/>
  <c r="Z210" i="16"/>
  <c r="Z209" i="16"/>
  <c r="Z208" i="16"/>
  <c r="Z207" i="16"/>
  <c r="Z206" i="16"/>
  <c r="Z205" i="16"/>
  <c r="Z204" i="16"/>
  <c r="Z203" i="16"/>
  <c r="Z202" i="16"/>
  <c r="Z201" i="16"/>
  <c r="Z200" i="16"/>
  <c r="Z199" i="16"/>
  <c r="Z198" i="16"/>
  <c r="Z197" i="16"/>
  <c r="Z196" i="16"/>
  <c r="Z195" i="16"/>
  <c r="Z194" i="16"/>
  <c r="Z262" i="16"/>
  <c r="Z260" i="16"/>
  <c r="Z258" i="16"/>
  <c r="Z256" i="16"/>
  <c r="Z191" i="16"/>
  <c r="Z187" i="16"/>
  <c r="Z183" i="16"/>
  <c r="Z179" i="16"/>
  <c r="Z177" i="16"/>
  <c r="Z175" i="16"/>
  <c r="Z173" i="16"/>
  <c r="Z171" i="16"/>
  <c r="Z169" i="16"/>
  <c r="Z167" i="16"/>
  <c r="Z165" i="16"/>
  <c r="Z163" i="16"/>
  <c r="Z161" i="16"/>
  <c r="Z159" i="16"/>
  <c r="Z157" i="16"/>
  <c r="Z155" i="16"/>
  <c r="Z153" i="16"/>
  <c r="Z151" i="16"/>
  <c r="Z149" i="16"/>
  <c r="Z147" i="16"/>
  <c r="Z145" i="16"/>
  <c r="Z143" i="16"/>
  <c r="Z141" i="16"/>
  <c r="Z139" i="16"/>
  <c r="Z137" i="16"/>
  <c r="Z135" i="16"/>
  <c r="Z133" i="16"/>
  <c r="Z131" i="16"/>
  <c r="Z129" i="16"/>
  <c r="Z127" i="16"/>
  <c r="Z125" i="16"/>
  <c r="Z123" i="16"/>
  <c r="Z121" i="16"/>
  <c r="Z190" i="16"/>
  <c r="Z186" i="16"/>
  <c r="Z182" i="16"/>
  <c r="Z193" i="16"/>
  <c r="Z189" i="16"/>
  <c r="Z185" i="16"/>
  <c r="Z181" i="16"/>
  <c r="Z178" i="16"/>
  <c r="Z176" i="16"/>
  <c r="Z174" i="16"/>
  <c r="Z172" i="16"/>
  <c r="Z170" i="16"/>
  <c r="Z168" i="16"/>
  <c r="Z166" i="16"/>
  <c r="Z164" i="16"/>
  <c r="Z162" i="16"/>
  <c r="Z160" i="16"/>
  <c r="Z158" i="16"/>
  <c r="Z156" i="16"/>
  <c r="Z154" i="16"/>
  <c r="Z152" i="16"/>
  <c r="Z150" i="16"/>
  <c r="Z148" i="16"/>
  <c r="Z146" i="16"/>
  <c r="Z144" i="16"/>
  <c r="Z142" i="16"/>
  <c r="Z140" i="16"/>
  <c r="Z138" i="16"/>
  <c r="Z136" i="16"/>
  <c r="Z134" i="16"/>
  <c r="Z132" i="16"/>
  <c r="Z130" i="16"/>
  <c r="Z128" i="16"/>
  <c r="Z126" i="16"/>
  <c r="Z124" i="16"/>
  <c r="Z122" i="16"/>
  <c r="Z192" i="16"/>
  <c r="Z115" i="16"/>
  <c r="Z111" i="16"/>
  <c r="Z107" i="16"/>
  <c r="Z103" i="16"/>
  <c r="Z99" i="16"/>
  <c r="Z95" i="16"/>
  <c r="Z91" i="16"/>
  <c r="Z87" i="16"/>
  <c r="Z83" i="16"/>
  <c r="Z180" i="16"/>
  <c r="Z120" i="16"/>
  <c r="Z119" i="16"/>
  <c r="Z116" i="16"/>
  <c r="Z112" i="16"/>
  <c r="Z108" i="16"/>
  <c r="Z104" i="16"/>
  <c r="Z100" i="16"/>
  <c r="Z96" i="16"/>
  <c r="Z92" i="16"/>
  <c r="Z88" i="16"/>
  <c r="Z84" i="16"/>
  <c r="Z184" i="16"/>
  <c r="Z118" i="16"/>
  <c r="Z113" i="16"/>
  <c r="Z109" i="16"/>
  <c r="Z105" i="16"/>
  <c r="Z101" i="16"/>
  <c r="Z97" i="16"/>
  <c r="Z93" i="16"/>
  <c r="Z89" i="16"/>
  <c r="Z85" i="16"/>
  <c r="X5" i="16"/>
  <c r="X6" i="16"/>
  <c r="X7" i="16"/>
  <c r="X8" i="16"/>
  <c r="X9" i="16"/>
  <c r="X11" i="16"/>
  <c r="X12" i="16"/>
  <c r="X13" i="16"/>
  <c r="X14" i="16"/>
  <c r="X15" i="16"/>
  <c r="X16" i="16"/>
  <c r="X17" i="16"/>
  <c r="X18" i="16"/>
  <c r="X19" i="16"/>
  <c r="X20" i="16"/>
  <c r="X21" i="16"/>
  <c r="X22" i="16"/>
  <c r="X23" i="16"/>
  <c r="X24" i="16"/>
  <c r="X25" i="16"/>
  <c r="X26" i="16"/>
  <c r="X27" i="16"/>
  <c r="X28" i="16"/>
  <c r="X29" i="16"/>
  <c r="Y30" i="16"/>
  <c r="V31" i="16"/>
  <c r="Y32" i="16"/>
  <c r="Y34" i="16"/>
  <c r="V35" i="16"/>
  <c r="Y36" i="16"/>
  <c r="V37" i="16"/>
  <c r="Z38" i="16"/>
  <c r="X39" i="16"/>
  <c r="V40" i="16"/>
  <c r="Z42" i="16"/>
  <c r="X43" i="16"/>
  <c r="V44" i="16"/>
  <c r="Z46" i="16"/>
  <c r="X47" i="16"/>
  <c r="V48" i="16"/>
  <c r="Z50" i="16"/>
  <c r="X51" i="16"/>
  <c r="V52" i="16"/>
  <c r="Z54" i="16"/>
  <c r="X55" i="16"/>
  <c r="V56" i="16"/>
  <c r="Z58" i="16"/>
  <c r="X59" i="16"/>
  <c r="V60" i="16"/>
  <c r="Z62" i="16"/>
  <c r="X63" i="16"/>
  <c r="V64" i="16"/>
  <c r="Z66" i="16"/>
  <c r="X67" i="16"/>
  <c r="V68" i="16"/>
  <c r="Z70" i="16"/>
  <c r="X71" i="16"/>
  <c r="V72" i="16"/>
  <c r="Z74" i="16"/>
  <c r="Z75" i="16"/>
  <c r="Z76" i="16"/>
  <c r="Z77" i="16"/>
  <c r="Z78" i="16"/>
  <c r="Z79" i="16"/>
  <c r="Z80" i="16"/>
  <c r="Z81" i="16"/>
  <c r="Z90" i="16"/>
  <c r="AA91" i="16"/>
  <c r="Z94" i="16"/>
  <c r="AA95" i="16"/>
  <c r="V99" i="16"/>
  <c r="V107" i="16"/>
  <c r="X113" i="16"/>
  <c r="X118" i="16"/>
  <c r="Y130" i="16"/>
  <c r="Y146" i="16"/>
  <c r="Y162" i="16"/>
  <c r="Y178" i="16"/>
  <c r="Y206" i="16"/>
  <c r="X297" i="16"/>
  <c r="X293" i="16"/>
  <c r="X262" i="16"/>
  <c r="X260" i="16"/>
  <c r="X258" i="16"/>
  <c r="X256" i="16"/>
  <c r="X294" i="16"/>
  <c r="X290" i="16"/>
  <c r="X289" i="16"/>
  <c r="X288" i="16"/>
  <c r="X287" i="16"/>
  <c r="X286" i="16"/>
  <c r="X285" i="16"/>
  <c r="X284" i="16"/>
  <c r="X283" i="16"/>
  <c r="X282" i="16"/>
  <c r="X281" i="16"/>
  <c r="X280" i="16"/>
  <c r="X279" i="16"/>
  <c r="X278" i="16"/>
  <c r="X277" i="16"/>
  <c r="X276" i="16"/>
  <c r="X275" i="16"/>
  <c r="X274" i="16"/>
  <c r="X273" i="16"/>
  <c r="X272" i="16"/>
  <c r="X271" i="16"/>
  <c r="X270" i="16"/>
  <c r="X269" i="16"/>
  <c r="X268" i="16"/>
  <c r="X267" i="16"/>
  <c r="X266" i="16"/>
  <c r="X265" i="16"/>
  <c r="X264" i="16"/>
  <c r="X295" i="16"/>
  <c r="X291" i="16"/>
  <c r="X263" i="16"/>
  <c r="X261" i="16"/>
  <c r="X259" i="16"/>
  <c r="X257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31" i="16"/>
  <c r="X230" i="16"/>
  <c r="X229" i="16"/>
  <c r="X228" i="16"/>
  <c r="X227" i="16"/>
  <c r="X226" i="16"/>
  <c r="X225" i="16"/>
  <c r="X224" i="16"/>
  <c r="X223" i="16"/>
  <c r="X222" i="16"/>
  <c r="X221" i="16"/>
  <c r="X220" i="16"/>
  <c r="X217" i="16"/>
  <c r="X213" i="16"/>
  <c r="X209" i="16"/>
  <c r="X206" i="16"/>
  <c r="X204" i="16"/>
  <c r="X202" i="16"/>
  <c r="X200" i="16"/>
  <c r="X198" i="16"/>
  <c r="X196" i="16"/>
  <c r="X194" i="16"/>
  <c r="X216" i="16"/>
  <c r="X212" i="16"/>
  <c r="X208" i="16"/>
  <c r="X296" i="16"/>
  <c r="X219" i="16"/>
  <c r="X215" i="16"/>
  <c r="X211" i="16"/>
  <c r="X207" i="16"/>
  <c r="X205" i="16"/>
  <c r="X203" i="16"/>
  <c r="X201" i="16"/>
  <c r="X199" i="16"/>
  <c r="X197" i="16"/>
  <c r="X195" i="16"/>
  <c r="X210" i="16"/>
  <c r="X192" i="16"/>
  <c r="X188" i="16"/>
  <c r="X184" i="16"/>
  <c r="X180" i="16"/>
  <c r="X178" i="16"/>
  <c r="X176" i="16"/>
  <c r="X174" i="16"/>
  <c r="X172" i="16"/>
  <c r="X170" i="16"/>
  <c r="X168" i="16"/>
  <c r="X166" i="16"/>
  <c r="X164" i="16"/>
  <c r="X162" i="16"/>
  <c r="X160" i="16"/>
  <c r="X158" i="16"/>
  <c r="X156" i="16"/>
  <c r="X154" i="16"/>
  <c r="X152" i="16"/>
  <c r="X150" i="16"/>
  <c r="X148" i="16"/>
  <c r="X146" i="16"/>
  <c r="X144" i="16"/>
  <c r="X142" i="16"/>
  <c r="X140" i="16"/>
  <c r="X138" i="16"/>
  <c r="X136" i="16"/>
  <c r="X134" i="16"/>
  <c r="X132" i="16"/>
  <c r="X130" i="16"/>
  <c r="X128" i="16"/>
  <c r="X126" i="16"/>
  <c r="X124" i="16"/>
  <c r="X122" i="16"/>
  <c r="X214" i="16"/>
  <c r="X191" i="16"/>
  <c r="X187" i="16"/>
  <c r="X183" i="16"/>
  <c r="X120" i="16"/>
  <c r="X292" i="16"/>
  <c r="X218" i="16"/>
  <c r="X190" i="16"/>
  <c r="X186" i="16"/>
  <c r="X182" i="16"/>
  <c r="X179" i="16"/>
  <c r="X177" i="16"/>
  <c r="X175" i="16"/>
  <c r="X173" i="16"/>
  <c r="X171" i="16"/>
  <c r="X169" i="16"/>
  <c r="X167" i="16"/>
  <c r="X165" i="16"/>
  <c r="X163" i="16"/>
  <c r="X161" i="16"/>
  <c r="X159" i="16"/>
  <c r="X157" i="16"/>
  <c r="X155" i="16"/>
  <c r="X153" i="16"/>
  <c r="X151" i="16"/>
  <c r="X149" i="16"/>
  <c r="X147" i="16"/>
  <c r="X145" i="16"/>
  <c r="X143" i="16"/>
  <c r="X141" i="16"/>
  <c r="X139" i="16"/>
  <c r="X137" i="16"/>
  <c r="X135" i="16"/>
  <c r="X133" i="16"/>
  <c r="X131" i="16"/>
  <c r="X129" i="16"/>
  <c r="X127" i="16"/>
  <c r="X125" i="16"/>
  <c r="X123" i="16"/>
  <c r="X121" i="16"/>
  <c r="X189" i="16"/>
  <c r="X117" i="16"/>
  <c r="X114" i="16"/>
  <c r="X110" i="16"/>
  <c r="X106" i="16"/>
  <c r="X102" i="16"/>
  <c r="X98" i="16"/>
  <c r="X94" i="16"/>
  <c r="X90" i="16"/>
  <c r="X193" i="16"/>
  <c r="X115" i="16"/>
  <c r="X111" i="16"/>
  <c r="X107" i="16"/>
  <c r="X103" i="16"/>
  <c r="X99" i="16"/>
  <c r="X95" i="16"/>
  <c r="X91" i="16"/>
  <c r="X87" i="16"/>
  <c r="X83" i="16"/>
  <c r="X82" i="16"/>
  <c r="X81" i="16"/>
  <c r="X80" i="16"/>
  <c r="X79" i="16"/>
  <c r="X78" i="16"/>
  <c r="X77" i="16"/>
  <c r="X76" i="16"/>
  <c r="X75" i="16"/>
  <c r="X181" i="16"/>
  <c r="X119" i="16"/>
  <c r="X116" i="16"/>
  <c r="X112" i="16"/>
  <c r="X108" i="16"/>
  <c r="X104" i="16"/>
  <c r="X100" i="16"/>
  <c r="X96" i="16"/>
  <c r="X92" i="16"/>
  <c r="X88" i="16"/>
  <c r="X84" i="16"/>
  <c r="V5" i="16"/>
  <c r="X49" i="16"/>
  <c r="X53" i="16"/>
  <c r="X57" i="16"/>
  <c r="X61" i="16"/>
  <c r="X73" i="16"/>
  <c r="X93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18" i="16"/>
  <c r="W214" i="16"/>
  <c r="W210" i="16"/>
  <c r="W193" i="16"/>
  <c r="W192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W173" i="16"/>
  <c r="W172" i="16"/>
  <c r="W171" i="16"/>
  <c r="W170" i="16"/>
  <c r="W169" i="16"/>
  <c r="W168" i="16"/>
  <c r="W167" i="16"/>
  <c r="W166" i="16"/>
  <c r="W165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50" i="16"/>
  <c r="W149" i="16"/>
  <c r="W148" i="16"/>
  <c r="W147" i="16"/>
  <c r="W146" i="16"/>
  <c r="W145" i="16"/>
  <c r="W144" i="16"/>
  <c r="W143" i="16"/>
  <c r="W142" i="16"/>
  <c r="W141" i="16"/>
  <c r="W140" i="16"/>
  <c r="W139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123" i="16"/>
  <c r="W122" i="16"/>
  <c r="W121" i="16"/>
  <c r="W217" i="16"/>
  <c r="W213" i="16"/>
  <c r="W209" i="16"/>
  <c r="W206" i="16"/>
  <c r="W204" i="16"/>
  <c r="W202" i="16"/>
  <c r="W200" i="16"/>
  <c r="W198" i="16"/>
  <c r="W196" i="16"/>
  <c r="W194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2" i="16"/>
  <c r="W231" i="16"/>
  <c r="W230" i="16"/>
  <c r="W229" i="16"/>
  <c r="W228" i="16"/>
  <c r="W227" i="16"/>
  <c r="W226" i="16"/>
  <c r="W225" i="16"/>
  <c r="W224" i="16"/>
  <c r="W223" i="16"/>
  <c r="W222" i="16"/>
  <c r="W221" i="16"/>
  <c r="W220" i="16"/>
  <c r="W216" i="16"/>
  <c r="W212" i="16"/>
  <c r="W208" i="16"/>
  <c r="W207" i="16"/>
  <c r="W203" i="16"/>
  <c r="W199" i="16"/>
  <c r="W195" i="16"/>
  <c r="W211" i="16"/>
  <c r="W215" i="16"/>
  <c r="W205" i="16"/>
  <c r="W201" i="16"/>
  <c r="W197" i="16"/>
  <c r="W120" i="16"/>
  <c r="W119" i="16"/>
  <c r="W118" i="16"/>
  <c r="W117" i="16"/>
  <c r="W113" i="16"/>
  <c r="W109" i="16"/>
  <c r="W105" i="16"/>
  <c r="W101" i="16"/>
  <c r="W97" i="16"/>
  <c r="W93" i="16"/>
  <c r="W89" i="16"/>
  <c r="W85" i="16"/>
  <c r="W114" i="16"/>
  <c r="W110" i="16"/>
  <c r="W106" i="16"/>
  <c r="W102" i="16"/>
  <c r="W98" i="16"/>
  <c r="W94" i="16"/>
  <c r="W90" i="16"/>
  <c r="W115" i="16"/>
  <c r="W111" i="16"/>
  <c r="W107" i="16"/>
  <c r="W103" i="16"/>
  <c r="W99" i="16"/>
  <c r="W95" i="16"/>
  <c r="W91" i="16"/>
  <c r="W87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67" i="16"/>
  <c r="W66" i="16"/>
  <c r="W65" i="16"/>
  <c r="W64" i="16"/>
  <c r="W63" i="16"/>
  <c r="W62" i="16"/>
  <c r="W61" i="16"/>
  <c r="W60" i="16"/>
  <c r="W59" i="16"/>
  <c r="W58" i="16"/>
  <c r="W57" i="16"/>
  <c r="W56" i="16"/>
  <c r="W55" i="16"/>
  <c r="W54" i="16"/>
  <c r="W53" i="16"/>
  <c r="W52" i="16"/>
  <c r="W51" i="16"/>
  <c r="W50" i="16"/>
  <c r="W49" i="16"/>
  <c r="W48" i="16"/>
  <c r="W47" i="16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2" i="16"/>
  <c r="W31" i="16"/>
  <c r="W30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16" i="16"/>
  <c r="AA212" i="16"/>
  <c r="AA208" i="16"/>
  <c r="AA205" i="16"/>
  <c r="AA203" i="16"/>
  <c r="AA201" i="16"/>
  <c r="AA199" i="16"/>
  <c r="AA197" i="16"/>
  <c r="AA195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4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3" i="16"/>
  <c r="AA232" i="16"/>
  <c r="AA231" i="16"/>
  <c r="AA230" i="16"/>
  <c r="AA229" i="16"/>
  <c r="AA228" i="16"/>
  <c r="AA227" i="16"/>
  <c r="AA226" i="16"/>
  <c r="AA225" i="16"/>
  <c r="AA224" i="16"/>
  <c r="AA223" i="16"/>
  <c r="AA222" i="16"/>
  <c r="AA221" i="16"/>
  <c r="AA220" i="16"/>
  <c r="AA219" i="16"/>
  <c r="AA215" i="16"/>
  <c r="AA211" i="16"/>
  <c r="AA207" i="16"/>
  <c r="AA218" i="16"/>
  <c r="AA214" i="16"/>
  <c r="AA210" i="16"/>
  <c r="AA206" i="16"/>
  <c r="AA204" i="16"/>
  <c r="AA202" i="16"/>
  <c r="AA200" i="16"/>
  <c r="AA198" i="16"/>
  <c r="AA196" i="16"/>
  <c r="AA194" i="16"/>
  <c r="AA213" i="16"/>
  <c r="AA217" i="16"/>
  <c r="AA120" i="16"/>
  <c r="AA119" i="16"/>
  <c r="AA118" i="16"/>
  <c r="AA117" i="16"/>
  <c r="AA209" i="16"/>
  <c r="AA116" i="16"/>
  <c r="AA112" i="16"/>
  <c r="AA108" i="16"/>
  <c r="AA104" i="16"/>
  <c r="AA100" i="16"/>
  <c r="AA96" i="16"/>
  <c r="AA92" i="16"/>
  <c r="AA88" i="16"/>
  <c r="AA84" i="16"/>
  <c r="AA113" i="16"/>
  <c r="AA109" i="16"/>
  <c r="AA105" i="16"/>
  <c r="AA101" i="16"/>
  <c r="AA97" i="16"/>
  <c r="AA93" i="16"/>
  <c r="AA89" i="16"/>
  <c r="AA85" i="16"/>
  <c r="AA114" i="16"/>
  <c r="AA110" i="16"/>
  <c r="AA106" i="16"/>
  <c r="AA102" i="16"/>
  <c r="AA98" i="16"/>
  <c r="AA94" i="16"/>
  <c r="AA90" i="16"/>
  <c r="AA82" i="16"/>
  <c r="AA81" i="16"/>
  <c r="AA80" i="16"/>
  <c r="AA79" i="16"/>
  <c r="AA78" i="16"/>
  <c r="AA77" i="16"/>
  <c r="AA76" i="16"/>
  <c r="AA75" i="16"/>
  <c r="AA74" i="16"/>
  <c r="AA73" i="16"/>
  <c r="AA72" i="16"/>
  <c r="AA71" i="16"/>
  <c r="AA70" i="16"/>
  <c r="AA69" i="16"/>
  <c r="AA68" i="16"/>
  <c r="AA67" i="16"/>
  <c r="AA66" i="16"/>
  <c r="AA65" i="16"/>
  <c r="AA64" i="16"/>
  <c r="AA63" i="16"/>
  <c r="AA62" i="16"/>
  <c r="AA61" i="16"/>
  <c r="AA60" i="16"/>
  <c r="AA59" i="16"/>
  <c r="AA58" i="16"/>
  <c r="AA57" i="16"/>
  <c r="AA56" i="16"/>
  <c r="AA55" i="16"/>
  <c r="AA54" i="16"/>
  <c r="AA53" i="16"/>
  <c r="AA52" i="16"/>
  <c r="AA51" i="16"/>
  <c r="AA50" i="16"/>
  <c r="AA49" i="16"/>
  <c r="AA48" i="16"/>
  <c r="AA47" i="16"/>
  <c r="AA46" i="16"/>
  <c r="AA45" i="16"/>
  <c r="AA44" i="16"/>
  <c r="AA43" i="16"/>
  <c r="AA42" i="16"/>
  <c r="AA41" i="16"/>
  <c r="AA40" i="16"/>
  <c r="AA39" i="16"/>
  <c r="AA38" i="16"/>
  <c r="AA37" i="16"/>
  <c r="AA36" i="16"/>
  <c r="AA35" i="16"/>
  <c r="AA34" i="16"/>
  <c r="AA33" i="16"/>
  <c r="AA32" i="16"/>
  <c r="AA31" i="16"/>
  <c r="AA30" i="16"/>
  <c r="Y5" i="16"/>
  <c r="Y6" i="16"/>
  <c r="Y7" i="16"/>
  <c r="Y8" i="16"/>
  <c r="Y9" i="16"/>
  <c r="Y11" i="16"/>
  <c r="Y12" i="16"/>
  <c r="Y13" i="16"/>
  <c r="Y14" i="16"/>
  <c r="Y15" i="16"/>
  <c r="Y16" i="16"/>
  <c r="Y17" i="16"/>
  <c r="Y18" i="16"/>
  <c r="Y19" i="16"/>
  <c r="Y20" i="16"/>
  <c r="Y21" i="16"/>
  <c r="Y22" i="16"/>
  <c r="Y23" i="16"/>
  <c r="Y24" i="16"/>
  <c r="Y25" i="16"/>
  <c r="Y26" i="16"/>
  <c r="Y27" i="16"/>
  <c r="Y28" i="16"/>
  <c r="Y29" i="16"/>
  <c r="Z30" i="16"/>
  <c r="X31" i="16"/>
  <c r="Z32" i="16"/>
  <c r="X33" i="16"/>
  <c r="Z34" i="16"/>
  <c r="X35" i="16"/>
  <c r="Z36" i="16"/>
  <c r="X37" i="16"/>
  <c r="Z39" i="16"/>
  <c r="X40" i="16"/>
  <c r="V41" i="16"/>
  <c r="Z43" i="16"/>
  <c r="X44" i="16"/>
  <c r="V45" i="16"/>
  <c r="Z47" i="16"/>
  <c r="X48" i="16"/>
  <c r="V49" i="16"/>
  <c r="Z51" i="16"/>
  <c r="X52" i="16"/>
  <c r="V53" i="16"/>
  <c r="Z55" i="16"/>
  <c r="X56" i="16"/>
  <c r="V57" i="16"/>
  <c r="Z59" i="16"/>
  <c r="X60" i="16"/>
  <c r="V61" i="16"/>
  <c r="Z63" i="16"/>
  <c r="X64" i="16"/>
  <c r="V65" i="16"/>
  <c r="Z67" i="16"/>
  <c r="X68" i="16"/>
  <c r="V69" i="16"/>
  <c r="Z71" i="16"/>
  <c r="X72" i="16"/>
  <c r="V73" i="16"/>
  <c r="X85" i="16"/>
  <c r="X89" i="16"/>
  <c r="Z98" i="16"/>
  <c r="AA99" i="16"/>
  <c r="Z102" i="16"/>
  <c r="Z106" i="16"/>
  <c r="AA107" i="16"/>
  <c r="V111" i="16"/>
  <c r="W112" i="16"/>
  <c r="Z117" i="16"/>
  <c r="Y134" i="16"/>
  <c r="Y150" i="16"/>
  <c r="Y166" i="16"/>
  <c r="V182" i="16"/>
  <c r="AA10" i="15"/>
  <c r="W10" i="15"/>
  <c r="X10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8" i="15"/>
  <c r="Z256" i="15"/>
  <c r="Z259" i="15"/>
  <c r="Z257" i="15"/>
  <c r="Z255" i="15"/>
  <c r="Z254" i="15"/>
  <c r="Z253" i="15"/>
  <c r="Z252" i="15"/>
  <c r="Z251" i="15"/>
  <c r="Z250" i="15"/>
  <c r="Z249" i="15"/>
  <c r="Z248" i="15"/>
  <c r="Z247" i="15"/>
  <c r="Z246" i="15"/>
  <c r="Z245" i="15"/>
  <c r="Z244" i="15"/>
  <c r="Z243" i="15"/>
  <c r="Z242" i="15"/>
  <c r="Z241" i="15"/>
  <c r="Z240" i="15"/>
  <c r="Z239" i="15"/>
  <c r="Z238" i="15"/>
  <c r="Z237" i="15"/>
  <c r="Z236" i="15"/>
  <c r="Z235" i="15"/>
  <c r="Z234" i="15"/>
  <c r="Z233" i="15"/>
  <c r="Z232" i="15"/>
  <c r="Z231" i="15"/>
  <c r="Z230" i="15"/>
  <c r="Z229" i="15"/>
  <c r="Z227" i="15"/>
  <c r="Z226" i="15"/>
  <c r="Z225" i="15"/>
  <c r="Z224" i="15"/>
  <c r="Z223" i="15"/>
  <c r="Z222" i="15"/>
  <c r="Z221" i="15"/>
  <c r="Z220" i="15"/>
  <c r="Z219" i="15"/>
  <c r="Z218" i="15"/>
  <c r="Z217" i="15"/>
  <c r="Z216" i="15"/>
  <c r="Z215" i="15"/>
  <c r="Z214" i="15"/>
  <c r="Z213" i="15"/>
  <c r="Z212" i="15"/>
  <c r="Z211" i="15"/>
  <c r="Z210" i="15"/>
  <c r="Z209" i="15"/>
  <c r="Z208" i="15"/>
  <c r="Z207" i="15"/>
  <c r="Z206" i="15"/>
  <c r="Z205" i="15"/>
  <c r="Z204" i="15"/>
  <c r="Z203" i="15"/>
  <c r="Z202" i="15"/>
  <c r="Z201" i="15"/>
  <c r="Z200" i="15"/>
  <c r="Z199" i="15"/>
  <c r="Z198" i="15"/>
  <c r="Z197" i="15"/>
  <c r="Z196" i="15"/>
  <c r="Z228" i="15"/>
  <c r="Z171" i="15"/>
  <c r="Z170" i="15"/>
  <c r="Z169" i="15"/>
  <c r="Z168" i="15"/>
  <c r="Z167" i="15"/>
  <c r="Z166" i="15"/>
  <c r="Z165" i="15"/>
  <c r="Z164" i="15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7" i="15"/>
  <c r="Z145" i="15"/>
  <c r="Z143" i="15"/>
  <c r="Z141" i="15"/>
  <c r="Z139" i="15"/>
  <c r="Z137" i="15"/>
  <c r="Z135" i="15"/>
  <c r="Z133" i="15"/>
  <c r="Z131" i="15"/>
  <c r="Z129" i="15"/>
  <c r="Z127" i="15"/>
  <c r="Z125" i="15"/>
  <c r="Z195" i="15"/>
  <c r="Z194" i="15"/>
  <c r="Z193" i="15"/>
  <c r="Z192" i="15"/>
  <c r="Z191" i="15"/>
  <c r="Z190" i="15"/>
  <c r="Z189" i="15"/>
  <c r="Z188" i="15"/>
  <c r="Z187" i="15"/>
  <c r="Z186" i="15"/>
  <c r="Z185" i="15"/>
  <c r="Z184" i="15"/>
  <c r="Z183" i="15"/>
  <c r="Z182" i="15"/>
  <c r="Z181" i="15"/>
  <c r="Z180" i="15"/>
  <c r="Z179" i="15"/>
  <c r="Z178" i="15"/>
  <c r="Z177" i="15"/>
  <c r="Z176" i="15"/>
  <c r="Z175" i="15"/>
  <c r="Z174" i="15"/>
  <c r="Z173" i="15"/>
  <c r="Z149" i="15"/>
  <c r="AA9" i="15"/>
  <c r="W9" i="15"/>
  <c r="AA13" i="15"/>
  <c r="W13" i="15"/>
  <c r="V15" i="15"/>
  <c r="V34" i="15"/>
  <c r="V37" i="15"/>
  <c r="V40" i="15"/>
  <c r="Z43" i="15"/>
  <c r="Z45" i="15"/>
  <c r="Z47" i="15"/>
  <c r="Z49" i="15"/>
  <c r="Z52" i="15"/>
  <c r="Z54" i="15"/>
  <c r="Z56" i="15"/>
  <c r="Z58" i="15"/>
  <c r="Z60" i="15"/>
  <c r="Z62" i="15"/>
  <c r="Z64" i="15"/>
  <c r="Z66" i="15"/>
  <c r="Z69" i="15"/>
  <c r="Z71" i="15"/>
  <c r="Z73" i="15"/>
  <c r="Z75" i="15"/>
  <c r="Z77" i="15"/>
  <c r="Z79" i="15"/>
  <c r="Z81" i="15"/>
  <c r="V94" i="15"/>
  <c r="V97" i="15"/>
  <c r="Z102" i="15"/>
  <c r="Z134" i="15"/>
  <c r="Z138" i="15"/>
  <c r="Z146" i="15"/>
  <c r="V180" i="15"/>
  <c r="V188" i="15"/>
  <c r="V192" i="15"/>
  <c r="V196" i="15"/>
  <c r="AA6" i="15"/>
  <c r="W6" i="15"/>
  <c r="Z6" i="15"/>
  <c r="X7" i="15"/>
  <c r="V8" i="15"/>
  <c r="Z10" i="15"/>
  <c r="X11" i="15"/>
  <c r="V12" i="15"/>
  <c r="Z14" i="15"/>
  <c r="X15" i="15"/>
  <c r="V16" i="15"/>
  <c r="V18" i="15"/>
  <c r="V19" i="15"/>
  <c r="V20" i="15"/>
  <c r="V21" i="15"/>
  <c r="V22" i="15"/>
  <c r="V23" i="15"/>
  <c r="V24" i="15"/>
  <c r="V25" i="15"/>
  <c r="V26" i="15"/>
  <c r="V27" i="15"/>
  <c r="V28" i="15"/>
  <c r="V29" i="15"/>
  <c r="V30" i="15"/>
  <c r="V31" i="15"/>
  <c r="V32" i="15"/>
  <c r="Z34" i="15"/>
  <c r="Z35" i="15"/>
  <c r="Z36" i="15"/>
  <c r="Z37" i="15"/>
  <c r="Z38" i="15"/>
  <c r="Z39" i="15"/>
  <c r="Z40" i="15"/>
  <c r="Z41" i="15"/>
  <c r="V87" i="15"/>
  <c r="V88" i="15"/>
  <c r="V89" i="15"/>
  <c r="V90" i="15"/>
  <c r="V91" i="15"/>
  <c r="V92" i="15"/>
  <c r="V93" i="15"/>
  <c r="Z94" i="15"/>
  <c r="Z95" i="15"/>
  <c r="Z96" i="15"/>
  <c r="Z97" i="15"/>
  <c r="Z98" i="15"/>
  <c r="Z99" i="15"/>
  <c r="V106" i="15"/>
  <c r="V107" i="15"/>
  <c r="V108" i="15"/>
  <c r="V109" i="15"/>
  <c r="V110" i="15"/>
  <c r="V111" i="15"/>
  <c r="V112" i="15"/>
  <c r="V113" i="15"/>
  <c r="V114" i="15"/>
  <c r="V115" i="15"/>
  <c r="V116" i="15"/>
  <c r="V117" i="15"/>
  <c r="V118" i="15"/>
  <c r="V119" i="15"/>
  <c r="V120" i="15"/>
  <c r="V121" i="15"/>
  <c r="V122" i="15"/>
  <c r="V123" i="15"/>
  <c r="V124" i="15"/>
  <c r="X125" i="15"/>
  <c r="X129" i="15"/>
  <c r="X133" i="15"/>
  <c r="X137" i="15"/>
  <c r="X141" i="15"/>
  <c r="X145" i="15"/>
  <c r="V175" i="15"/>
  <c r="V179" i="15"/>
  <c r="V183" i="15"/>
  <c r="V187" i="15"/>
  <c r="V191" i="15"/>
  <c r="V195" i="15"/>
  <c r="M265" i="15"/>
  <c r="M172" i="15"/>
  <c r="X172" i="15" s="1"/>
  <c r="M105" i="15"/>
  <c r="Z105" i="15" s="1"/>
  <c r="M103" i="15"/>
  <c r="M100" i="15"/>
  <c r="Z100" i="15" s="1"/>
  <c r="M94" i="15"/>
  <c r="X94" i="15" s="1"/>
  <c r="M86" i="15"/>
  <c r="X86" i="15" s="1"/>
  <c r="M82" i="15"/>
  <c r="M42" i="15"/>
  <c r="M33" i="15"/>
  <c r="Z33" i="15" s="1"/>
  <c r="M17" i="15"/>
  <c r="AA17" i="15" s="1"/>
  <c r="V35" i="15"/>
  <c r="V38" i="15"/>
  <c r="V41" i="15"/>
  <c r="Z44" i="15"/>
  <c r="Z46" i="15"/>
  <c r="Z48" i="15"/>
  <c r="Z51" i="15"/>
  <c r="Z53" i="15"/>
  <c r="Z55" i="15"/>
  <c r="Z57" i="15"/>
  <c r="Z59" i="15"/>
  <c r="Z61" i="15"/>
  <c r="Z63" i="15"/>
  <c r="Z65" i="15"/>
  <c r="Z67" i="15"/>
  <c r="Z68" i="15"/>
  <c r="Z70" i="15"/>
  <c r="Z72" i="15"/>
  <c r="Z74" i="15"/>
  <c r="Z76" i="15"/>
  <c r="Z78" i="15"/>
  <c r="Z80" i="15"/>
  <c r="V95" i="15"/>
  <c r="V96" i="15"/>
  <c r="V99" i="15"/>
  <c r="Z101" i="15"/>
  <c r="Z126" i="15"/>
  <c r="Z130" i="15"/>
  <c r="Z142" i="15"/>
  <c r="V150" i="15"/>
  <c r="V176" i="15"/>
  <c r="V184" i="15"/>
  <c r="X297" i="15"/>
  <c r="X293" i="15"/>
  <c r="X289" i="15"/>
  <c r="X285" i="15"/>
  <c r="X259" i="15"/>
  <c r="X257" i="15"/>
  <c r="X255" i="15"/>
  <c r="X254" i="15"/>
  <c r="X253" i="15"/>
  <c r="X252" i="15"/>
  <c r="X251" i="15"/>
  <c r="X250" i="15"/>
  <c r="X249" i="15"/>
  <c r="X248" i="15"/>
  <c r="X247" i="15"/>
  <c r="X246" i="15"/>
  <c r="X245" i="15"/>
  <c r="X294" i="15"/>
  <c r="X290" i="15"/>
  <c r="X286" i="15"/>
  <c r="X282" i="15"/>
  <c r="X281" i="15"/>
  <c r="X280" i="15"/>
  <c r="X279" i="15"/>
  <c r="X278" i="15"/>
  <c r="X277" i="15"/>
  <c r="X276" i="15"/>
  <c r="X275" i="15"/>
  <c r="X274" i="15"/>
  <c r="X273" i="15"/>
  <c r="X272" i="15"/>
  <c r="X271" i="15"/>
  <c r="X270" i="15"/>
  <c r="X269" i="15"/>
  <c r="X268" i="15"/>
  <c r="X267" i="15"/>
  <c r="X266" i="15"/>
  <c r="X265" i="15"/>
  <c r="X264" i="15"/>
  <c r="X263" i="15"/>
  <c r="X262" i="15"/>
  <c r="X261" i="15"/>
  <c r="X295" i="15"/>
  <c r="X291" i="15"/>
  <c r="X287" i="15"/>
  <c r="X283" i="15"/>
  <c r="X260" i="15"/>
  <c r="X258" i="15"/>
  <c r="X256" i="15"/>
  <c r="X288" i="15"/>
  <c r="X227" i="15"/>
  <c r="X226" i="15"/>
  <c r="X225" i="15"/>
  <c r="X224" i="15"/>
  <c r="X223" i="15"/>
  <c r="X222" i="15"/>
  <c r="X221" i="15"/>
  <c r="X220" i="15"/>
  <c r="X219" i="15"/>
  <c r="X218" i="15"/>
  <c r="X217" i="15"/>
  <c r="X216" i="15"/>
  <c r="X215" i="15"/>
  <c r="X214" i="15"/>
  <c r="X213" i="15"/>
  <c r="X212" i="15"/>
  <c r="X211" i="15"/>
  <c r="X210" i="15"/>
  <c r="X209" i="15"/>
  <c r="X208" i="15"/>
  <c r="X207" i="15"/>
  <c r="X206" i="15"/>
  <c r="X205" i="15"/>
  <c r="X284" i="15"/>
  <c r="X228" i="15"/>
  <c r="X296" i="15"/>
  <c r="X242" i="15"/>
  <c r="X238" i="15"/>
  <c r="X234" i="15"/>
  <c r="X230" i="15"/>
  <c r="X243" i="15"/>
  <c r="X239" i="15"/>
  <c r="X235" i="15"/>
  <c r="X231" i="15"/>
  <c r="X204" i="15"/>
  <c r="X202" i="15"/>
  <c r="X200" i="15"/>
  <c r="X198" i="15"/>
  <c r="X196" i="15"/>
  <c r="X195" i="15"/>
  <c r="X194" i="15"/>
  <c r="X193" i="15"/>
  <c r="X192" i="15"/>
  <c r="X191" i="15"/>
  <c r="X190" i="15"/>
  <c r="X189" i="15"/>
  <c r="X188" i="15"/>
  <c r="X187" i="15"/>
  <c r="X186" i="15"/>
  <c r="X185" i="15"/>
  <c r="X184" i="15"/>
  <c r="X183" i="15"/>
  <c r="X182" i="15"/>
  <c r="X181" i="15"/>
  <c r="X180" i="15"/>
  <c r="X179" i="15"/>
  <c r="X178" i="15"/>
  <c r="X177" i="15"/>
  <c r="X176" i="15"/>
  <c r="X175" i="15"/>
  <c r="X174" i="15"/>
  <c r="X173" i="15"/>
  <c r="X171" i="15"/>
  <c r="X170" i="15"/>
  <c r="X169" i="15"/>
  <c r="X168" i="15"/>
  <c r="X167" i="15"/>
  <c r="X166" i="15"/>
  <c r="X165" i="15"/>
  <c r="X164" i="15"/>
  <c r="X163" i="15"/>
  <c r="X162" i="15"/>
  <c r="X161" i="15"/>
  <c r="X160" i="15"/>
  <c r="X159" i="15"/>
  <c r="X158" i="15"/>
  <c r="X157" i="15"/>
  <c r="X156" i="15"/>
  <c r="X155" i="15"/>
  <c r="X154" i="15"/>
  <c r="X153" i="15"/>
  <c r="X152" i="15"/>
  <c r="X151" i="15"/>
  <c r="X292" i="15"/>
  <c r="X244" i="15"/>
  <c r="X240" i="15"/>
  <c r="X236" i="15"/>
  <c r="X232" i="15"/>
  <c r="X241" i="15"/>
  <c r="X237" i="15"/>
  <c r="X203" i="15"/>
  <c r="X199" i="15"/>
  <c r="X148" i="15"/>
  <c r="X146" i="15"/>
  <c r="X144" i="15"/>
  <c r="X142" i="15"/>
  <c r="X140" i="15"/>
  <c r="X138" i="15"/>
  <c r="X136" i="15"/>
  <c r="X134" i="15"/>
  <c r="X132" i="15"/>
  <c r="X130" i="15"/>
  <c r="X128" i="15"/>
  <c r="X126" i="15"/>
  <c r="X124" i="15"/>
  <c r="X123" i="15"/>
  <c r="X122" i="15"/>
  <c r="X121" i="15"/>
  <c r="X120" i="15"/>
  <c r="X119" i="15"/>
  <c r="X118" i="15"/>
  <c r="X117" i="15"/>
  <c r="X116" i="15"/>
  <c r="X115" i="15"/>
  <c r="X114" i="15"/>
  <c r="X113" i="15"/>
  <c r="X112" i="15"/>
  <c r="X111" i="15"/>
  <c r="X110" i="15"/>
  <c r="X109" i="15"/>
  <c r="X108" i="15"/>
  <c r="X107" i="15"/>
  <c r="X106" i="15"/>
  <c r="X104" i="15"/>
  <c r="X103" i="15"/>
  <c r="X102" i="15"/>
  <c r="X101" i="15"/>
  <c r="X100" i="15"/>
  <c r="X99" i="15"/>
  <c r="X98" i="15"/>
  <c r="X97" i="15"/>
  <c r="X96" i="15"/>
  <c r="X95" i="15"/>
  <c r="X93" i="15"/>
  <c r="X92" i="15"/>
  <c r="X91" i="15"/>
  <c r="X90" i="15"/>
  <c r="X89" i="15"/>
  <c r="X88" i="15"/>
  <c r="X87" i="15"/>
  <c r="X85" i="15"/>
  <c r="X84" i="15"/>
  <c r="X83" i="15"/>
  <c r="X82" i="15"/>
  <c r="X81" i="15"/>
  <c r="X80" i="15"/>
  <c r="X79" i="15"/>
  <c r="X78" i="15"/>
  <c r="X77" i="15"/>
  <c r="X76" i="15"/>
  <c r="X75" i="15"/>
  <c r="X74" i="15"/>
  <c r="X73" i="15"/>
  <c r="X72" i="15"/>
  <c r="X71" i="15"/>
  <c r="X70" i="15"/>
  <c r="X69" i="15"/>
  <c r="X68" i="15"/>
  <c r="X67" i="15"/>
  <c r="X66" i="15"/>
  <c r="X65" i="15"/>
  <c r="X64" i="15"/>
  <c r="X63" i="15"/>
  <c r="X62" i="15"/>
  <c r="X61" i="15"/>
  <c r="X60" i="15"/>
  <c r="X59" i="15"/>
  <c r="X58" i="15"/>
  <c r="X57" i="15"/>
  <c r="X56" i="15"/>
  <c r="X55" i="15"/>
  <c r="X54" i="15"/>
  <c r="X53" i="15"/>
  <c r="X52" i="15"/>
  <c r="X51" i="15"/>
  <c r="X50" i="15"/>
  <c r="X49" i="15"/>
  <c r="X48" i="15"/>
  <c r="X47" i="15"/>
  <c r="X46" i="15"/>
  <c r="X45" i="15"/>
  <c r="X44" i="15"/>
  <c r="X43" i="15"/>
  <c r="X42" i="15"/>
  <c r="X41" i="15"/>
  <c r="X40" i="15"/>
  <c r="X39" i="15"/>
  <c r="X38" i="15"/>
  <c r="X37" i="15"/>
  <c r="X36" i="15"/>
  <c r="X35" i="15"/>
  <c r="X34" i="15"/>
  <c r="X33" i="15"/>
  <c r="X32" i="15"/>
  <c r="X31" i="15"/>
  <c r="X30" i="15"/>
  <c r="X29" i="15"/>
  <c r="X28" i="15"/>
  <c r="X27" i="15"/>
  <c r="X26" i="15"/>
  <c r="X25" i="15"/>
  <c r="X24" i="15"/>
  <c r="X23" i="15"/>
  <c r="X22" i="15"/>
  <c r="X21" i="15"/>
  <c r="X20" i="15"/>
  <c r="X19" i="15"/>
  <c r="X18" i="15"/>
  <c r="X233" i="15"/>
  <c r="X150" i="15"/>
  <c r="V5" i="15"/>
  <c r="AA7" i="15"/>
  <c r="W7" i="15"/>
  <c r="Z7" i="15"/>
  <c r="X8" i="15"/>
  <c r="V9" i="15"/>
  <c r="AA11" i="15"/>
  <c r="W11" i="15"/>
  <c r="Z11" i="15"/>
  <c r="X12" i="15"/>
  <c r="V13" i="15"/>
  <c r="Z15" i="15"/>
  <c r="X16" i="15"/>
  <c r="Z18" i="15"/>
  <c r="Z19" i="15"/>
  <c r="Z20" i="15"/>
  <c r="Z21" i="15"/>
  <c r="Z22" i="15"/>
  <c r="Z23" i="15"/>
  <c r="Z24" i="15"/>
  <c r="Z25" i="15"/>
  <c r="Z26" i="15"/>
  <c r="Z27" i="15"/>
  <c r="Z28" i="15"/>
  <c r="Z29" i="15"/>
  <c r="Z30" i="15"/>
  <c r="Z31" i="15"/>
  <c r="Z32" i="15"/>
  <c r="V82" i="15"/>
  <c r="V83" i="15"/>
  <c r="V84" i="15"/>
  <c r="V85" i="15"/>
  <c r="Z87" i="15"/>
  <c r="Z88" i="15"/>
  <c r="Z89" i="15"/>
  <c r="Z90" i="15"/>
  <c r="Z91" i="15"/>
  <c r="Z92" i="15"/>
  <c r="Z93" i="15"/>
  <c r="V103" i="15"/>
  <c r="V104" i="15"/>
  <c r="Z106" i="15"/>
  <c r="Z107" i="15"/>
  <c r="Z108" i="15"/>
  <c r="Z109" i="15"/>
  <c r="Z110" i="15"/>
  <c r="Z111" i="15"/>
  <c r="Z112" i="15"/>
  <c r="Z113" i="15"/>
  <c r="Z114" i="15"/>
  <c r="Z115" i="15"/>
  <c r="Z116" i="15"/>
  <c r="Z117" i="15"/>
  <c r="Z118" i="15"/>
  <c r="Z119" i="15"/>
  <c r="Z120" i="15"/>
  <c r="Z121" i="15"/>
  <c r="Z122" i="15"/>
  <c r="Z123" i="15"/>
  <c r="Z124" i="15"/>
  <c r="Z128" i="15"/>
  <c r="Z132" i="15"/>
  <c r="Z136" i="15"/>
  <c r="Z140" i="15"/>
  <c r="Z144" i="15"/>
  <c r="Z148" i="15"/>
  <c r="V174" i="15"/>
  <c r="V178" i="15"/>
  <c r="V182" i="15"/>
  <c r="V186" i="15"/>
  <c r="V190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59" i="15"/>
  <c r="V257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42" i="15"/>
  <c r="V241" i="15"/>
  <c r="V240" i="15"/>
  <c r="V239" i="15"/>
  <c r="V238" i="15"/>
  <c r="V237" i="15"/>
  <c r="V236" i="15"/>
  <c r="V235" i="15"/>
  <c r="V234" i="15"/>
  <c r="V233" i="15"/>
  <c r="V232" i="15"/>
  <c r="V231" i="15"/>
  <c r="V230" i="15"/>
  <c r="V258" i="15"/>
  <c r="V229" i="15"/>
  <c r="V260" i="15"/>
  <c r="V256" i="15"/>
  <c r="V228" i="15"/>
  <c r="V227" i="15"/>
  <c r="V226" i="15"/>
  <c r="V225" i="15"/>
  <c r="V224" i="15"/>
  <c r="V223" i="15"/>
  <c r="V222" i="15"/>
  <c r="V221" i="15"/>
  <c r="V220" i="15"/>
  <c r="V219" i="15"/>
  <c r="V218" i="15"/>
  <c r="V217" i="15"/>
  <c r="V216" i="15"/>
  <c r="V215" i="15"/>
  <c r="V214" i="15"/>
  <c r="V213" i="15"/>
  <c r="V212" i="15"/>
  <c r="V211" i="15"/>
  <c r="V210" i="15"/>
  <c r="V209" i="15"/>
  <c r="V208" i="15"/>
  <c r="V207" i="15"/>
  <c r="V206" i="15"/>
  <c r="V205" i="15"/>
  <c r="V204" i="15"/>
  <c r="V203" i="15"/>
  <c r="V202" i="15"/>
  <c r="V201" i="15"/>
  <c r="V200" i="15"/>
  <c r="V199" i="15"/>
  <c r="V198" i="15"/>
  <c r="V197" i="15"/>
  <c r="V149" i="15"/>
  <c r="V147" i="15"/>
  <c r="V145" i="15"/>
  <c r="V143" i="15"/>
  <c r="V141" i="15"/>
  <c r="V139" i="15"/>
  <c r="V137" i="15"/>
  <c r="V135" i="15"/>
  <c r="V133" i="15"/>
  <c r="V131" i="15"/>
  <c r="V129" i="15"/>
  <c r="V127" i="15"/>
  <c r="V125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159" i="15"/>
  <c r="V158" i="15"/>
  <c r="V157" i="15"/>
  <c r="V156" i="15"/>
  <c r="V155" i="15"/>
  <c r="V154" i="15"/>
  <c r="V153" i="15"/>
  <c r="V152" i="15"/>
  <c r="V151" i="15"/>
  <c r="V148" i="15"/>
  <c r="V146" i="15"/>
  <c r="V144" i="15"/>
  <c r="V142" i="15"/>
  <c r="V140" i="15"/>
  <c r="V138" i="15"/>
  <c r="V136" i="15"/>
  <c r="V134" i="15"/>
  <c r="V132" i="15"/>
  <c r="V130" i="15"/>
  <c r="V128" i="15"/>
  <c r="V126" i="15"/>
  <c r="Z5" i="15"/>
  <c r="V7" i="15"/>
  <c r="Z9" i="15"/>
  <c r="V11" i="15"/>
  <c r="Z13" i="15"/>
  <c r="V33" i="15"/>
  <c r="V36" i="15"/>
  <c r="V39" i="15"/>
  <c r="Z42" i="15"/>
  <c r="Z50" i="15"/>
  <c r="V98" i="15"/>
  <c r="AA5" i="15"/>
  <c r="W5" i="15"/>
  <c r="X5" i="15"/>
  <c r="V6" i="15"/>
  <c r="AA8" i="15"/>
  <c r="W8" i="15"/>
  <c r="Z8" i="15"/>
  <c r="X9" i="15"/>
  <c r="V10" i="15"/>
  <c r="AA12" i="15"/>
  <c r="W12" i="15"/>
  <c r="Z12" i="15"/>
  <c r="X13" i="15"/>
  <c r="V14" i="15"/>
  <c r="Z16" i="15"/>
  <c r="V42" i="15"/>
  <c r="V43" i="15"/>
  <c r="V44" i="15"/>
  <c r="V45" i="15"/>
  <c r="V46" i="15"/>
  <c r="V47" i="15"/>
  <c r="V48" i="15"/>
  <c r="V49" i="15"/>
  <c r="V50" i="15"/>
  <c r="V51" i="15"/>
  <c r="V52" i="15"/>
  <c r="V53" i="15"/>
  <c r="V54" i="15"/>
  <c r="V55" i="15"/>
  <c r="V56" i="15"/>
  <c r="V57" i="15"/>
  <c r="V58" i="15"/>
  <c r="V59" i="15"/>
  <c r="V60" i="15"/>
  <c r="V61" i="15"/>
  <c r="V62" i="15"/>
  <c r="V63" i="15"/>
  <c r="V64" i="15"/>
  <c r="V65" i="15"/>
  <c r="V66" i="15"/>
  <c r="V67" i="15"/>
  <c r="V68" i="15"/>
  <c r="V69" i="15"/>
  <c r="V70" i="15"/>
  <c r="V71" i="15"/>
  <c r="V72" i="15"/>
  <c r="V73" i="15"/>
  <c r="V74" i="15"/>
  <c r="V75" i="15"/>
  <c r="V76" i="15"/>
  <c r="V77" i="15"/>
  <c r="V78" i="15"/>
  <c r="V79" i="15"/>
  <c r="V80" i="15"/>
  <c r="V81" i="15"/>
  <c r="Z82" i="15"/>
  <c r="Z83" i="15"/>
  <c r="Z84" i="15"/>
  <c r="Z85" i="15"/>
  <c r="V100" i="15"/>
  <c r="V101" i="15"/>
  <c r="V102" i="15"/>
  <c r="Z103" i="15"/>
  <c r="Z104" i="15"/>
  <c r="X127" i="15"/>
  <c r="X131" i="15"/>
  <c r="X135" i="15"/>
  <c r="X139" i="15"/>
  <c r="X143" i="15"/>
  <c r="X147" i="15"/>
  <c r="V173" i="15"/>
  <c r="V177" i="15"/>
  <c r="V181" i="15"/>
  <c r="V185" i="15"/>
  <c r="V189" i="15"/>
  <c r="V193" i="15"/>
  <c r="X197" i="15"/>
  <c r="X229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8" i="15"/>
  <c r="Y256" i="15"/>
  <c r="Y254" i="15"/>
  <c r="Y250" i="15"/>
  <c r="Y246" i="15"/>
  <c r="Y228" i="15"/>
  <c r="Y259" i="15"/>
  <c r="Y255" i="15"/>
  <c r="Y251" i="15"/>
  <c r="Y247" i="15"/>
  <c r="Y252" i="15"/>
  <c r="Y248" i="15"/>
  <c r="Y244" i="15"/>
  <c r="Y243" i="15"/>
  <c r="Y242" i="15"/>
  <c r="Y241" i="15"/>
  <c r="Y240" i="15"/>
  <c r="Y239" i="15"/>
  <c r="Y238" i="15"/>
  <c r="Y237" i="15"/>
  <c r="Y236" i="15"/>
  <c r="Y235" i="15"/>
  <c r="Y234" i="15"/>
  <c r="Y233" i="15"/>
  <c r="Y232" i="15"/>
  <c r="Y231" i="15"/>
  <c r="Y230" i="15"/>
  <c r="Y229" i="15"/>
  <c r="Y257" i="15"/>
  <c r="Y226" i="15"/>
  <c r="Y222" i="15"/>
  <c r="Y218" i="15"/>
  <c r="Y216" i="15"/>
  <c r="Y212" i="15"/>
  <c r="Y208" i="15"/>
  <c r="Y204" i="15"/>
  <c r="Y202" i="15"/>
  <c r="Y200" i="15"/>
  <c r="Y198" i="15"/>
  <c r="Y196" i="15"/>
  <c r="Y195" i="15"/>
  <c r="Y194" i="15"/>
  <c r="Y193" i="15"/>
  <c r="Y192" i="15"/>
  <c r="Y191" i="15"/>
  <c r="Y190" i="15"/>
  <c r="Y189" i="15"/>
  <c r="Y188" i="15"/>
  <c r="Y187" i="15"/>
  <c r="Y186" i="15"/>
  <c r="Y185" i="15"/>
  <c r="Y184" i="15"/>
  <c r="Y183" i="15"/>
  <c r="Y182" i="15"/>
  <c r="Y181" i="15"/>
  <c r="Y180" i="15"/>
  <c r="Y179" i="15"/>
  <c r="Y178" i="15"/>
  <c r="Y177" i="15"/>
  <c r="Y176" i="15"/>
  <c r="Y175" i="15"/>
  <c r="Y174" i="15"/>
  <c r="Y173" i="15"/>
  <c r="Y172" i="15"/>
  <c r="Y171" i="15"/>
  <c r="Y170" i="15"/>
  <c r="Y169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253" i="15"/>
  <c r="Y227" i="15"/>
  <c r="Y223" i="15"/>
  <c r="Y219" i="15"/>
  <c r="Y215" i="15"/>
  <c r="Y211" i="15"/>
  <c r="Y207" i="15"/>
  <c r="Y249" i="15"/>
  <c r="Y224" i="15"/>
  <c r="Y220" i="15"/>
  <c r="Y214" i="15"/>
  <c r="Y210" i="15"/>
  <c r="Y206" i="15"/>
  <c r="Y203" i="15"/>
  <c r="Y201" i="15"/>
  <c r="Y199" i="15"/>
  <c r="Y197" i="15"/>
  <c r="W14" i="15"/>
  <c r="W15" i="15"/>
  <c r="W16" i="15"/>
  <c r="W18" i="15"/>
  <c r="W19" i="15"/>
  <c r="W20" i="15"/>
  <c r="W21" i="15"/>
  <c r="W22" i="15"/>
  <c r="W23" i="15"/>
  <c r="W24" i="15"/>
  <c r="W25" i="15"/>
  <c r="W26" i="15"/>
  <c r="AA26" i="15"/>
  <c r="W27" i="15"/>
  <c r="AA27" i="15"/>
  <c r="W28" i="15"/>
  <c r="AA28" i="15"/>
  <c r="W29" i="15"/>
  <c r="AA29" i="15"/>
  <c r="W30" i="15"/>
  <c r="AA30" i="15"/>
  <c r="W31" i="15"/>
  <c r="AA31" i="15"/>
  <c r="W32" i="15"/>
  <c r="AA32" i="15"/>
  <c r="W33" i="15"/>
  <c r="AA33" i="15"/>
  <c r="W34" i="15"/>
  <c r="AA34" i="15"/>
  <c r="W35" i="15"/>
  <c r="AA35" i="15"/>
  <c r="W36" i="15"/>
  <c r="AA36" i="15"/>
  <c r="W37" i="15"/>
  <c r="AA37" i="15"/>
  <c r="W38" i="15"/>
  <c r="AA38" i="15"/>
  <c r="W39" i="15"/>
  <c r="AA39" i="15"/>
  <c r="W40" i="15"/>
  <c r="AA40" i="15"/>
  <c r="W41" i="15"/>
  <c r="AA41" i="15"/>
  <c r="W42" i="15"/>
  <c r="AA42" i="15"/>
  <c r="W43" i="15"/>
  <c r="AA43" i="15"/>
  <c r="W44" i="15"/>
  <c r="AA44" i="15"/>
  <c r="W45" i="15"/>
  <c r="AA45" i="15"/>
  <c r="W46" i="15"/>
  <c r="AA46" i="15"/>
  <c r="W47" i="15"/>
  <c r="AA47" i="15"/>
  <c r="W48" i="15"/>
  <c r="AA48" i="15"/>
  <c r="W49" i="15"/>
  <c r="AA49" i="15"/>
  <c r="W50" i="15"/>
  <c r="AA50" i="15"/>
  <c r="W51" i="15"/>
  <c r="AA51" i="15"/>
  <c r="W52" i="15"/>
  <c r="AA52" i="15"/>
  <c r="W53" i="15"/>
  <c r="AA53" i="15"/>
  <c r="W54" i="15"/>
  <c r="AA54" i="15"/>
  <c r="W55" i="15"/>
  <c r="AA55" i="15"/>
  <c r="W56" i="15"/>
  <c r="AA56" i="15"/>
  <c r="W57" i="15"/>
  <c r="AA57" i="15"/>
  <c r="W58" i="15"/>
  <c r="AA58" i="15"/>
  <c r="W59" i="15"/>
  <c r="AA59" i="15"/>
  <c r="W60" i="15"/>
  <c r="AA60" i="15"/>
  <c r="W61" i="15"/>
  <c r="AA61" i="15"/>
  <c r="W62" i="15"/>
  <c r="AA62" i="15"/>
  <c r="W63" i="15"/>
  <c r="AA63" i="15"/>
  <c r="W64" i="15"/>
  <c r="AA64" i="15"/>
  <c r="W65" i="15"/>
  <c r="AA65" i="15"/>
  <c r="W66" i="15"/>
  <c r="AA66" i="15"/>
  <c r="W67" i="15"/>
  <c r="AA67" i="15"/>
  <c r="W68" i="15"/>
  <c r="AA68" i="15"/>
  <c r="W69" i="15"/>
  <c r="AA69" i="15"/>
  <c r="W70" i="15"/>
  <c r="AA70" i="15"/>
  <c r="W71" i="15"/>
  <c r="AA71" i="15"/>
  <c r="W72" i="15"/>
  <c r="AA72" i="15"/>
  <c r="W73" i="15"/>
  <c r="AA73" i="15"/>
  <c r="W74" i="15"/>
  <c r="AA74" i="15"/>
  <c r="W75" i="15"/>
  <c r="AA75" i="15"/>
  <c r="W76" i="15"/>
  <c r="AA76" i="15"/>
  <c r="W77" i="15"/>
  <c r="AA77" i="15"/>
  <c r="W78" i="15"/>
  <c r="AA78" i="15"/>
  <c r="W79" i="15"/>
  <c r="AA79" i="15"/>
  <c r="W80" i="15"/>
  <c r="AA80" i="15"/>
  <c r="W81" i="15"/>
  <c r="AA81" i="15"/>
  <c r="W82" i="15"/>
  <c r="AA82" i="15"/>
  <c r="W83" i="15"/>
  <c r="AA83" i="15"/>
  <c r="W84" i="15"/>
  <c r="AA84" i="15"/>
  <c r="W85" i="15"/>
  <c r="AA85" i="15"/>
  <c r="W87" i="15"/>
  <c r="AA87" i="15"/>
  <c r="W88" i="15"/>
  <c r="AA88" i="15"/>
  <c r="W89" i="15"/>
  <c r="AA89" i="15"/>
  <c r="W90" i="15"/>
  <c r="AA90" i="15"/>
  <c r="W91" i="15"/>
  <c r="AA91" i="15"/>
  <c r="W92" i="15"/>
  <c r="AA92" i="15"/>
  <c r="W93" i="15"/>
  <c r="AA93" i="15"/>
  <c r="W94" i="15"/>
  <c r="AA94" i="15"/>
  <c r="W95" i="15"/>
  <c r="AA95" i="15"/>
  <c r="W96" i="15"/>
  <c r="AA96" i="15"/>
  <c r="W97" i="15"/>
  <c r="AA97" i="15"/>
  <c r="W98" i="15"/>
  <c r="AA98" i="15"/>
  <c r="W99" i="15"/>
  <c r="AA99" i="15"/>
  <c r="W100" i="15"/>
  <c r="AA100" i="15"/>
  <c r="W101" i="15"/>
  <c r="AA101" i="15"/>
  <c r="W102" i="15"/>
  <c r="AA102" i="15"/>
  <c r="W103" i="15"/>
  <c r="AA103" i="15"/>
  <c r="W104" i="15"/>
  <c r="AA104" i="15"/>
  <c r="W105" i="15"/>
  <c r="W106" i="15"/>
  <c r="AA106" i="15"/>
  <c r="W107" i="15"/>
  <c r="AA107" i="15"/>
  <c r="W108" i="15"/>
  <c r="AA108" i="15"/>
  <c r="W109" i="15"/>
  <c r="AA109" i="15"/>
  <c r="W110" i="15"/>
  <c r="AA110" i="15"/>
  <c r="W111" i="15"/>
  <c r="AA111" i="15"/>
  <c r="W112" i="15"/>
  <c r="AA112" i="15"/>
  <c r="W113" i="15"/>
  <c r="AA113" i="15"/>
  <c r="W114" i="15"/>
  <c r="AA114" i="15"/>
  <c r="W115" i="15"/>
  <c r="AA115" i="15"/>
  <c r="W116" i="15"/>
  <c r="AA116" i="15"/>
  <c r="W117" i="15"/>
  <c r="AA117" i="15"/>
  <c r="W118" i="15"/>
  <c r="AA118" i="15"/>
  <c r="W119" i="15"/>
  <c r="AA119" i="15"/>
  <c r="W120" i="15"/>
  <c r="AA120" i="15"/>
  <c r="W121" i="15"/>
  <c r="AA121" i="15"/>
  <c r="W122" i="15"/>
  <c r="AA122" i="15"/>
  <c r="W123" i="15"/>
  <c r="AA123" i="15"/>
  <c r="W124" i="15"/>
  <c r="Y125" i="15"/>
  <c r="Y127" i="15"/>
  <c r="Y129" i="15"/>
  <c r="Y131" i="15"/>
  <c r="Y133" i="15"/>
  <c r="Y135" i="15"/>
  <c r="Y137" i="15"/>
  <c r="Y139" i="15"/>
  <c r="Y141" i="15"/>
  <c r="Y143" i="15"/>
  <c r="Y145" i="15"/>
  <c r="Y147" i="15"/>
  <c r="AA196" i="15"/>
  <c r="AA200" i="15"/>
  <c r="AA204" i="15"/>
  <c r="W214" i="15"/>
  <c r="Y217" i="15"/>
  <c r="Y213" i="15"/>
  <c r="Y221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41" i="15"/>
  <c r="W240" i="15"/>
  <c r="W239" i="15"/>
  <c r="W238" i="15"/>
  <c r="W237" i="15"/>
  <c r="W236" i="15"/>
  <c r="W235" i="15"/>
  <c r="W234" i="15"/>
  <c r="W233" i="15"/>
  <c r="W232" i="15"/>
  <c r="W231" i="15"/>
  <c r="W230" i="15"/>
  <c r="W229" i="15"/>
  <c r="W228" i="15"/>
  <c r="W227" i="15"/>
  <c r="W226" i="15"/>
  <c r="W225" i="15"/>
  <c r="W224" i="15"/>
  <c r="W223" i="15"/>
  <c r="W222" i="15"/>
  <c r="W221" i="15"/>
  <c r="W220" i="15"/>
  <c r="W219" i="15"/>
  <c r="W218" i="15"/>
  <c r="W217" i="15"/>
  <c r="W213" i="15"/>
  <c r="W209" i="15"/>
  <c r="W205" i="15"/>
  <c r="W203" i="15"/>
  <c r="W201" i="15"/>
  <c r="W199" i="15"/>
  <c r="W197" i="15"/>
  <c r="W216" i="15"/>
  <c r="W212" i="15"/>
  <c r="W208" i="15"/>
  <c r="W215" i="15"/>
  <c r="W211" i="15"/>
  <c r="W207" i="15"/>
  <c r="W204" i="15"/>
  <c r="W202" i="15"/>
  <c r="W200" i="15"/>
  <c r="W198" i="15"/>
  <c r="W196" i="15"/>
  <c r="W195" i="15"/>
  <c r="W194" i="15"/>
  <c r="W193" i="15"/>
  <c r="W192" i="15"/>
  <c r="W191" i="15"/>
  <c r="W190" i="15"/>
  <c r="W189" i="15"/>
  <c r="W188" i="15"/>
  <c r="W187" i="15"/>
  <c r="W186" i="15"/>
  <c r="W185" i="15"/>
  <c r="W184" i="15"/>
  <c r="W183" i="15"/>
  <c r="W182" i="15"/>
  <c r="W181" i="15"/>
  <c r="W180" i="15"/>
  <c r="W179" i="15"/>
  <c r="W178" i="15"/>
  <c r="W177" i="15"/>
  <c r="W176" i="15"/>
  <c r="W175" i="15"/>
  <c r="W174" i="15"/>
  <c r="W173" i="15"/>
  <c r="W172" i="15"/>
  <c r="W171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38" i="15"/>
  <c r="W137" i="15"/>
  <c r="W136" i="15"/>
  <c r="W135" i="15"/>
  <c r="W134" i="15"/>
  <c r="W133" i="15"/>
  <c r="W132" i="15"/>
  <c r="W131" i="15"/>
  <c r="W130" i="15"/>
  <c r="W129" i="15"/>
  <c r="W128" i="15"/>
  <c r="W127" i="15"/>
  <c r="W126" i="15"/>
  <c r="W125" i="15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5" i="15"/>
  <c r="AA211" i="15"/>
  <c r="AA207" i="15"/>
  <c r="AA214" i="15"/>
  <c r="AA210" i="15"/>
  <c r="AA206" i="15"/>
  <c r="AA203" i="15"/>
  <c r="AA201" i="15"/>
  <c r="AA199" i="15"/>
  <c r="AA197" i="15"/>
  <c r="AA213" i="15"/>
  <c r="AA209" i="15"/>
  <c r="AA205" i="15"/>
  <c r="AA195" i="15"/>
  <c r="AA194" i="15"/>
  <c r="AA193" i="15"/>
  <c r="AA192" i="15"/>
  <c r="AA191" i="15"/>
  <c r="AA190" i="15"/>
  <c r="AA189" i="15"/>
  <c r="AA188" i="15"/>
  <c r="AA187" i="15"/>
  <c r="AA186" i="15"/>
  <c r="AA185" i="15"/>
  <c r="AA184" i="15"/>
  <c r="AA183" i="15"/>
  <c r="AA182" i="15"/>
  <c r="AA181" i="15"/>
  <c r="AA180" i="15"/>
  <c r="AA179" i="15"/>
  <c r="AA178" i="15"/>
  <c r="AA177" i="15"/>
  <c r="AA176" i="15"/>
  <c r="AA175" i="15"/>
  <c r="AA174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7" i="15"/>
  <c r="AA126" i="15"/>
  <c r="AA125" i="15"/>
  <c r="AA124" i="15"/>
  <c r="Y5" i="15"/>
  <c r="Y6" i="15"/>
  <c r="Y7" i="15"/>
  <c r="Y8" i="15"/>
  <c r="Y9" i="15"/>
  <c r="Y10" i="15"/>
  <c r="Y11" i="15"/>
  <c r="Y12" i="15"/>
  <c r="Y13" i="15"/>
  <c r="Y14" i="15"/>
  <c r="Y15" i="15"/>
  <c r="Y16" i="15"/>
  <c r="Y18" i="15"/>
  <c r="Y19" i="15"/>
  <c r="Y20" i="15"/>
  <c r="Y21" i="15"/>
  <c r="Y22" i="15"/>
  <c r="Y23" i="15"/>
  <c r="Y24" i="15"/>
  <c r="Y25" i="15"/>
  <c r="Y26" i="15"/>
  <c r="Y27" i="15"/>
  <c r="Y28" i="15"/>
  <c r="Y29" i="15"/>
  <c r="Y30" i="15"/>
  <c r="Y31" i="15"/>
  <c r="Y32" i="15"/>
  <c r="Y33" i="15"/>
  <c r="Y34" i="15"/>
  <c r="Y35" i="15"/>
  <c r="Y36" i="15"/>
  <c r="Y37" i="15"/>
  <c r="Y38" i="15"/>
  <c r="Y39" i="15"/>
  <c r="Y40" i="15"/>
  <c r="Y41" i="15"/>
  <c r="Y42" i="15"/>
  <c r="Y43" i="15"/>
  <c r="Y44" i="15"/>
  <c r="Y45" i="15"/>
  <c r="Y46" i="15"/>
  <c r="Y47" i="15"/>
  <c r="Y48" i="15"/>
  <c r="Y49" i="15"/>
  <c r="Y50" i="15"/>
  <c r="Y51" i="15"/>
  <c r="Y52" i="15"/>
  <c r="Y53" i="15"/>
  <c r="Y54" i="15"/>
  <c r="Y55" i="15"/>
  <c r="Y56" i="15"/>
  <c r="Y57" i="15"/>
  <c r="Y58" i="15"/>
  <c r="Y59" i="15"/>
  <c r="Y60" i="15"/>
  <c r="Y61" i="15"/>
  <c r="Y62" i="15"/>
  <c r="Y63" i="15"/>
  <c r="Y64" i="15"/>
  <c r="Y65" i="15"/>
  <c r="Y66" i="15"/>
  <c r="Y67" i="15"/>
  <c r="Y68" i="15"/>
  <c r="Y69" i="15"/>
  <c r="Y70" i="15"/>
  <c r="Y71" i="15"/>
  <c r="Y72" i="15"/>
  <c r="Y73" i="15"/>
  <c r="Y74" i="15"/>
  <c r="Y75" i="15"/>
  <c r="Y76" i="15"/>
  <c r="Y77" i="15"/>
  <c r="Y78" i="15"/>
  <c r="Y79" i="15"/>
  <c r="Y80" i="15"/>
  <c r="Y81" i="15"/>
  <c r="Y82" i="15"/>
  <c r="Y83" i="15"/>
  <c r="Y84" i="15"/>
  <c r="Y85" i="15"/>
  <c r="Y87" i="15"/>
  <c r="Y88" i="15"/>
  <c r="Y89" i="15"/>
  <c r="Y90" i="15"/>
  <c r="Y91" i="15"/>
  <c r="Y92" i="15"/>
  <c r="Y93" i="15"/>
  <c r="Y94" i="15"/>
  <c r="Y95" i="15"/>
  <c r="Y96" i="15"/>
  <c r="Y97" i="15"/>
  <c r="Y98" i="15"/>
  <c r="Y99" i="15"/>
  <c r="Y100" i="15"/>
  <c r="Y101" i="15"/>
  <c r="Y102" i="15"/>
  <c r="Y103" i="15"/>
  <c r="Y104" i="15"/>
  <c r="Y106" i="15"/>
  <c r="Y107" i="15"/>
  <c r="Y108" i="15"/>
  <c r="Y109" i="15"/>
  <c r="Y110" i="15"/>
  <c r="Y111" i="15"/>
  <c r="Y112" i="15"/>
  <c r="Y113" i="15"/>
  <c r="Y114" i="15"/>
  <c r="Y115" i="15"/>
  <c r="Y116" i="15"/>
  <c r="Y117" i="15"/>
  <c r="Y118" i="15"/>
  <c r="Y119" i="15"/>
  <c r="Y120" i="15"/>
  <c r="Y121" i="15"/>
  <c r="Y122" i="15"/>
  <c r="Y123" i="15"/>
  <c r="Y124" i="15"/>
  <c r="Y126" i="15"/>
  <c r="Y128" i="15"/>
  <c r="Y130" i="15"/>
  <c r="Y132" i="15"/>
  <c r="Y134" i="15"/>
  <c r="Y136" i="15"/>
  <c r="Y138" i="15"/>
  <c r="Y140" i="15"/>
  <c r="Y142" i="15"/>
  <c r="Y144" i="15"/>
  <c r="Y146" i="15"/>
  <c r="Y148" i="15"/>
  <c r="AA198" i="15"/>
  <c r="AA202" i="15"/>
  <c r="W206" i="15"/>
  <c r="Y209" i="15"/>
  <c r="AA212" i="15"/>
  <c r="Y225" i="15"/>
  <c r="X182" i="14"/>
  <c r="V10" i="14"/>
  <c r="Y12" i="14"/>
  <c r="U12" i="14"/>
  <c r="V18" i="14"/>
  <c r="Y20" i="14"/>
  <c r="U20" i="14"/>
  <c r="V26" i="14"/>
  <c r="Y28" i="14"/>
  <c r="U28" i="14"/>
  <c r="V34" i="14"/>
  <c r="Y37" i="14"/>
  <c r="V42" i="14"/>
  <c r="Y44" i="14"/>
  <c r="U44" i="14"/>
  <c r="Y45" i="14"/>
  <c r="V50" i="14"/>
  <c r="W53" i="14"/>
  <c r="W55" i="14"/>
  <c r="V57" i="14"/>
  <c r="W59" i="14"/>
  <c r="V61" i="14"/>
  <c r="W63" i="14"/>
  <c r="V65" i="14"/>
  <c r="W67" i="14"/>
  <c r="V69" i="14"/>
  <c r="W71" i="14"/>
  <c r="V73" i="14"/>
  <c r="W75" i="14"/>
  <c r="V77" i="14"/>
  <c r="W79" i="14"/>
  <c r="V81" i="14"/>
  <c r="W83" i="14"/>
  <c r="U102" i="14"/>
  <c r="U106" i="14"/>
  <c r="U110" i="14"/>
  <c r="U114" i="14"/>
  <c r="U118" i="14"/>
  <c r="U122" i="14"/>
  <c r="U126" i="14"/>
  <c r="U130" i="14"/>
  <c r="U134" i="14"/>
  <c r="U138" i="14"/>
  <c r="U142" i="14"/>
  <c r="Z5" i="14"/>
  <c r="W7" i="14"/>
  <c r="U9" i="14"/>
  <c r="Z10" i="14"/>
  <c r="X12" i="14"/>
  <c r="W15" i="14"/>
  <c r="U17" i="14"/>
  <c r="Z18" i="14"/>
  <c r="X20" i="14"/>
  <c r="W23" i="14"/>
  <c r="U25" i="14"/>
  <c r="Z26" i="14"/>
  <c r="X28" i="14"/>
  <c r="U33" i="14"/>
  <c r="W39" i="14"/>
  <c r="Z42" i="14"/>
  <c r="W47" i="14"/>
  <c r="Z50" i="14"/>
  <c r="Z228" i="14"/>
  <c r="Y8" i="14"/>
  <c r="U8" i="14"/>
  <c r="V14" i="14"/>
  <c r="Y16" i="14"/>
  <c r="U16" i="14"/>
  <c r="V22" i="14"/>
  <c r="Y24" i="14"/>
  <c r="U24" i="14"/>
  <c r="V30" i="14"/>
  <c r="Y32" i="14"/>
  <c r="U32" i="14"/>
  <c r="V38" i="14"/>
  <c r="Y41" i="14"/>
  <c r="Y48" i="14"/>
  <c r="U48" i="14"/>
  <c r="Z52" i="14"/>
  <c r="X56" i="14"/>
  <c r="V58" i="14"/>
  <c r="V62" i="14"/>
  <c r="X64" i="14"/>
  <c r="X68" i="14"/>
  <c r="V70" i="14"/>
  <c r="X72" i="14"/>
  <c r="V74" i="14"/>
  <c r="X76" i="14"/>
  <c r="V78" i="14"/>
  <c r="X80" i="14"/>
  <c r="V82" i="14"/>
  <c r="Y281" i="14"/>
  <c r="Y265" i="14"/>
  <c r="Y249" i="14"/>
  <c r="Z237" i="14"/>
  <c r="Y232" i="14"/>
  <c r="Z217" i="14"/>
  <c r="Z208" i="14"/>
  <c r="Z201" i="14"/>
  <c r="U191" i="14"/>
  <c r="Z183" i="14"/>
  <c r="U180" i="14"/>
  <c r="Y168" i="14"/>
  <c r="U159" i="14"/>
  <c r="Y155" i="14"/>
  <c r="Z151" i="14"/>
  <c r="U148" i="14"/>
  <c r="Y97" i="14"/>
  <c r="Y96" i="14"/>
  <c r="Y93" i="14"/>
  <c r="Y92" i="14"/>
  <c r="Y89" i="14"/>
  <c r="Y88" i="14"/>
  <c r="Y85" i="14"/>
  <c r="Y84" i="14"/>
  <c r="Y81" i="14"/>
  <c r="Y80" i="14"/>
  <c r="Y77" i="14"/>
  <c r="Y76" i="14"/>
  <c r="Y73" i="14"/>
  <c r="Y72" i="14"/>
  <c r="Y69" i="14"/>
  <c r="Y68" i="14"/>
  <c r="Y65" i="14"/>
  <c r="Y64" i="14"/>
  <c r="Y61" i="14"/>
  <c r="Y60" i="14"/>
  <c r="Y57" i="14"/>
  <c r="Y56" i="14"/>
  <c r="Y53" i="14"/>
  <c r="Z49" i="14"/>
  <c r="Z45" i="14"/>
  <c r="Z41" i="14"/>
  <c r="Z37" i="14"/>
  <c r="Z33" i="14"/>
  <c r="Z29" i="14"/>
  <c r="Z25" i="14"/>
  <c r="Z21" i="14"/>
  <c r="Z17" i="14"/>
  <c r="Z13" i="14"/>
  <c r="Z9" i="14"/>
  <c r="X286" i="14"/>
  <c r="U242" i="14"/>
  <c r="Z239" i="14"/>
  <c r="Y219" i="14"/>
  <c r="Y208" i="14"/>
  <c r="Y203" i="14"/>
  <c r="Y194" i="14"/>
  <c r="Z188" i="14"/>
  <c r="X187" i="14"/>
  <c r="Z173" i="14"/>
  <c r="U170" i="14"/>
  <c r="X166" i="14"/>
  <c r="Y162" i="14"/>
  <c r="Z156" i="14"/>
  <c r="X155" i="14"/>
  <c r="Z139" i="14"/>
  <c r="Z135" i="14"/>
  <c r="Z131" i="14"/>
  <c r="Z127" i="14"/>
  <c r="Z123" i="14"/>
  <c r="Z119" i="14"/>
  <c r="Z115" i="14"/>
  <c r="Z111" i="14"/>
  <c r="Z107" i="14"/>
  <c r="Z103" i="14"/>
  <c r="Z99" i="14"/>
  <c r="X96" i="14"/>
  <c r="X92" i="14"/>
  <c r="X88" i="14"/>
  <c r="Y187" i="14"/>
  <c r="Y5" i="14"/>
  <c r="Y13" i="14"/>
  <c r="Y21" i="14"/>
  <c r="Y29" i="14"/>
  <c r="Y36" i="14"/>
  <c r="U36" i="14"/>
  <c r="W31" i="14"/>
  <c r="Z34" i="14"/>
  <c r="X36" i="14"/>
  <c r="U41" i="14"/>
  <c r="X44" i="14"/>
  <c r="U49" i="14"/>
  <c r="U52" i="14"/>
  <c r="V6" i="14"/>
  <c r="Y9" i="14"/>
  <c r="Y17" i="14"/>
  <c r="Y25" i="14"/>
  <c r="Y33" i="14"/>
  <c r="Y40" i="14"/>
  <c r="U40" i="14"/>
  <c r="V46" i="14"/>
  <c r="Y49" i="14"/>
  <c r="V54" i="14"/>
  <c r="X60" i="14"/>
  <c r="V66" i="14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42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8" i="14"/>
  <c r="W244" i="14"/>
  <c r="W297" i="14"/>
  <c r="W295" i="14"/>
  <c r="W293" i="14"/>
  <c r="W291" i="14"/>
  <c r="W289" i="14"/>
  <c r="W287" i="14"/>
  <c r="W239" i="14"/>
  <c r="W235" i="14"/>
  <c r="W231" i="14"/>
  <c r="W227" i="14"/>
  <c r="W223" i="14"/>
  <c r="W281" i="14"/>
  <c r="W277" i="14"/>
  <c r="W273" i="14"/>
  <c r="W269" i="14"/>
  <c r="W265" i="14"/>
  <c r="W261" i="14"/>
  <c r="W257" i="14"/>
  <c r="W253" i="14"/>
  <c r="W249" i="14"/>
  <c r="W245" i="14"/>
  <c r="W237" i="14"/>
  <c r="W229" i="14"/>
  <c r="W219" i="14"/>
  <c r="W215" i="14"/>
  <c r="W211" i="14"/>
  <c r="W207" i="14"/>
  <c r="W203" i="14"/>
  <c r="W199" i="14"/>
  <c r="W195" i="14"/>
  <c r="W191" i="14"/>
  <c r="W187" i="14"/>
  <c r="W183" i="14"/>
  <c r="W179" i="14"/>
  <c r="W175" i="14"/>
  <c r="W171" i="14"/>
  <c r="W167" i="14"/>
  <c r="W163" i="14"/>
  <c r="W159" i="14"/>
  <c r="W155" i="14"/>
  <c r="W151" i="14"/>
  <c r="W147" i="14"/>
  <c r="W143" i="14"/>
  <c r="W285" i="14"/>
  <c r="W236" i="14"/>
  <c r="W234" i="14"/>
  <c r="W228" i="14"/>
  <c r="W226" i="14"/>
  <c r="W220" i="14"/>
  <c r="W216" i="14"/>
  <c r="W212" i="14"/>
  <c r="W208" i="14"/>
  <c r="W204" i="14"/>
  <c r="W200" i="14"/>
  <c r="W283" i="14"/>
  <c r="W279" i="14"/>
  <c r="W275" i="14"/>
  <c r="W271" i="14"/>
  <c r="W267" i="14"/>
  <c r="W263" i="14"/>
  <c r="W259" i="14"/>
  <c r="W255" i="14"/>
  <c r="W251" i="14"/>
  <c r="W247" i="14"/>
  <c r="W243" i="14"/>
  <c r="W238" i="14"/>
  <c r="W222" i="14"/>
  <c r="W218" i="14"/>
  <c r="W214" i="14"/>
  <c r="W210" i="14"/>
  <c r="W206" i="14"/>
  <c r="W202" i="14"/>
  <c r="W198" i="14"/>
  <c r="W197" i="14"/>
  <c r="W189" i="14"/>
  <c r="W181" i="14"/>
  <c r="W173" i="14"/>
  <c r="W165" i="14"/>
  <c r="W157" i="14"/>
  <c r="W149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241" i="14"/>
  <c r="W240" i="14"/>
  <c r="W225" i="14"/>
  <c r="W224" i="14"/>
  <c r="W196" i="14"/>
  <c r="W194" i="14"/>
  <c r="W188" i="14"/>
  <c r="W186" i="14"/>
  <c r="W180" i="14"/>
  <c r="W178" i="14"/>
  <c r="W172" i="14"/>
  <c r="W170" i="14"/>
  <c r="W164" i="14"/>
  <c r="W162" i="14"/>
  <c r="W156" i="14"/>
  <c r="W154" i="14"/>
  <c r="W148" i="14"/>
  <c r="W146" i="14"/>
  <c r="W139" i="14"/>
  <c r="W135" i="14"/>
  <c r="W131" i="14"/>
  <c r="W127" i="14"/>
  <c r="W123" i="14"/>
  <c r="W119" i="14"/>
  <c r="W115" i="14"/>
  <c r="W111" i="14"/>
  <c r="W107" i="14"/>
  <c r="W103" i="14"/>
  <c r="W99" i="14"/>
  <c r="W233" i="14"/>
  <c r="W230" i="14"/>
  <c r="W217" i="14"/>
  <c r="W209" i="14"/>
  <c r="W201" i="14"/>
  <c r="W185" i="14"/>
  <c r="W184" i="14"/>
  <c r="W169" i="14"/>
  <c r="W168" i="14"/>
  <c r="W153" i="14"/>
  <c r="W152" i="14"/>
  <c r="W140" i="14"/>
  <c r="W136" i="14"/>
  <c r="W132" i="14"/>
  <c r="W128" i="14"/>
  <c r="W124" i="14"/>
  <c r="W120" i="14"/>
  <c r="W116" i="14"/>
  <c r="W112" i="14"/>
  <c r="W108" i="14"/>
  <c r="W104" i="14"/>
  <c r="W100" i="14"/>
  <c r="W96" i="14"/>
  <c r="W92" i="14"/>
  <c r="W88" i="14"/>
  <c r="W84" i="14"/>
  <c r="W80" i="14"/>
  <c r="W76" i="14"/>
  <c r="W72" i="14"/>
  <c r="W68" i="14"/>
  <c r="W64" i="14"/>
  <c r="W60" i="14"/>
  <c r="W56" i="14"/>
  <c r="W52" i="14"/>
  <c r="W190" i="14"/>
  <c r="W174" i="14"/>
  <c r="W158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89" i="14"/>
  <c r="W85" i="14"/>
  <c r="W81" i="14"/>
  <c r="W77" i="14"/>
  <c r="W73" i="14"/>
  <c r="W69" i="14"/>
  <c r="W65" i="14"/>
  <c r="W61" i="14"/>
  <c r="W57" i="14"/>
  <c r="W221" i="14"/>
  <c r="W205" i="14"/>
  <c r="W192" i="14"/>
  <c r="W166" i="14"/>
  <c r="W160" i="14"/>
  <c r="W48" i="14"/>
  <c r="W44" i="14"/>
  <c r="W40" i="14"/>
  <c r="W36" i="14"/>
  <c r="W32" i="14"/>
  <c r="W28" i="14"/>
  <c r="W24" i="14"/>
  <c r="W20" i="14"/>
  <c r="W16" i="14"/>
  <c r="W12" i="14"/>
  <c r="W8" i="14"/>
  <c r="W213" i="14"/>
  <c r="W182" i="14"/>
  <c r="W176" i="14"/>
  <c r="W150" i="14"/>
  <c r="W144" i="14"/>
  <c r="W94" i="14"/>
  <c r="W90" i="14"/>
  <c r="W86" i="14"/>
  <c r="W82" i="14"/>
  <c r="W78" i="14"/>
  <c r="W74" i="14"/>
  <c r="W70" i="14"/>
  <c r="W66" i="14"/>
  <c r="W62" i="14"/>
  <c r="W58" i="14"/>
  <c r="W54" i="14"/>
  <c r="W50" i="14"/>
  <c r="W46" i="14"/>
  <c r="W42" i="14"/>
  <c r="W38" i="14"/>
  <c r="W34" i="14"/>
  <c r="W30" i="14"/>
  <c r="W26" i="14"/>
  <c r="W22" i="14"/>
  <c r="W18" i="14"/>
  <c r="W14" i="14"/>
  <c r="W10" i="14"/>
  <c r="W6" i="14"/>
  <c r="W232" i="14"/>
  <c r="W177" i="14"/>
  <c r="W145" i="14"/>
  <c r="W95" i="14"/>
  <c r="W91" i="14"/>
  <c r="W87" i="14"/>
  <c r="W193" i="14"/>
  <c r="W161" i="14"/>
  <c r="W49" i="14"/>
  <c r="W45" i="14"/>
  <c r="W41" i="14"/>
  <c r="W37" i="14"/>
  <c r="W33" i="14"/>
  <c r="W29" i="14"/>
  <c r="W25" i="14"/>
  <c r="W21" i="14"/>
  <c r="W17" i="14"/>
  <c r="W13" i="14"/>
  <c r="W9" i="14"/>
  <c r="W5" i="14"/>
  <c r="U5" i="14"/>
  <c r="Z6" i="14"/>
  <c r="X8" i="14"/>
  <c r="W11" i="14"/>
  <c r="U13" i="14"/>
  <c r="Z14" i="14"/>
  <c r="X16" i="14"/>
  <c r="W19" i="14"/>
  <c r="U21" i="14"/>
  <c r="Z22" i="14"/>
  <c r="X24" i="14"/>
  <c r="W27" i="14"/>
  <c r="U29" i="14"/>
  <c r="Z30" i="14"/>
  <c r="X32" i="14"/>
  <c r="W35" i="14"/>
  <c r="U37" i="14"/>
  <c r="Z38" i="14"/>
  <c r="X40" i="14"/>
  <c r="W43" i="14"/>
  <c r="U45" i="14"/>
  <c r="Z46" i="14"/>
  <c r="X48" i="14"/>
  <c r="W51" i="14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5" i="14"/>
  <c r="V291" i="14"/>
  <c r="V287" i="14"/>
  <c r="V283" i="14"/>
  <c r="V279" i="14"/>
  <c r="V275" i="14"/>
  <c r="V271" i="14"/>
  <c r="V267" i="14"/>
  <c r="V263" i="14"/>
  <c r="V259" i="14"/>
  <c r="V255" i="14"/>
  <c r="V251" i="14"/>
  <c r="V247" i="14"/>
  <c r="V243" i="14"/>
  <c r="V296" i="14"/>
  <c r="V294" i="14"/>
  <c r="V292" i="14"/>
  <c r="V290" i="14"/>
  <c r="V288" i="14"/>
  <c r="V286" i="14"/>
  <c r="V284" i="14"/>
  <c r="V282" i="14"/>
  <c r="V280" i="14"/>
  <c r="V278" i="14"/>
  <c r="V276" i="14"/>
  <c r="V274" i="14"/>
  <c r="V272" i="14"/>
  <c r="V270" i="14"/>
  <c r="V268" i="14"/>
  <c r="V266" i="14"/>
  <c r="V264" i="14"/>
  <c r="V262" i="14"/>
  <c r="V260" i="14"/>
  <c r="V258" i="14"/>
  <c r="V256" i="14"/>
  <c r="V254" i="14"/>
  <c r="V252" i="14"/>
  <c r="V250" i="14"/>
  <c r="V248" i="14"/>
  <c r="V246" i="14"/>
  <c r="V244" i="14"/>
  <c r="V238" i="14"/>
  <c r="V234" i="14"/>
  <c r="V230" i="14"/>
  <c r="V226" i="14"/>
  <c r="V240" i="14"/>
  <c r="V235" i="14"/>
  <c r="V232" i="14"/>
  <c r="V227" i="14"/>
  <c r="V224" i="14"/>
  <c r="V222" i="14"/>
  <c r="V218" i="14"/>
  <c r="V214" i="14"/>
  <c r="V210" i="14"/>
  <c r="V206" i="14"/>
  <c r="V202" i="14"/>
  <c r="V198" i="14"/>
  <c r="V194" i="14"/>
  <c r="V190" i="14"/>
  <c r="V186" i="14"/>
  <c r="V182" i="14"/>
  <c r="V178" i="14"/>
  <c r="V174" i="14"/>
  <c r="V170" i="14"/>
  <c r="V166" i="14"/>
  <c r="V162" i="14"/>
  <c r="V158" i="14"/>
  <c r="V154" i="14"/>
  <c r="V150" i="14"/>
  <c r="V146" i="14"/>
  <c r="V237" i="14"/>
  <c r="V229" i="14"/>
  <c r="V219" i="14"/>
  <c r="V215" i="14"/>
  <c r="V211" i="14"/>
  <c r="V207" i="14"/>
  <c r="V203" i="14"/>
  <c r="V199" i="14"/>
  <c r="V239" i="14"/>
  <c r="V233" i="14"/>
  <c r="V228" i="14"/>
  <c r="V223" i="14"/>
  <c r="V221" i="14"/>
  <c r="V220" i="14"/>
  <c r="V217" i="14"/>
  <c r="V216" i="14"/>
  <c r="V213" i="14"/>
  <c r="V212" i="14"/>
  <c r="V209" i="14"/>
  <c r="V208" i="14"/>
  <c r="V205" i="14"/>
  <c r="V204" i="14"/>
  <c r="V201" i="14"/>
  <c r="V200" i="14"/>
  <c r="V195" i="14"/>
  <c r="V192" i="14"/>
  <c r="V187" i="14"/>
  <c r="V184" i="14"/>
  <c r="V179" i="14"/>
  <c r="V176" i="14"/>
  <c r="V171" i="14"/>
  <c r="V168" i="14"/>
  <c r="V163" i="14"/>
  <c r="V160" i="14"/>
  <c r="V155" i="14"/>
  <c r="V152" i="14"/>
  <c r="V147" i="14"/>
  <c r="V144" i="14"/>
  <c r="V141" i="14"/>
  <c r="V137" i="14"/>
  <c r="V133" i="14"/>
  <c r="V129" i="14"/>
  <c r="V125" i="14"/>
  <c r="V121" i="14"/>
  <c r="V117" i="14"/>
  <c r="V113" i="14"/>
  <c r="V109" i="14"/>
  <c r="V105" i="14"/>
  <c r="V101" i="14"/>
  <c r="V197" i="14"/>
  <c r="V189" i="14"/>
  <c r="V181" i="14"/>
  <c r="V173" i="14"/>
  <c r="V165" i="14"/>
  <c r="V157" i="14"/>
  <c r="V149" i="14"/>
  <c r="V142" i="14"/>
  <c r="V138" i="14"/>
  <c r="V134" i="14"/>
  <c r="V130" i="14"/>
  <c r="V126" i="14"/>
  <c r="V122" i="14"/>
  <c r="V118" i="14"/>
  <c r="V114" i="14"/>
  <c r="V110" i="14"/>
  <c r="V106" i="14"/>
  <c r="V102" i="14"/>
  <c r="V241" i="14"/>
  <c r="V95" i="14"/>
  <c r="V91" i="14"/>
  <c r="V87" i="14"/>
  <c r="V83" i="14"/>
  <c r="V79" i="14"/>
  <c r="V75" i="14"/>
  <c r="V71" i="14"/>
  <c r="V67" i="14"/>
  <c r="V63" i="14"/>
  <c r="V59" i="14"/>
  <c r="V55" i="14"/>
  <c r="V242" i="14"/>
  <c r="V231" i="14"/>
  <c r="V196" i="14"/>
  <c r="V191" i="14"/>
  <c r="V185" i="14"/>
  <c r="V180" i="14"/>
  <c r="V175" i="14"/>
  <c r="V169" i="14"/>
  <c r="V164" i="14"/>
  <c r="V159" i="14"/>
  <c r="V153" i="14"/>
  <c r="V148" i="14"/>
  <c r="V143" i="14"/>
  <c r="V140" i="14"/>
  <c r="V139" i="14"/>
  <c r="V136" i="14"/>
  <c r="V135" i="14"/>
  <c r="V132" i="14"/>
  <c r="V131" i="14"/>
  <c r="V128" i="14"/>
  <c r="V127" i="14"/>
  <c r="V124" i="14"/>
  <c r="V123" i="14"/>
  <c r="V120" i="14"/>
  <c r="V119" i="14"/>
  <c r="V116" i="14"/>
  <c r="V115" i="14"/>
  <c r="V112" i="14"/>
  <c r="V111" i="14"/>
  <c r="V108" i="14"/>
  <c r="V107" i="14"/>
  <c r="V104" i="14"/>
  <c r="V103" i="14"/>
  <c r="V100" i="14"/>
  <c r="V99" i="14"/>
  <c r="V96" i="14"/>
  <c r="V92" i="14"/>
  <c r="V88" i="14"/>
  <c r="V84" i="14"/>
  <c r="V80" i="14"/>
  <c r="V76" i="14"/>
  <c r="V72" i="14"/>
  <c r="V68" i="14"/>
  <c r="V64" i="14"/>
  <c r="V60" i="14"/>
  <c r="V56" i="14"/>
  <c r="V236" i="14"/>
  <c r="V188" i="14"/>
  <c r="V177" i="14"/>
  <c r="V156" i="14"/>
  <c r="V145" i="14"/>
  <c r="V53" i="14"/>
  <c r="V51" i="14"/>
  <c r="V47" i="14"/>
  <c r="V43" i="14"/>
  <c r="V39" i="14"/>
  <c r="V35" i="14"/>
  <c r="V31" i="14"/>
  <c r="V27" i="14"/>
  <c r="V23" i="14"/>
  <c r="V19" i="14"/>
  <c r="V15" i="14"/>
  <c r="V11" i="14"/>
  <c r="V7" i="14"/>
  <c r="V225" i="14"/>
  <c r="V193" i="14"/>
  <c r="V172" i="14"/>
  <c r="V161" i="14"/>
  <c r="V52" i="14"/>
  <c r="V49" i="14"/>
  <c r="V45" i="14"/>
  <c r="V41" i="14"/>
  <c r="V37" i="14"/>
  <c r="V33" i="14"/>
  <c r="V29" i="14"/>
  <c r="V25" i="14"/>
  <c r="V21" i="14"/>
  <c r="V17" i="14"/>
  <c r="V13" i="14"/>
  <c r="V9" i="14"/>
  <c r="V5" i="14"/>
  <c r="V183" i="14"/>
  <c r="V151" i="14"/>
  <c r="V98" i="14"/>
  <c r="V97" i="14"/>
  <c r="V94" i="14"/>
  <c r="V93" i="14"/>
  <c r="V90" i="14"/>
  <c r="V89" i="14"/>
  <c r="V86" i="14"/>
  <c r="V85" i="14"/>
  <c r="V167" i="14"/>
  <c r="V48" i="14"/>
  <c r="V44" i="14"/>
  <c r="V40" i="14"/>
  <c r="V36" i="14"/>
  <c r="V32" i="14"/>
  <c r="V28" i="14"/>
  <c r="V24" i="14"/>
  <c r="V20" i="14"/>
  <c r="V16" i="14"/>
  <c r="V12" i="14"/>
  <c r="V8" i="14"/>
  <c r="X197" i="14"/>
  <c r="X206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4" i="14"/>
  <c r="U290" i="14"/>
  <c r="U286" i="14"/>
  <c r="U282" i="14"/>
  <c r="U278" i="14"/>
  <c r="U274" i="14"/>
  <c r="U270" i="14"/>
  <c r="U266" i="14"/>
  <c r="U262" i="14"/>
  <c r="U258" i="14"/>
  <c r="U254" i="14"/>
  <c r="U250" i="14"/>
  <c r="U246" i="14"/>
  <c r="U297" i="14"/>
  <c r="U295" i="14"/>
  <c r="U293" i="14"/>
  <c r="U291" i="14"/>
  <c r="U289" i="14"/>
  <c r="U287" i="14"/>
  <c r="U285" i="14"/>
  <c r="U283" i="14"/>
  <c r="U281" i="14"/>
  <c r="U279" i="14"/>
  <c r="U277" i="14"/>
  <c r="U275" i="14"/>
  <c r="U273" i="14"/>
  <c r="U271" i="14"/>
  <c r="U269" i="14"/>
  <c r="U267" i="14"/>
  <c r="U265" i="14"/>
  <c r="U263" i="14"/>
  <c r="U261" i="14"/>
  <c r="U259" i="14"/>
  <c r="U257" i="14"/>
  <c r="U255" i="14"/>
  <c r="U253" i="14"/>
  <c r="U251" i="14"/>
  <c r="U249" i="14"/>
  <c r="U247" i="14"/>
  <c r="U245" i="14"/>
  <c r="U243" i="14"/>
  <c r="U241" i="14"/>
  <c r="U237" i="14"/>
  <c r="U233" i="14"/>
  <c r="U229" i="14"/>
  <c r="U225" i="14"/>
  <c r="U238" i="14"/>
  <c r="U230" i="14"/>
  <c r="U221" i="14"/>
  <c r="U217" i="14"/>
  <c r="U213" i="14"/>
  <c r="U209" i="14"/>
  <c r="U205" i="14"/>
  <c r="U201" i="14"/>
  <c r="U197" i="14"/>
  <c r="U193" i="14"/>
  <c r="U189" i="14"/>
  <c r="U185" i="14"/>
  <c r="U181" i="14"/>
  <c r="U177" i="14"/>
  <c r="U173" i="14"/>
  <c r="U169" i="14"/>
  <c r="U165" i="14"/>
  <c r="U161" i="14"/>
  <c r="U157" i="14"/>
  <c r="U153" i="14"/>
  <c r="U149" i="14"/>
  <c r="U145" i="14"/>
  <c r="U240" i="14"/>
  <c r="U235" i="14"/>
  <c r="U232" i="14"/>
  <c r="U227" i="14"/>
  <c r="U224" i="14"/>
  <c r="U222" i="14"/>
  <c r="U218" i="14"/>
  <c r="U214" i="14"/>
  <c r="U210" i="14"/>
  <c r="U206" i="14"/>
  <c r="U202" i="14"/>
  <c r="U198" i="14"/>
  <c r="U190" i="14"/>
  <c r="U182" i="14"/>
  <c r="U174" i="14"/>
  <c r="U166" i="14"/>
  <c r="U158" i="14"/>
  <c r="U150" i="14"/>
  <c r="U140" i="14"/>
  <c r="U136" i="14"/>
  <c r="U132" i="14"/>
  <c r="U128" i="14"/>
  <c r="U124" i="14"/>
  <c r="U120" i="14"/>
  <c r="U116" i="14"/>
  <c r="U112" i="14"/>
  <c r="U108" i="14"/>
  <c r="U104" i="14"/>
  <c r="U100" i="14"/>
  <c r="U239" i="14"/>
  <c r="U234" i="14"/>
  <c r="U228" i="14"/>
  <c r="U223" i="14"/>
  <c r="U220" i="14"/>
  <c r="U219" i="14"/>
  <c r="U216" i="14"/>
  <c r="U215" i="14"/>
  <c r="U212" i="14"/>
  <c r="U211" i="14"/>
  <c r="U208" i="14"/>
  <c r="U207" i="14"/>
  <c r="U204" i="14"/>
  <c r="U203" i="14"/>
  <c r="U200" i="14"/>
  <c r="U199" i="14"/>
  <c r="U195" i="14"/>
  <c r="U192" i="14"/>
  <c r="U187" i="14"/>
  <c r="U184" i="14"/>
  <c r="U179" i="14"/>
  <c r="U176" i="14"/>
  <c r="U171" i="14"/>
  <c r="U168" i="14"/>
  <c r="U163" i="14"/>
  <c r="U160" i="14"/>
  <c r="U155" i="14"/>
  <c r="U152" i="14"/>
  <c r="U147" i="14"/>
  <c r="U144" i="14"/>
  <c r="U141" i="14"/>
  <c r="U137" i="14"/>
  <c r="U133" i="14"/>
  <c r="U129" i="14"/>
  <c r="U125" i="14"/>
  <c r="U121" i="14"/>
  <c r="U117" i="14"/>
  <c r="U113" i="14"/>
  <c r="U109" i="14"/>
  <c r="U105" i="14"/>
  <c r="U101" i="14"/>
  <c r="U226" i="14"/>
  <c r="U194" i="14"/>
  <c r="U188" i="14"/>
  <c r="U183" i="14"/>
  <c r="U178" i="14"/>
  <c r="U172" i="14"/>
  <c r="U167" i="14"/>
  <c r="U162" i="14"/>
  <c r="U156" i="14"/>
  <c r="U151" i="14"/>
  <c r="U146" i="14"/>
  <c r="U98" i="14"/>
  <c r="U94" i="14"/>
  <c r="U90" i="14"/>
  <c r="U86" i="14"/>
  <c r="U82" i="14"/>
  <c r="U78" i="14"/>
  <c r="U74" i="14"/>
  <c r="U70" i="14"/>
  <c r="U66" i="14"/>
  <c r="U62" i="14"/>
  <c r="U58" i="14"/>
  <c r="U54" i="14"/>
  <c r="U95" i="14"/>
  <c r="U91" i="14"/>
  <c r="U87" i="14"/>
  <c r="U83" i="14"/>
  <c r="U79" i="14"/>
  <c r="U75" i="14"/>
  <c r="U71" i="14"/>
  <c r="U67" i="14"/>
  <c r="U63" i="14"/>
  <c r="U59" i="14"/>
  <c r="U55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4" i="14"/>
  <c r="Y290" i="14"/>
  <c r="Y286" i="14"/>
  <c r="Y282" i="14"/>
  <c r="Y278" i="14"/>
  <c r="Y274" i="14"/>
  <c r="Y270" i="14"/>
  <c r="Y266" i="14"/>
  <c r="Y262" i="14"/>
  <c r="Y258" i="14"/>
  <c r="Y254" i="14"/>
  <c r="Y250" i="14"/>
  <c r="Y246" i="14"/>
  <c r="Y297" i="14"/>
  <c r="Y295" i="14"/>
  <c r="Y293" i="14"/>
  <c r="Y291" i="14"/>
  <c r="Y289" i="14"/>
  <c r="Y287" i="14"/>
  <c r="Y285" i="14"/>
  <c r="Y241" i="14"/>
  <c r="Y237" i="14"/>
  <c r="Y233" i="14"/>
  <c r="Y229" i="14"/>
  <c r="Y225" i="14"/>
  <c r="Y239" i="14"/>
  <c r="Y236" i="14"/>
  <c r="Y231" i="14"/>
  <c r="Y228" i="14"/>
  <c r="Y223" i="14"/>
  <c r="Y221" i="14"/>
  <c r="Y217" i="14"/>
  <c r="Y213" i="14"/>
  <c r="Y209" i="14"/>
  <c r="Y205" i="14"/>
  <c r="Y201" i="14"/>
  <c r="Y197" i="14"/>
  <c r="Y193" i="14"/>
  <c r="Y189" i="14"/>
  <c r="Y185" i="14"/>
  <c r="Y181" i="14"/>
  <c r="Y177" i="14"/>
  <c r="Y173" i="14"/>
  <c r="Y169" i="14"/>
  <c r="Y165" i="14"/>
  <c r="Y161" i="14"/>
  <c r="Y157" i="14"/>
  <c r="Y153" i="14"/>
  <c r="Y149" i="14"/>
  <c r="Y145" i="14"/>
  <c r="Y283" i="14"/>
  <c r="Y279" i="14"/>
  <c r="Y275" i="14"/>
  <c r="Y271" i="14"/>
  <c r="Y267" i="14"/>
  <c r="Y263" i="14"/>
  <c r="Y259" i="14"/>
  <c r="Y255" i="14"/>
  <c r="Y251" i="14"/>
  <c r="Y247" i="14"/>
  <c r="Y243" i="14"/>
  <c r="Y242" i="14"/>
  <c r="Y238" i="14"/>
  <c r="Y230" i="14"/>
  <c r="Y222" i="14"/>
  <c r="Y218" i="14"/>
  <c r="Y214" i="14"/>
  <c r="Y210" i="14"/>
  <c r="Y206" i="14"/>
  <c r="Y202" i="14"/>
  <c r="Y198" i="14"/>
  <c r="Y240" i="14"/>
  <c r="Y234" i="14"/>
  <c r="Y224" i="14"/>
  <c r="Y196" i="14"/>
  <c r="Y191" i="14"/>
  <c r="Y188" i="14"/>
  <c r="Y183" i="14"/>
  <c r="Y180" i="14"/>
  <c r="Y175" i="14"/>
  <c r="Y172" i="14"/>
  <c r="Y167" i="14"/>
  <c r="Y164" i="14"/>
  <c r="Y159" i="14"/>
  <c r="Y156" i="14"/>
  <c r="Y151" i="14"/>
  <c r="Y148" i="14"/>
  <c r="Y143" i="14"/>
  <c r="Y140" i="14"/>
  <c r="Y136" i="14"/>
  <c r="Y132" i="14"/>
  <c r="Y128" i="14"/>
  <c r="Y124" i="14"/>
  <c r="Y120" i="14"/>
  <c r="Y116" i="14"/>
  <c r="Y112" i="14"/>
  <c r="Y108" i="14"/>
  <c r="Y104" i="14"/>
  <c r="Y100" i="14"/>
  <c r="Y235" i="14"/>
  <c r="Y190" i="14"/>
  <c r="Y182" i="14"/>
  <c r="Y174" i="14"/>
  <c r="Y166" i="14"/>
  <c r="Y158" i="14"/>
  <c r="Y150" i="14"/>
  <c r="Y141" i="14"/>
  <c r="Y137" i="14"/>
  <c r="Y133" i="14"/>
  <c r="Y129" i="14"/>
  <c r="Y125" i="14"/>
  <c r="Y121" i="14"/>
  <c r="Y117" i="14"/>
  <c r="Y113" i="14"/>
  <c r="Y109" i="14"/>
  <c r="Y105" i="14"/>
  <c r="Y101" i="14"/>
  <c r="Y277" i="14"/>
  <c r="Y269" i="14"/>
  <c r="Y261" i="14"/>
  <c r="Y253" i="14"/>
  <c r="Y245" i="14"/>
  <c r="Y195" i="14"/>
  <c r="Y179" i="14"/>
  <c r="Y163" i="14"/>
  <c r="Y147" i="14"/>
  <c r="Y142" i="14"/>
  <c r="Y139" i="14"/>
  <c r="Y138" i="14"/>
  <c r="Y135" i="14"/>
  <c r="Y134" i="14"/>
  <c r="Y131" i="14"/>
  <c r="Y130" i="14"/>
  <c r="Y127" i="14"/>
  <c r="Y126" i="14"/>
  <c r="Y123" i="14"/>
  <c r="Y122" i="14"/>
  <c r="Y119" i="14"/>
  <c r="Y118" i="14"/>
  <c r="Y115" i="14"/>
  <c r="Y114" i="14"/>
  <c r="Y111" i="14"/>
  <c r="Y110" i="14"/>
  <c r="Y107" i="14"/>
  <c r="Y106" i="14"/>
  <c r="Y103" i="14"/>
  <c r="Y102" i="14"/>
  <c r="Y99" i="14"/>
  <c r="Y94" i="14"/>
  <c r="Y90" i="14"/>
  <c r="Y86" i="14"/>
  <c r="Y82" i="14"/>
  <c r="Y78" i="14"/>
  <c r="Y74" i="14"/>
  <c r="Y70" i="14"/>
  <c r="Y66" i="14"/>
  <c r="Y62" i="14"/>
  <c r="Y58" i="14"/>
  <c r="Y54" i="14"/>
  <c r="Y227" i="14"/>
  <c r="Y220" i="14"/>
  <c r="Y215" i="14"/>
  <c r="Y212" i="14"/>
  <c r="Y207" i="14"/>
  <c r="Y204" i="14"/>
  <c r="Y199" i="14"/>
  <c r="Y192" i="14"/>
  <c r="Y186" i="14"/>
  <c r="Y176" i="14"/>
  <c r="Y170" i="14"/>
  <c r="Y160" i="14"/>
  <c r="Y154" i="14"/>
  <c r="Y144" i="14"/>
  <c r="Y98" i="14"/>
  <c r="Y95" i="14"/>
  <c r="Y91" i="14"/>
  <c r="Y87" i="14"/>
  <c r="Y83" i="14"/>
  <c r="Y79" i="14"/>
  <c r="Y75" i="14"/>
  <c r="Y71" i="14"/>
  <c r="Y67" i="14"/>
  <c r="Y63" i="14"/>
  <c r="Y59" i="14"/>
  <c r="Y55" i="14"/>
  <c r="X6" i="14"/>
  <c r="U7" i="14"/>
  <c r="Y7" i="14"/>
  <c r="Z8" i="14"/>
  <c r="X10" i="14"/>
  <c r="U11" i="14"/>
  <c r="Y11" i="14"/>
  <c r="Z12" i="14"/>
  <c r="X14" i="14"/>
  <c r="U15" i="14"/>
  <c r="Y15" i="14"/>
  <c r="Z16" i="14"/>
  <c r="X18" i="14"/>
  <c r="U19" i="14"/>
  <c r="Y19" i="14"/>
  <c r="Z20" i="14"/>
  <c r="X22" i="14"/>
  <c r="U23" i="14"/>
  <c r="Y23" i="14"/>
  <c r="Z24" i="14"/>
  <c r="X26" i="14"/>
  <c r="U27" i="14"/>
  <c r="Y27" i="14"/>
  <c r="Z28" i="14"/>
  <c r="X30" i="14"/>
  <c r="U31" i="14"/>
  <c r="Y31" i="14"/>
  <c r="Z32" i="14"/>
  <c r="X34" i="14"/>
  <c r="U35" i="14"/>
  <c r="Y35" i="14"/>
  <c r="Z36" i="14"/>
  <c r="X38" i="14"/>
  <c r="U39" i="14"/>
  <c r="Y39" i="14"/>
  <c r="Z40" i="14"/>
  <c r="X42" i="14"/>
  <c r="U43" i="14"/>
  <c r="Y43" i="14"/>
  <c r="Z44" i="14"/>
  <c r="X46" i="14"/>
  <c r="U47" i="14"/>
  <c r="Y47" i="14"/>
  <c r="Z48" i="14"/>
  <c r="X50" i="14"/>
  <c r="U51" i="14"/>
  <c r="Y51" i="14"/>
  <c r="X52" i="14"/>
  <c r="U53" i="14"/>
  <c r="Z53" i="14"/>
  <c r="Z54" i="14"/>
  <c r="Z57" i="14"/>
  <c r="Z58" i="14"/>
  <c r="Z61" i="14"/>
  <c r="Z62" i="14"/>
  <c r="Z65" i="14"/>
  <c r="Z66" i="14"/>
  <c r="Z69" i="14"/>
  <c r="Z70" i="14"/>
  <c r="Z73" i="14"/>
  <c r="Z74" i="14"/>
  <c r="Z77" i="14"/>
  <c r="Z78" i="14"/>
  <c r="Z81" i="14"/>
  <c r="Z82" i="14"/>
  <c r="Z85" i="14"/>
  <c r="Z86" i="14"/>
  <c r="Z89" i="14"/>
  <c r="Z90" i="14"/>
  <c r="Z93" i="14"/>
  <c r="Z94" i="14"/>
  <c r="Z97" i="14"/>
  <c r="Z100" i="14"/>
  <c r="Z104" i="14"/>
  <c r="Z108" i="14"/>
  <c r="Z112" i="14"/>
  <c r="Z116" i="14"/>
  <c r="Z120" i="14"/>
  <c r="Z124" i="14"/>
  <c r="Z128" i="14"/>
  <c r="Z132" i="14"/>
  <c r="Z136" i="14"/>
  <c r="Z140" i="14"/>
  <c r="Y146" i="14"/>
  <c r="X150" i="14"/>
  <c r="U154" i="14"/>
  <c r="Z157" i="14"/>
  <c r="X171" i="14"/>
  <c r="Z172" i="14"/>
  <c r="Y178" i="14"/>
  <c r="U186" i="14"/>
  <c r="Z189" i="14"/>
  <c r="Y200" i="14"/>
  <c r="Y211" i="14"/>
  <c r="Y216" i="14"/>
  <c r="U231" i="14"/>
  <c r="U236" i="14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9" i="14"/>
  <c r="X245" i="14"/>
  <c r="X296" i="14"/>
  <c r="X294" i="14"/>
  <c r="X292" i="14"/>
  <c r="X290" i="14"/>
  <c r="X288" i="14"/>
  <c r="X242" i="14"/>
  <c r="X240" i="14"/>
  <c r="X236" i="14"/>
  <c r="X232" i="14"/>
  <c r="X228" i="14"/>
  <c r="X224" i="14"/>
  <c r="X234" i="14"/>
  <c r="X226" i="14"/>
  <c r="X220" i="14"/>
  <c r="X216" i="14"/>
  <c r="X212" i="14"/>
  <c r="X208" i="14"/>
  <c r="X204" i="14"/>
  <c r="X200" i="14"/>
  <c r="X196" i="14"/>
  <c r="X192" i="14"/>
  <c r="X188" i="14"/>
  <c r="X184" i="14"/>
  <c r="X180" i="14"/>
  <c r="X176" i="14"/>
  <c r="X172" i="14"/>
  <c r="X168" i="14"/>
  <c r="X164" i="14"/>
  <c r="X160" i="14"/>
  <c r="X156" i="14"/>
  <c r="X152" i="14"/>
  <c r="X148" i="14"/>
  <c r="X144" i="14"/>
  <c r="X282" i="14"/>
  <c r="X278" i="14"/>
  <c r="X274" i="14"/>
  <c r="X270" i="14"/>
  <c r="X266" i="14"/>
  <c r="X262" i="14"/>
  <c r="X258" i="14"/>
  <c r="X254" i="14"/>
  <c r="X250" i="14"/>
  <c r="X246" i="14"/>
  <c r="X241" i="14"/>
  <c r="X239" i="14"/>
  <c r="X233" i="14"/>
  <c r="X231" i="14"/>
  <c r="X225" i="14"/>
  <c r="X223" i="14"/>
  <c r="X221" i="14"/>
  <c r="X217" i="14"/>
  <c r="X213" i="14"/>
  <c r="X209" i="14"/>
  <c r="X205" i="14"/>
  <c r="X201" i="14"/>
  <c r="X227" i="14"/>
  <c r="X219" i="14"/>
  <c r="X215" i="14"/>
  <c r="X211" i="14"/>
  <c r="X207" i="14"/>
  <c r="X203" i="14"/>
  <c r="X199" i="14"/>
  <c r="X194" i="14"/>
  <c r="X186" i="14"/>
  <c r="X178" i="14"/>
  <c r="X170" i="14"/>
  <c r="X162" i="14"/>
  <c r="X154" i="14"/>
  <c r="X146" i="14"/>
  <c r="X139" i="14"/>
  <c r="X135" i="14"/>
  <c r="X131" i="14"/>
  <c r="X127" i="14"/>
  <c r="X123" i="14"/>
  <c r="X119" i="14"/>
  <c r="X115" i="14"/>
  <c r="X111" i="14"/>
  <c r="X107" i="14"/>
  <c r="X103" i="14"/>
  <c r="X99" i="14"/>
  <c r="X230" i="14"/>
  <c r="X229" i="14"/>
  <c r="X193" i="14"/>
  <c r="X191" i="14"/>
  <c r="X185" i="14"/>
  <c r="X183" i="14"/>
  <c r="X177" i="14"/>
  <c r="X175" i="14"/>
  <c r="X169" i="14"/>
  <c r="X167" i="14"/>
  <c r="X161" i="14"/>
  <c r="X159" i="14"/>
  <c r="X153" i="14"/>
  <c r="X151" i="14"/>
  <c r="X145" i="14"/>
  <c r="X143" i="14"/>
  <c r="X140" i="14"/>
  <c r="X136" i="14"/>
  <c r="X132" i="14"/>
  <c r="X128" i="14"/>
  <c r="X124" i="14"/>
  <c r="X120" i="14"/>
  <c r="X116" i="14"/>
  <c r="X112" i="14"/>
  <c r="X108" i="14"/>
  <c r="X104" i="14"/>
  <c r="X100" i="14"/>
  <c r="X280" i="14"/>
  <c r="X272" i="14"/>
  <c r="X264" i="14"/>
  <c r="X256" i="14"/>
  <c r="X248" i="14"/>
  <c r="X237" i="14"/>
  <c r="X190" i="14"/>
  <c r="X189" i="14"/>
  <c r="X174" i="14"/>
  <c r="X173" i="14"/>
  <c r="X158" i="14"/>
  <c r="X157" i="14"/>
  <c r="X141" i="14"/>
  <c r="X137" i="14"/>
  <c r="X133" i="14"/>
  <c r="X129" i="14"/>
  <c r="X125" i="14"/>
  <c r="X121" i="14"/>
  <c r="X117" i="14"/>
  <c r="X113" i="14"/>
  <c r="X109" i="14"/>
  <c r="X105" i="14"/>
  <c r="X101" i="14"/>
  <c r="X97" i="14"/>
  <c r="X93" i="14"/>
  <c r="X89" i="14"/>
  <c r="X85" i="14"/>
  <c r="X81" i="14"/>
  <c r="X77" i="14"/>
  <c r="X73" i="14"/>
  <c r="X69" i="14"/>
  <c r="X65" i="14"/>
  <c r="X61" i="14"/>
  <c r="X57" i="14"/>
  <c r="X53" i="14"/>
  <c r="X238" i="14"/>
  <c r="X235" i="14"/>
  <c r="X218" i="14"/>
  <c r="X210" i="14"/>
  <c r="X202" i="14"/>
  <c r="X195" i="14"/>
  <c r="X179" i="14"/>
  <c r="X163" i="14"/>
  <c r="X147" i="14"/>
  <c r="X142" i="14"/>
  <c r="X138" i="14"/>
  <c r="X134" i="14"/>
  <c r="X130" i="14"/>
  <c r="X126" i="14"/>
  <c r="X122" i="14"/>
  <c r="X118" i="14"/>
  <c r="X114" i="14"/>
  <c r="X110" i="14"/>
  <c r="X106" i="14"/>
  <c r="X102" i="14"/>
  <c r="X94" i="14"/>
  <c r="X90" i="14"/>
  <c r="X86" i="14"/>
  <c r="X82" i="14"/>
  <c r="X78" i="14"/>
  <c r="X74" i="14"/>
  <c r="X70" i="14"/>
  <c r="X66" i="14"/>
  <c r="X62" i="14"/>
  <c r="X58" i="14"/>
  <c r="X54" i="14"/>
  <c r="X7" i="14"/>
  <c r="X11" i="14"/>
  <c r="X15" i="14"/>
  <c r="X19" i="14"/>
  <c r="X23" i="14"/>
  <c r="X27" i="14"/>
  <c r="X31" i="14"/>
  <c r="X35" i="14"/>
  <c r="X39" i="14"/>
  <c r="X43" i="14"/>
  <c r="X47" i="14"/>
  <c r="X51" i="14"/>
  <c r="X55" i="14"/>
  <c r="X59" i="14"/>
  <c r="X63" i="14"/>
  <c r="X67" i="14"/>
  <c r="X71" i="14"/>
  <c r="X75" i="14"/>
  <c r="X79" i="14"/>
  <c r="X83" i="14"/>
  <c r="X87" i="14"/>
  <c r="X91" i="14"/>
  <c r="X95" i="14"/>
  <c r="X98" i="14"/>
  <c r="X165" i="14"/>
  <c r="X222" i="14"/>
  <c r="X252" i="14"/>
  <c r="X268" i="14"/>
  <c r="X284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41" i="14"/>
  <c r="Z295" i="14"/>
  <c r="Z291" i="14"/>
  <c r="Z287" i="14"/>
  <c r="Z283" i="14"/>
  <c r="Z279" i="14"/>
  <c r="Z275" i="14"/>
  <c r="Z271" i="14"/>
  <c r="Z267" i="14"/>
  <c r="Z263" i="14"/>
  <c r="Z259" i="14"/>
  <c r="Z255" i="14"/>
  <c r="Z251" i="14"/>
  <c r="Z247" i="14"/>
  <c r="Z243" i="14"/>
  <c r="Z296" i="14"/>
  <c r="Z294" i="14"/>
  <c r="Z292" i="14"/>
  <c r="Z290" i="14"/>
  <c r="Z288" i="14"/>
  <c r="Z286" i="14"/>
  <c r="Z284" i="14"/>
  <c r="Z238" i="14"/>
  <c r="Z234" i="14"/>
  <c r="Z230" i="14"/>
  <c r="Z226" i="14"/>
  <c r="Z222" i="14"/>
  <c r="Z282" i="14"/>
  <c r="Z278" i="14"/>
  <c r="Z274" i="14"/>
  <c r="Z270" i="14"/>
  <c r="Z266" i="14"/>
  <c r="Z262" i="14"/>
  <c r="Z258" i="14"/>
  <c r="Z254" i="14"/>
  <c r="Z250" i="14"/>
  <c r="Z246" i="14"/>
  <c r="Z242" i="14"/>
  <c r="Z233" i="14"/>
  <c r="Z225" i="14"/>
  <c r="Z218" i="14"/>
  <c r="Z214" i="14"/>
  <c r="Z210" i="14"/>
  <c r="Z206" i="14"/>
  <c r="Z202" i="14"/>
  <c r="Z198" i="14"/>
  <c r="Z194" i="14"/>
  <c r="Z190" i="14"/>
  <c r="Z186" i="14"/>
  <c r="Z182" i="14"/>
  <c r="Z178" i="14"/>
  <c r="Z174" i="14"/>
  <c r="Z170" i="14"/>
  <c r="Z166" i="14"/>
  <c r="Z162" i="14"/>
  <c r="Z158" i="14"/>
  <c r="Z154" i="14"/>
  <c r="Z150" i="14"/>
  <c r="Z146" i="14"/>
  <c r="Z240" i="14"/>
  <c r="Z235" i="14"/>
  <c r="Z232" i="14"/>
  <c r="Z227" i="14"/>
  <c r="Z224" i="14"/>
  <c r="Z219" i="14"/>
  <c r="Z215" i="14"/>
  <c r="Z211" i="14"/>
  <c r="Z207" i="14"/>
  <c r="Z203" i="14"/>
  <c r="Z199" i="14"/>
  <c r="Z229" i="14"/>
  <c r="Z193" i="14"/>
  <c r="Z185" i="14"/>
  <c r="Z177" i="14"/>
  <c r="Z169" i="14"/>
  <c r="Z161" i="14"/>
  <c r="Z153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280" i="14"/>
  <c r="Z276" i="14"/>
  <c r="Z272" i="14"/>
  <c r="Z268" i="14"/>
  <c r="Z264" i="14"/>
  <c r="Z260" i="14"/>
  <c r="Z256" i="14"/>
  <c r="Z252" i="14"/>
  <c r="Z248" i="14"/>
  <c r="Z244" i="14"/>
  <c r="Z236" i="14"/>
  <c r="Z231" i="14"/>
  <c r="Z195" i="14"/>
  <c r="Z192" i="14"/>
  <c r="Z187" i="14"/>
  <c r="Z184" i="14"/>
  <c r="Z179" i="14"/>
  <c r="Z176" i="14"/>
  <c r="Z171" i="14"/>
  <c r="Z168" i="14"/>
  <c r="Z163" i="14"/>
  <c r="Z160" i="14"/>
  <c r="Z155" i="14"/>
  <c r="Z152" i="14"/>
  <c r="Z147" i="14"/>
  <c r="Z144" i="14"/>
  <c r="Z142" i="14"/>
  <c r="Z138" i="14"/>
  <c r="Z134" i="14"/>
  <c r="Z130" i="14"/>
  <c r="Z126" i="14"/>
  <c r="Z122" i="14"/>
  <c r="Z118" i="14"/>
  <c r="Z114" i="14"/>
  <c r="Z110" i="14"/>
  <c r="Z106" i="14"/>
  <c r="Z102" i="14"/>
  <c r="Z220" i="14"/>
  <c r="Z212" i="14"/>
  <c r="Z204" i="14"/>
  <c r="Z196" i="14"/>
  <c r="Z191" i="14"/>
  <c r="Z180" i="14"/>
  <c r="Z175" i="14"/>
  <c r="Z164" i="14"/>
  <c r="Z159" i="14"/>
  <c r="Z148" i="14"/>
  <c r="Z143" i="14"/>
  <c r="Z98" i="14"/>
  <c r="Z95" i="14"/>
  <c r="Z91" i="14"/>
  <c r="Z87" i="14"/>
  <c r="Z83" i="14"/>
  <c r="Z79" i="14"/>
  <c r="Z75" i="14"/>
  <c r="Z71" i="14"/>
  <c r="Z67" i="14"/>
  <c r="Z63" i="14"/>
  <c r="Z59" i="14"/>
  <c r="Z55" i="14"/>
  <c r="Z51" i="14"/>
  <c r="Z223" i="14"/>
  <c r="Z221" i="14"/>
  <c r="Z213" i="14"/>
  <c r="Z205" i="14"/>
  <c r="Z197" i="14"/>
  <c r="Z181" i="14"/>
  <c r="Z165" i="14"/>
  <c r="Z149" i="14"/>
  <c r="Z96" i="14"/>
  <c r="Z92" i="14"/>
  <c r="Z88" i="14"/>
  <c r="Z84" i="14"/>
  <c r="Z80" i="14"/>
  <c r="Z76" i="14"/>
  <c r="Z72" i="14"/>
  <c r="Z68" i="14"/>
  <c r="Z64" i="14"/>
  <c r="Z60" i="14"/>
  <c r="Z56" i="14"/>
  <c r="X5" i="14"/>
  <c r="U6" i="14"/>
  <c r="Y6" i="14"/>
  <c r="Z7" i="14"/>
  <c r="X9" i="14"/>
  <c r="U10" i="14"/>
  <c r="Y10" i="14"/>
  <c r="Z11" i="14"/>
  <c r="X13" i="14"/>
  <c r="U14" i="14"/>
  <c r="Y14" i="14"/>
  <c r="Z15" i="14"/>
  <c r="X17" i="14"/>
  <c r="U18" i="14"/>
  <c r="Y18" i="14"/>
  <c r="Z19" i="14"/>
  <c r="X21" i="14"/>
  <c r="U22" i="14"/>
  <c r="Y22" i="14"/>
  <c r="Z23" i="14"/>
  <c r="X25" i="14"/>
  <c r="U26" i="14"/>
  <c r="Y26" i="14"/>
  <c r="Z27" i="14"/>
  <c r="X29" i="14"/>
  <c r="U30" i="14"/>
  <c r="Y30" i="14"/>
  <c r="Z31" i="14"/>
  <c r="X33" i="14"/>
  <c r="U34" i="14"/>
  <c r="Y34" i="14"/>
  <c r="Z35" i="14"/>
  <c r="X37" i="14"/>
  <c r="U38" i="14"/>
  <c r="Y38" i="14"/>
  <c r="Z39" i="14"/>
  <c r="X41" i="14"/>
  <c r="U42" i="14"/>
  <c r="Y42" i="14"/>
  <c r="Z43" i="14"/>
  <c r="X45" i="14"/>
  <c r="U46" i="14"/>
  <c r="Y46" i="14"/>
  <c r="Z47" i="14"/>
  <c r="X49" i="14"/>
  <c r="U50" i="14"/>
  <c r="Y50" i="14"/>
  <c r="Y52" i="14"/>
  <c r="U56" i="14"/>
  <c r="U57" i="14"/>
  <c r="U60" i="14"/>
  <c r="U61" i="14"/>
  <c r="U64" i="14"/>
  <c r="U65" i="14"/>
  <c r="U68" i="14"/>
  <c r="U69" i="14"/>
  <c r="U72" i="14"/>
  <c r="U73" i="14"/>
  <c r="U76" i="14"/>
  <c r="U77" i="14"/>
  <c r="U80" i="14"/>
  <c r="U81" i="14"/>
  <c r="U84" i="14"/>
  <c r="U85" i="14"/>
  <c r="U88" i="14"/>
  <c r="U89" i="14"/>
  <c r="U92" i="14"/>
  <c r="U93" i="14"/>
  <c r="U96" i="14"/>
  <c r="U97" i="14"/>
  <c r="U99" i="14"/>
  <c r="U103" i="14"/>
  <c r="U107" i="14"/>
  <c r="U111" i="14"/>
  <c r="U115" i="14"/>
  <c r="U119" i="14"/>
  <c r="U123" i="14"/>
  <c r="U127" i="14"/>
  <c r="U131" i="14"/>
  <c r="U135" i="14"/>
  <c r="U139" i="14"/>
  <c r="U143" i="14"/>
  <c r="X149" i="14"/>
  <c r="Y152" i="14"/>
  <c r="U164" i="14"/>
  <c r="Z167" i="14"/>
  <c r="Y171" i="14"/>
  <c r="U175" i="14"/>
  <c r="X181" i="14"/>
  <c r="Y184" i="14"/>
  <c r="U196" i="14"/>
  <c r="X198" i="14"/>
  <c r="Z200" i="14"/>
  <c r="Z209" i="14"/>
  <c r="X214" i="14"/>
  <c r="Z216" i="14"/>
  <c r="Y226" i="14"/>
  <c r="X244" i="14"/>
  <c r="Y257" i="14"/>
  <c r="X260" i="14"/>
  <c r="Y273" i="14"/>
  <c r="X276" i="14"/>
  <c r="V10" i="16" l="1"/>
  <c r="Z10" i="16"/>
  <c r="X10" i="16"/>
  <c r="Z86" i="16"/>
  <c r="AA10" i="16"/>
  <c r="Z17" i="16"/>
  <c r="V17" i="16"/>
  <c r="AA86" i="16"/>
  <c r="W86" i="16"/>
  <c r="V33" i="16"/>
  <c r="W10" i="16"/>
  <c r="Y10" i="16"/>
  <c r="W33" i="16"/>
  <c r="Z33" i="16"/>
  <c r="Y86" i="15"/>
  <c r="AA86" i="15"/>
  <c r="Z86" i="15"/>
  <c r="Z17" i="15"/>
  <c r="X17" i="15"/>
  <c r="X105" i="15"/>
  <c r="V17" i="15"/>
  <c r="V172" i="15"/>
  <c r="Z172" i="15"/>
  <c r="V86" i="15"/>
  <c r="Y105" i="15"/>
  <c r="Y17" i="15"/>
  <c r="W86" i="15"/>
  <c r="V105" i="15"/>
  <c r="AA105" i="15"/>
  <c r="W17" i="15"/>
  <c r="Y3" i="1" l="1"/>
  <c r="N9" i="1" l="1"/>
  <c r="I56" i="1" l="1"/>
  <c r="F56" i="1"/>
  <c r="I38" i="1"/>
  <c r="I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H56" i="1" s="1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H38" i="1" s="1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H20" i="1" s="1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G56" i="1" s="1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G38" i="1" s="1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G20" i="1" s="1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F38" i="1" s="1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F20" i="1" s="1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E56" i="1" s="1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E38" i="1" s="1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E20" i="1" s="1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D56" i="1" s="1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D38" i="1" s="1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D20" i="1" s="1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Y18" i="1"/>
  <c r="Y15" i="1"/>
  <c r="Y12" i="1"/>
  <c r="K19" i="1" l="1"/>
  <c r="L19" i="1" l="1"/>
  <c r="N19" i="1" s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<sst xmlns="http://schemas.openxmlformats.org/spreadsheetml/2006/main" count="19215" uniqueCount="718">
  <si>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</si>
  <si>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</si>
  <si>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</si>
  <si>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</si>
  <si>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</si>
  <si>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</si>
  <si>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</si>
  <si>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</si>
  <si>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</si>
  <si>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</si>
  <si>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</si>
  <si>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</si>
  <si>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</si>
  <si>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</si>
  <si>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</si>
  <si>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</si>
  <si>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</si>
  <si>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</si>
  <si>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</si>
  <si>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</si>
  <si>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</si>
  <si>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</si>
  <si>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</si>
  <si>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</si>
  <si>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</si>
  <si>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</si>
  <si>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</si>
  <si>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</si>
  <si>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</si>
  <si>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</si>
  <si>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</si>
  <si>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</si>
  <si>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</si>
  <si>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</si>
  <si>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</si>
  <si>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</si>
  <si>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</si>
  <si>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</si>
  <si>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</si>
  <si>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</si>
  <si>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</si>
  <si>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</si>
  <si>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</si>
  <si>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</si>
  <si>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</si>
  <si>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</si>
  <si>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</si>
  <si>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</si>
  <si>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</si>
  <si>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</si>
  <si>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</si>
  <si>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</si>
  <si>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</si>
  <si>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</si>
  <si>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</si>
  <si>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</si>
  <si>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</si>
  <si>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</si>
  <si>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</si>
  <si>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</si>
  <si>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</si>
  <si>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</si>
  <si>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</si>
  <si>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</si>
  <si>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</si>
  <si>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</si>
  <si>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</si>
  <si>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</si>
  <si>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</si>
  <si>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</si>
  <si>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</si>
  <si>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</si>
  <si>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</si>
  <si>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</si>
  <si>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</si>
  <si>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</si>
  <si>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</si>
  <si>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</si>
  <si>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</si>
  <si>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</si>
  <si>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</si>
  <si>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</si>
  <si>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</si>
  <si>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</si>
  <si>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</si>
  <si>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</si>
  <si>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</si>
  <si>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</si>
  <si>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</si>
  <si>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</si>
  <si>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</si>
  <si>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</si>
  <si>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</si>
  <si>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</si>
  <si>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</si>
  <si>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</si>
  <si>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</si>
  <si>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</si>
  <si>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</si>
  <si>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</si>
  <si>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</si>
  <si>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</si>
  <si>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</si>
  <si>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</si>
  <si>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</si>
  <si>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</si>
  <si>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</si>
  <si>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</si>
  <si>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</si>
  <si>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</si>
  <si>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</si>
  <si>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</si>
  <si>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</si>
  <si>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</si>
  <si>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</si>
  <si>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</si>
  <si>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</si>
  <si>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</si>
  <si>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</si>
  <si>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</si>
  <si>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</si>
  <si>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</si>
  <si>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</si>
  <si>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</si>
  <si>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</si>
  <si>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</si>
  <si>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</si>
  <si>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</si>
  <si>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</si>
  <si>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</si>
  <si>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</si>
  <si>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</si>
  <si>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</si>
  <si>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</si>
  <si>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</si>
  <si>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</si>
  <si>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</si>
  <si>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</si>
  <si>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</si>
  <si>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</si>
  <si>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</si>
  <si>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</si>
  <si>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</si>
  <si>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</si>
  <si>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</si>
  <si>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</si>
  <si>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</si>
  <si>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</si>
  <si>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</si>
  <si>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</si>
  <si>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</si>
  <si>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</si>
  <si>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</si>
  <si>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</si>
  <si>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</si>
  <si>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</si>
  <si>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</si>
  <si>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</si>
  <si>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</si>
  <si>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</si>
  <si>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</si>
  <si>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</si>
  <si>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</si>
  <si>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</si>
  <si>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</si>
  <si>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</si>
  <si>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</si>
  <si>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</si>
  <si>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</si>
  <si>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</si>
  <si>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</si>
  <si>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</si>
  <si>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</si>
  <si>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</si>
  <si>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</si>
  <si>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</si>
  <si>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</si>
  <si>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</si>
  <si>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</si>
  <si>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</si>
  <si>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</si>
  <si>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</si>
  <si>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</si>
  <si>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</si>
  <si>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</si>
  <si>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</si>
  <si>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</si>
  <si>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</si>
  <si>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</si>
  <si>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</si>
  <si>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</si>
  <si>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</si>
  <si>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</si>
  <si>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</si>
  <si>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</si>
  <si>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</si>
  <si>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</si>
  <si>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</si>
  <si>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</si>
  <si>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</si>
  <si>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</si>
  <si>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</si>
  <si>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</si>
  <si>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</si>
  <si>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</si>
  <si>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</si>
  <si>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</si>
  <si>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</si>
  <si>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</si>
  <si>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</si>
  <si>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</si>
  <si>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</si>
  <si>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</si>
  <si>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</si>
  <si>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</si>
  <si>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</si>
  <si>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</si>
  <si>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</si>
  <si>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</si>
  <si>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</si>
  <si>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</si>
  <si>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</si>
  <si>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</si>
  <si>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</si>
  <si>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</si>
  <si>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</si>
  <si>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</si>
  <si>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</si>
  <si>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</si>
  <si>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</si>
  <si>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</si>
  <si>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</si>
  <si>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</si>
  <si>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</si>
  <si>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</si>
  <si>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</si>
  <si>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</si>
  <si>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</si>
  <si>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</si>
  <si>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</si>
  <si>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</si>
  <si>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</si>
  <si>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</si>
  <si>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</si>
  <si>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</si>
  <si>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</si>
  <si>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</si>
  <si>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</si>
  <si>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</si>
  <si>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</si>
  <si>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</si>
  <si>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</si>
  <si>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</si>
  <si>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</si>
  <si>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</si>
  <si>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</si>
  <si>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</si>
  <si>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</si>
  <si>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</si>
  <si>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</si>
  <si>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</si>
  <si>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</si>
  <si>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</si>
  <si>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</si>
  <si>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</si>
  <si>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</si>
  <si>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</si>
  <si>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</si>
  <si>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</si>
  <si>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</si>
  <si>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</si>
  <si>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</si>
  <si>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</si>
  <si>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</si>
  <si>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</si>
  <si>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</si>
  <si>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</si>
  <si>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</si>
  <si>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</si>
  <si>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</si>
  <si>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</si>
  <si>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</si>
  <si>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</si>
  <si>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</si>
  <si>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</si>
  <si>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</si>
  <si>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</si>
  <si>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</si>
  <si>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</si>
  <si>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</si>
  <si>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</si>
  <si>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</si>
  <si>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</si>
  <si>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</si>
  <si>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</si>
  <si>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</si>
  <si>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</si>
  <si>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</si>
  <si>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</si>
  <si>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</si>
  <si>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</si>
  <si>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</si>
  <si>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</si>
  <si>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</si>
  <si>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</si>
  <si>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</si>
  <si>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</si>
  <si>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</si>
  <si>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</si>
  <si>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</si>
  <si>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</si>
  <si>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</si>
  <si>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</si>
  <si>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</si>
  <si>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</si>
  <si>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</si>
  <si>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</si>
  <si>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</si>
  <si>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</si>
  <si>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</si>
  <si>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</si>
  <si>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</si>
  <si>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</si>
  <si>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</si>
  <si>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</si>
  <si>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</si>
  <si>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</si>
  <si>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</si>
  <si>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</si>
  <si>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</si>
  <si>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</si>
  <si>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</si>
  <si>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</si>
  <si>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</si>
  <si>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</si>
  <si>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</si>
  <si>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</si>
  <si>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</si>
  <si>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</si>
  <si>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</si>
  <si>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</si>
  <si>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</si>
  <si>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</si>
  <si>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</si>
  <si>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</si>
  <si>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</si>
  <si>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</si>
  <si>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</si>
  <si>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</si>
  <si>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</si>
  <si>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</si>
  <si>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</si>
  <si>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</si>
  <si>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</si>
  <si>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</si>
  <si>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</si>
  <si>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</si>
  <si>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</si>
  <si>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</si>
  <si>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</si>
  <si>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</si>
  <si>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</si>
  <si>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</si>
  <si>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</si>
  <si>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</si>
  <si>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</si>
  <si>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</si>
  <si>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</si>
  <si>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</si>
  <si>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</si>
  <si>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</si>
  <si>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</si>
  <si>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</si>
  <si>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</si>
  <si>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</si>
  <si>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</si>
  <si>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</si>
  <si>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</si>
  <si>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</si>
  <si>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</si>
  <si>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</si>
  <si>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</si>
  <si>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</si>
  <si>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</si>
  <si>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</si>
  <si>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</si>
  <si>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</si>
  <si>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</si>
  <si>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</si>
  <si>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</si>
  <si>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</si>
  <si>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</si>
  <si>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</si>
  <si>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</si>
  <si>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</si>
  <si>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</si>
  <si>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</si>
  <si>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</si>
  <si>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</si>
  <si>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</si>
  <si>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</si>
  <si>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</si>
  <si>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</si>
  <si>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</si>
  <si>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</si>
  <si>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</si>
  <si>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</si>
  <si>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</si>
  <si>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</si>
  <si>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</si>
  <si>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</si>
  <si>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</si>
  <si>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</si>
  <si>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</si>
  <si>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</si>
  <si>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</si>
  <si>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</si>
  <si>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</si>
  <si>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</si>
  <si>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</si>
  <si>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</si>
  <si>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</si>
  <si>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</si>
  <si>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</si>
  <si>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</si>
  <si>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</si>
  <si>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</si>
  <si>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</si>
  <si>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</si>
  <si>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</si>
  <si>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</si>
  <si>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</si>
  <si>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</si>
  <si>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</si>
  <si>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</si>
  <si>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</si>
  <si>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</si>
  <si>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</si>
  <si>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</si>
  <si>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</si>
  <si>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</si>
  <si>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</si>
  <si>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</si>
  <si>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</si>
  <si>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</si>
  <si>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</si>
  <si>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</si>
  <si>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</si>
  <si>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</si>
  <si>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</si>
  <si>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</si>
  <si>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</si>
  <si>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</si>
  <si>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</si>
  <si>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</si>
  <si>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</si>
  <si>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</si>
  <si>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</si>
  <si>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</si>
  <si>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</si>
  <si>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</si>
  <si>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</si>
  <si>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</si>
  <si>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</si>
  <si>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</si>
  <si>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</si>
  <si>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</si>
  <si>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</si>
  <si>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</si>
  <si>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</si>
  <si>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</si>
  <si>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</si>
  <si>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</si>
  <si>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</si>
  <si>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</si>
  <si>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</si>
  <si>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</si>
  <si>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</si>
  <si>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</si>
  <si>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</si>
  <si>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</si>
  <si>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</si>
  <si>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</si>
  <si>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</si>
  <si>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</si>
  <si>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</si>
  <si>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</si>
  <si>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</si>
  <si>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</si>
  <si>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</si>
  <si>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</si>
  <si>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</si>
  <si>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</si>
  <si>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</si>
  <si>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</si>
  <si>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</si>
  <si>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</si>
  <si>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</si>
  <si>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</si>
  <si>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</si>
  <si>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</si>
  <si>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</si>
  <si>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</si>
  <si>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</si>
  <si>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</si>
  <si>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</si>
  <si>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</si>
  <si>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</si>
  <si>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</si>
  <si>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</si>
  <si>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</si>
  <si>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</si>
  <si>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</si>
  <si>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</si>
  <si>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</si>
  <si>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</si>
  <si>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</si>
  <si>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</si>
  <si>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</si>
  <si>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</si>
  <si>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</si>
  <si>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</si>
  <si>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</si>
  <si>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</si>
  <si>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</si>
  <si>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</si>
  <si>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</si>
  <si>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</si>
  <si>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</si>
  <si>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</si>
  <si>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</si>
  <si>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</si>
  <si>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</si>
  <si>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</si>
  <si>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</si>
  <si>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</si>
  <si>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</si>
  <si>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</si>
  <si>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</si>
  <si>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</si>
  <si>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</si>
  <si>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</si>
  <si>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</si>
  <si>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</si>
  <si>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</si>
  <si>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</si>
  <si>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</si>
  <si>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</si>
  <si>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</si>
  <si>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</si>
  <si>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</si>
  <si>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</si>
  <si>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</si>
  <si>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</si>
  <si>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</si>
  <si>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</si>
  <si>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</si>
  <si>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</si>
  <si>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</si>
  <si>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</si>
  <si>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</si>
  <si>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</si>
  <si>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</si>
  <si>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</si>
  <si>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</si>
  <si>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</si>
  <si>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</si>
  <si>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</si>
  <si>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</si>
  <si>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</si>
  <si>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</si>
  <si>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</si>
  <si>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</si>
  <si>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</si>
  <si>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</si>
  <si>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</si>
  <si>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</si>
  <si>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</si>
  <si>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</si>
  <si>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</si>
  <si>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</si>
  <si>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</si>
  <si>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</si>
  <si>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</si>
  <si>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</si>
  <si>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</si>
  <si>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</si>
  <si>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</si>
  <si>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</si>
  <si>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</si>
  <si>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</si>
  <si>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</si>
  <si>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</si>
  <si>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</si>
  <si>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</si>
  <si>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</si>
  <si>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</si>
  <si>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</si>
  <si>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</si>
  <si>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</si>
  <si>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</si>
  <si>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</si>
  <si>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</si>
  <si>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</si>
  <si>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</si>
  <si>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</si>
  <si>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</si>
  <si>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</si>
  <si>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</si>
  <si>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</si>
  <si>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</si>
  <si>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</si>
  <si>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</si>
  <si>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</si>
  <si>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</si>
  <si>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</si>
  <si>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</si>
  <si>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</si>
  <si>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</si>
  <si>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</si>
  <si>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</si>
  <si>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</si>
  <si>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</si>
  <si>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</si>
  <si>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</si>
  <si>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</si>
  <si>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</si>
  <si>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</si>
  <si>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</si>
  <si>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</si>
  <si>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</si>
  <si>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</si>
  <si>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</si>
  <si>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</si>
  <si>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</si>
  <si>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</si>
  <si>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</si>
  <si>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</si>
  <si>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</si>
  <si>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</si>
  <si>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</si>
  <si>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</si>
  <si>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</si>
  <si>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</si>
  <si>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</si>
  <si>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</si>
  <si>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</si>
  <si>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</si>
  <si>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</si>
  <si>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</si>
  <si>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</si>
  <si>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</si>
  <si>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</si>
  <si>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</si>
  <si>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</si>
  <si>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</si>
  <si>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</si>
  <si>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</si>
  <si>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</si>
  <si>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</si>
  <si>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</si>
  <si>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</si>
  <si>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</si>
  <si>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</si>
  <si>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</si>
  <si>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</si>
  <si>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</si>
  <si>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</si>
  <si>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</si>
  <si>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</si>
  <si>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</si>
  <si>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</si>
  <si>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</si>
  <si>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</si>
  <si>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</si>
  <si>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</si>
  <si>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</si>
  <si>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</si>
  <si>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</si>
  <si>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</si>
  <si>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</si>
  <si>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</si>
  <si>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</si>
  <si>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</si>
  <si>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</si>
  <si>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</si>
  <si>
    <t>EMJ au 10/20 &amp; Exc. hors DAV au 09/11/20  -  Saisonnalité attendue : 94%   -  Tx PV max : 1%</t>
  </si>
  <si>
    <t>Au 07/11/20  -  Saisonnalité attendue : 94%   -  Tx PV max : 2%</t>
  </si>
  <si>
    <t>Au 07/11/20  -  Saisonnalité attendue : 94%   -   Tx PV max : 2%</t>
  </si>
  <si>
    <t>Au 01/11/20  -  Saisonnalité attendue : 94%   -   Tx PV max : 1%</t>
  </si>
  <si>
    <t>Au 09/11/20  -  Saisonnalité attendue : 94%   -   Tx PV max : 2%</t>
  </si>
  <si>
    <t>EMJ au 10/20 &amp; Exc. hors DAV au 15/11/20  -  Saisonnalité attendue : 96%   -  Tx PV max : 1%</t>
  </si>
  <si>
    <t>Au 13/11/20  -  Saisonnalité attendue : 96%   -  Tx PV max : 2%</t>
  </si>
  <si>
    <t>Au 13/11/20  -  Saisonnalité attendue : 96%   -   Tx PV max : 2%</t>
  </si>
  <si>
    <t>Au 15/11/20  -  Saisonnalité attendue : 96%   -   Tx PV max : 1%</t>
  </si>
  <si>
    <t>Au 14/11/20  -  Saisonnalité attendue : 96%   -   Tx PV max : 2%</t>
  </si>
  <si>
    <t>ETP perf 
au 31/10</t>
  </si>
  <si>
    <t>Au 22/11/20  -  Saisonnalité attendue : 98%   -   Tx PV max : 1%</t>
  </si>
  <si>
    <t>Au 21/11/20  -  Saisonnalité attendue : 98%   -   Tx PV max : 2%</t>
  </si>
  <si>
    <t>DRC arretés à fin 10/2020  -  RPM arrêtés à fin 09/2020</t>
  </si>
  <si>
    <t>EMJ au 10/20 &amp; Exc. hors DAV au 23/11/20  -  Saisonnalité attendue : 98%   -  Tx PV max : 1%</t>
  </si>
  <si>
    <t>Au 21/11/20  -  Saisonnalité attendue : 98%   -  Tx PV max : 2%</t>
  </si>
  <si>
    <t>Au 23/11/20  -  Saisonnalité attendue : 98%   -   Tx PV max : 2%</t>
  </si>
  <si>
    <t>A modifier manuellement</t>
  </si>
  <si>
    <t>Au 29/11/20  -  Saisonnalité attendue : 100%   -   Tx PV max : 1%</t>
  </si>
  <si>
    <t>Au 28/11/20  -  Saisonnalité attendue : 100%   -   Tx PV max : 2%</t>
  </si>
  <si>
    <t>Au 10/20</t>
  </si>
  <si>
    <t>EMJ au 10/20 &amp; Exc. hors DAV au 30/11/20  -  Saisonnalité attendue : 100%   -  Tx PV max : 1%</t>
  </si>
  <si>
    <t>Au 28/11/20  -  Saisonnalité attendue : 100%   -  Tx PV max : 2%</t>
  </si>
  <si>
    <t>Au 30/11/20  -  Saisonnalité attendue : 100%   -   Tx PV max : 2%</t>
  </si>
  <si>
    <t>Au 06/12/20  -  Saisonnalité attendue : 100%   -   Tx PV max : 1%</t>
  </si>
  <si>
    <t>Au 05/12/20  -  Saisonnalité attendue : 100%   -   Tx PV max : 2%</t>
  </si>
  <si>
    <t>DRC arretés à fin 10/2020  -  RPM arrêtés à fin 10/2020</t>
  </si>
  <si>
    <t>0</t>
  </si>
  <si>
    <t>VERS LA PART VARIABLE 2020 - SEMAINE 50</t>
  </si>
  <si>
    <t>EMJ au 11/20 &amp; Exc. hors DAV au 08/12/20  -  Saisonnalité attendue : 100%   -  Tx PV max : 1%</t>
  </si>
  <si>
    <t>Au 05/12/20  -  Saisonnalité attendue : 100%   -  Tx PV max : 2%</t>
  </si>
  <si>
    <t>Au 07/12/20  -  Saisonnalité attendue : 100%   -   Tx PV max : 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</si>
</sst>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21" fillId="0" borderId="0"/>
    <xf numFmtId="0" fontId="32" fillId="0" borderId="0" applyNumberFormat="0" applyFill="0" applyBorder="0" applyAlignment="0" applyProtection="0"/>
  </cellStyleXfs>
  <cellXfs count="290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15" fillId="0" borderId="0" xfId="0" applyFont="1"/>
    <xf numFmtId="49" fontId="16" fillId="5" borderId="29" xfId="0" applyNumberFormat="1" applyFont="1" applyFill="1" applyBorder="1" applyAlignment="1">
      <alignment horizontal="center" vertical="center"/>
    </xf>
    <xf numFmtId="2" fontId="16" fillId="5" borderId="29" xfId="0" applyNumberFormat="1" applyFont="1" applyFill="1" applyBorder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 wrapText="1"/>
    </xf>
    <xf numFmtId="2" fontId="13" fillId="13" borderId="29" xfId="0" applyNumberFormat="1" applyFont="1" applyFill="1" applyBorder="1" applyAlignment="1">
      <alignment horizontal="center" vertical="center" wrapText="1"/>
    </xf>
    <xf numFmtId="2" fontId="13" fillId="11" borderId="29" xfId="0" applyNumberFormat="1" applyFont="1" applyFill="1" applyBorder="1" applyAlignment="1">
      <alignment horizontal="center" vertical="center" wrapText="1"/>
    </xf>
    <xf numFmtId="2" fontId="13" fillId="12" borderId="29" xfId="0" applyNumberFormat="1" applyFont="1" applyFill="1" applyBorder="1" applyAlignment="1">
      <alignment horizontal="center" vertical="center" wrapText="1"/>
    </xf>
    <xf numFmtId="0" fontId="15" fillId="0" borderId="0" xfId="0" applyFont="1" applyAlignment="1"/>
    <xf numFmtId="2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2" fontId="1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8" fillId="0" borderId="0" xfId="0" applyFont="1"/>
    <xf numFmtId="0" fontId="0" fillId="15" borderId="0" xfId="0" applyFill="1"/>
    <xf numFmtId="0" fontId="15" fillId="15" borderId="37" xfId="0" applyFont="1" applyFill="1" applyBorder="1"/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19" fillId="4" borderId="38" xfId="4" applyNumberFormat="1" applyFont="1" applyFill="1" applyBorder="1" applyAlignment="1" applyProtection="1">
      <alignment horizontal="center" vertical="center" wrapText="1"/>
    </xf>
    <xf numFmtId="1" fontId="19" fillId="4" borderId="39" xfId="4" applyNumberFormat="1" applyFont="1" applyFill="1" applyBorder="1" applyAlignment="1" applyProtection="1">
      <alignment horizontal="center" vertical="center" wrapText="1"/>
    </xf>
    <xf numFmtId="3" fontId="19" fillId="4" borderId="40" xfId="0" applyNumberFormat="1" applyFont="1" applyFill="1" applyBorder="1" applyAlignment="1">
      <alignment horizontal="center" vertical="center" wrapText="1"/>
    </xf>
    <xf numFmtId="3" fontId="19" fillId="4" borderId="41" xfId="0" applyNumberFormat="1" applyFont="1" applyFill="1" applyBorder="1" applyAlignment="1">
      <alignment horizontal="center" vertical="center" wrapText="1"/>
    </xf>
    <xf numFmtId="1" fontId="19" fillId="4" borderId="42" xfId="0" applyNumberFormat="1" applyFont="1" applyFill="1" applyBorder="1" applyAlignment="1">
      <alignment horizontal="center" vertical="center" wrapText="1"/>
    </xf>
    <xf numFmtId="3" fontId="19" fillId="4" borderId="0" xfId="0" applyNumberFormat="1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/>
    </xf>
    <xf numFmtId="0" fontId="22" fillId="4" borderId="43" xfId="0" applyFont="1" applyFill="1" applyBorder="1"/>
    <xf numFmtId="173" fontId="2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22" fillId="3" borderId="47" xfId="0" applyFont="1" applyFill="1" applyBorder="1" applyAlignment="1">
      <alignment horizontal="center"/>
    </xf>
    <xf numFmtId="0" fontId="22" fillId="4" borderId="47" xfId="0" applyFont="1" applyFill="1" applyBorder="1"/>
    <xf numFmtId="173" fontId="2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22" fillId="3" borderId="51" xfId="0" applyFont="1" applyFill="1" applyBorder="1" applyAlignment="1">
      <alignment horizontal="center"/>
    </xf>
    <xf numFmtId="0" fontId="22" fillId="4" borderId="51" xfId="0" applyFont="1" applyFill="1" applyBorder="1"/>
    <xf numFmtId="173" fontId="2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1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7" fillId="4" borderId="55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5" fillId="4" borderId="0" xfId="0" applyFont="1" applyFill="1"/>
    <xf numFmtId="0" fontId="25" fillId="0" borderId="0" xfId="0" applyFont="1"/>
    <xf numFmtId="0" fontId="1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/>
    </xf>
    <xf numFmtId="49" fontId="26" fillId="21" borderId="29" xfId="0" applyNumberFormat="1" applyFont="1" applyFill="1" applyBorder="1" applyAlignment="1">
      <alignment horizontal="center"/>
    </xf>
    <xf numFmtId="0" fontId="26" fillId="21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2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2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2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30" fillId="0" borderId="0" xfId="0" quotePrefix="1" applyFont="1" applyBorder="1"/>
    <xf numFmtId="0" fontId="30" fillId="0" borderId="0" xfId="0" quotePrefix="1" applyFont="1" applyBorder="1" applyAlignment="1">
      <alignment horizontal="left" wrapText="1"/>
    </xf>
    <xf numFmtId="0" fontId="30" fillId="0" borderId="0" xfId="0" quotePrefix="1" applyFont="1" applyBorder="1" applyAlignment="1">
      <alignment horizontal="left"/>
    </xf>
    <xf numFmtId="0" fontId="30" fillId="0" borderId="0" xfId="0" quotePrefix="1" applyFont="1" applyBorder="1" applyAlignment="1"/>
    <xf numFmtId="0" fontId="31" fillId="0" borderId="0" xfId="0" quotePrefix="1" applyFont="1" applyBorder="1"/>
    <xf numFmtId="0" fontId="36" fillId="0" borderId="0" xfId="0" applyFont="1" applyBorder="1"/>
    <xf numFmtId="0" fontId="29" fillId="0" borderId="0" xfId="0" applyFont="1" applyBorder="1"/>
    <xf numFmtId="0" fontId="37" fillId="5" borderId="0" xfId="0" applyFont="1" applyFill="1" applyAlignment="1">
      <alignment horizontal="left"/>
    </xf>
    <xf numFmtId="0" fontId="38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45" fillId="6" borderId="28" xfId="0" applyFont="1" applyFill="1" applyBorder="1" applyAlignment="1">
      <alignment horizontal="center" vertical="center" wrapText="1"/>
    </xf>
    <xf numFmtId="0" fontId="45" fillId="6" borderId="0" xfId="0" applyFont="1" applyFill="1" applyAlignment="1">
      <alignment horizontal="center" vertical="center" wrapText="1"/>
    </xf>
    <xf numFmtId="49" fontId="37" fillId="5" borderId="29" xfId="0" applyNumberFormat="1" applyFont="1" applyFill="1" applyBorder="1" applyAlignment="1">
      <alignment horizontal="center" vertical="center"/>
    </xf>
    <xf numFmtId="164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/>
    </xf>
    <xf numFmtId="165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6" fontId="37" fillId="5" borderId="29" xfId="0" applyNumberFormat="1" applyFont="1" applyFill="1" applyBorder="1" applyAlignment="1">
      <alignment horizontal="center" vertical="center"/>
    </xf>
    <xf numFmtId="3" fontId="37" fillId="5" borderId="29" xfId="0" applyNumberFormat="1" applyFont="1" applyFill="1" applyBorder="1" applyAlignment="1">
      <alignment horizontal="center" vertical="center"/>
    </xf>
    <xf numFmtId="164" fontId="37" fillId="7" borderId="29" xfId="0" applyNumberFormat="1" applyFont="1" applyFill="1" applyBorder="1" applyAlignment="1">
      <alignment horizontal="center" vertical="center"/>
    </xf>
    <xf numFmtId="167" fontId="46" fillId="8" borderId="29" xfId="0" applyNumberFormat="1" applyFont="1" applyFill="1" applyBorder="1" applyAlignment="1">
      <alignment horizontal="center" vertical="center"/>
    </xf>
    <xf numFmtId="3" fontId="46" fillId="8" borderId="29" xfId="0" applyNumberFormat="1" applyFont="1" applyFill="1" applyBorder="1" applyAlignment="1">
      <alignment horizontal="center" vertical="center"/>
    </xf>
    <xf numFmtId="168" fontId="37" fillId="5" borderId="29" xfId="0" applyNumberFormat="1" applyFont="1" applyFill="1" applyBorder="1" applyAlignment="1">
      <alignment horizontal="center" vertical="center"/>
    </xf>
    <xf numFmtId="169" fontId="37" fillId="5" borderId="29" xfId="0" applyNumberFormat="1" applyFont="1" applyFill="1" applyBorder="1" applyAlignment="1">
      <alignment horizontal="center" vertical="center"/>
    </xf>
    <xf numFmtId="3" fontId="37" fillId="7" borderId="29" xfId="0" applyNumberFormat="1" applyFont="1" applyFill="1" applyBorder="1" applyAlignment="1">
      <alignment horizontal="center" vertical="center"/>
    </xf>
    <xf numFmtId="167" fontId="46" fillId="9" borderId="29" xfId="0" applyNumberFormat="1" applyFont="1" applyFill="1" applyBorder="1" applyAlignment="1">
      <alignment horizontal="center" vertical="center"/>
    </xf>
    <xf numFmtId="3" fontId="46" fillId="9" borderId="29" xfId="0" applyNumberFormat="1" applyFont="1" applyFill="1" applyBorder="1" applyAlignment="1">
      <alignment horizontal="center" vertical="center"/>
    </xf>
    <xf numFmtId="170" fontId="37" fillId="5" borderId="29" xfId="0" applyNumberFormat="1" applyFont="1" applyFill="1" applyBorder="1" applyAlignment="1">
      <alignment horizontal="center" vertical="center"/>
    </xf>
    <xf numFmtId="49" fontId="37" fillId="7" borderId="29" xfId="0" applyNumberFormat="1" applyFont="1" applyFill="1" applyBorder="1" applyAlignment="1">
      <alignment horizontal="center" vertical="center"/>
    </xf>
    <xf numFmtId="167" fontId="46" fillId="10" borderId="29" xfId="0" applyNumberFormat="1" applyFont="1" applyFill="1" applyBorder="1" applyAlignment="1">
      <alignment horizontal="center" vertical="center"/>
    </xf>
    <xf numFmtId="3" fontId="46" fillId="10" borderId="29" xfId="0" applyNumberFormat="1" applyFont="1" applyFill="1" applyBorder="1" applyAlignment="1">
      <alignment horizontal="center" vertical="center"/>
    </xf>
    <xf numFmtId="0" fontId="37" fillId="5" borderId="29" xfId="0" applyFont="1" applyFill="1" applyBorder="1" applyAlignment="1">
      <alignment horizontal="center" vertical="center"/>
    </xf>
    <xf numFmtId="167" fontId="37" fillId="7" borderId="29" xfId="0" applyNumberFormat="1" applyFont="1" applyFill="1" applyBorder="1" applyAlignment="1">
      <alignment horizontal="center" vertical="center"/>
    </xf>
    <xf numFmtId="171" fontId="37" fillId="5" borderId="29" xfId="0" applyNumberFormat="1" applyFont="1" applyFill="1" applyBorder="1" applyAlignment="1">
      <alignment horizontal="center" vertical="center"/>
    </xf>
    <xf numFmtId="172" fontId="37" fillId="7" borderId="29" xfId="0" applyNumberFormat="1" applyFont="1" applyFill="1" applyBorder="1" applyAlignment="1">
      <alignment horizontal="center" vertical="center"/>
    </xf>
    <xf numFmtId="167" fontId="37" fillId="5" borderId="29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center" vertical="center"/>
    </xf>
    <xf numFmtId="49" fontId="47" fillId="5" borderId="30" xfId="0" applyNumberFormat="1" applyFont="1" applyFill="1" applyBorder="1" applyAlignment="1">
      <alignment horizontal="center" vertical="center"/>
    </xf>
    <xf numFmtId="164" fontId="47" fillId="5" borderId="30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0" fontId="47" fillId="5" borderId="0" xfId="0" applyFont="1" applyFill="1" applyAlignment="1">
      <alignment horizontal="center" vertical="center"/>
    </xf>
    <xf numFmtId="3" fontId="47" fillId="5" borderId="30" xfId="0" applyNumberFormat="1" applyFont="1" applyFill="1" applyBorder="1" applyAlignment="1">
      <alignment horizontal="center" vertical="center"/>
    </xf>
    <xf numFmtId="0" fontId="47" fillId="7" borderId="30" xfId="0" applyFont="1" applyFill="1" applyBorder="1" applyAlignment="1">
      <alignment horizontal="center" vertical="center"/>
    </xf>
    <xf numFmtId="169" fontId="47" fillId="5" borderId="30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0" fontId="47" fillId="7" borderId="29" xfId="0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49" fontId="47" fillId="5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7" fillId="21" borderId="29" xfId="0" applyNumberFormat="1" applyFont="1" applyFill="1" applyBorder="1" applyAlignment="1">
      <alignment horizontal="left"/>
    </xf>
    <xf numFmtId="49" fontId="37" fillId="5" borderId="29" xfId="0" applyNumberFormat="1" applyFont="1" applyFill="1" applyBorder="1" applyAlignment="1">
      <alignment horizontal="left"/>
    </xf>
    <xf numFmtId="175" fontId="37" fillId="5" borderId="29" xfId="0" applyNumberFormat="1" applyFont="1" applyFill="1" applyBorder="1" applyAlignment="1">
      <alignment horizontal="right"/>
    </xf>
    <xf numFmtId="176" fontId="37" fillId="5" borderId="29" xfId="0" applyNumberFormat="1" applyFont="1" applyFill="1" applyBorder="1" applyAlignment="1">
      <alignment horizontal="right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/>
    </xf>
    <xf numFmtId="0" fontId="3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44" fillId="6" borderId="29" xfId="0" applyNumberFormat="1" applyFont="1" applyFill="1" applyBorder="1" applyAlignment="1">
      <alignment horizontal="center" vertical="center" wrapText="1"/>
    </xf>
    <xf numFmtId="49" fontId="43" fillId="6" borderId="29" xfId="0" applyNumberFormat="1" applyFont="1" applyFill="1" applyBorder="1" applyAlignment="1">
      <alignment horizontal="center" vertical="center" wrapText="1"/>
    </xf>
    <xf numFmtId="49" fontId="42" fillId="6" borderId="29" xfId="0" applyNumberFormat="1" applyFont="1" applyFill="1" applyBorder="1" applyAlignment="1">
      <alignment horizontal="center" vertical="center" wrapText="1"/>
    </xf>
    <xf numFmtId="49" fontId="41" fillId="6" borderId="29" xfId="0" applyNumberFormat="1" applyFont="1" applyFill="1" applyBorder="1" applyAlignment="1">
      <alignment horizontal="center" vertical="center" wrapText="1"/>
    </xf>
    <xf numFmtId="49" fontId="40" fillId="6" borderId="29" xfId="0" applyNumberFormat="1" applyFont="1" applyFill="1" applyBorder="1" applyAlignment="1">
      <alignment horizontal="center" vertical="center" wrapText="1"/>
    </xf>
    <xf numFmtId="49" fontId="39" fillId="6" borderId="29" xfId="0" applyNumberFormat="1" applyFont="1" applyFill="1" applyBorder="1" applyAlignment="1">
      <alignment horizontal="center" vertical="center" wrapText="1"/>
    </xf>
    <xf numFmtId="49" fontId="43" fillId="6" borderId="27" xfId="0" applyNumberFormat="1" applyFont="1" applyFill="1" applyBorder="1" applyAlignment="1">
      <alignment horizontal="center" vertical="center" wrapText="1"/>
    </xf>
    <xf numFmtId="49" fontId="44" fillId="6" borderId="27" xfId="0" applyNumberFormat="1" applyFont="1" applyFill="1" applyBorder="1" applyAlignment="1">
      <alignment horizontal="center" vertical="center" wrapText="1"/>
    </xf>
    <xf numFmtId="49" fontId="39" fillId="6" borderId="27" xfId="0" applyNumberFormat="1" applyFont="1" applyFill="1" applyBorder="1" applyAlignment="1">
      <alignment horizontal="center" vertical="center" wrapText="1"/>
    </xf>
    <xf numFmtId="49" fontId="40" fillId="6" borderId="27" xfId="0" applyNumberFormat="1" applyFont="1" applyFill="1" applyBorder="1" applyAlignment="1">
      <alignment horizontal="center" vertical="center" wrapText="1"/>
    </xf>
    <xf numFmtId="49" fontId="41" fillId="6" borderId="27" xfId="0" applyNumberFormat="1" applyFont="1" applyFill="1" applyBorder="1" applyAlignment="1">
      <alignment horizontal="center" vertical="center" wrapText="1"/>
    </xf>
    <xf numFmtId="49" fontId="42" fillId="6" borderId="27" xfId="0" applyNumberFormat="1" applyFont="1" applyFill="1" applyBorder="1" applyAlignment="1">
      <alignment horizontal="center" vertical="center" wrapText="1"/>
    </xf>
    <xf numFmtId="49" fontId="38" fillId="6" borderId="0" xfId="0" applyNumberFormat="1" applyFont="1" applyFill="1" applyAlignment="1">
      <alignment horizontal="center" wrapText="1"/>
    </xf>
    <xf numFmtId="49" fontId="38" fillId="6" borderId="26" xfId="0" applyNumberFormat="1" applyFont="1" applyFill="1" applyBorder="1" applyAlignment="1">
      <alignment horizontal="center" wrapText="1"/>
    </xf>
    <xf numFmtId="49" fontId="38" fillId="6" borderId="0" xfId="0" applyNumberFormat="1" applyFont="1" applyFill="1" applyAlignment="1">
      <alignment horizontal="center" vertical="center"/>
    </xf>
    <xf numFmtId="49" fontId="38" fillId="6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 wrapText="1"/>
    </xf>
    <xf numFmtId="0" fontId="18" fillId="20" borderId="0" xfId="0" applyFont="1" applyFill="1" applyAlignment="1">
      <alignment horizontal="center"/>
    </xf>
    <xf numFmtId="0" fontId="24" fillId="20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96.3</c:v>
                </c:pt>
                <c:pt idx="1">
                  <c:v>1</c:v>
                </c:pt>
                <c:pt idx="2">
                  <c:v>142.69999999999999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330.6686662821503</c:v>
                </c:pt>
                <c:pt idx="1">
                  <c:v>475.47501759043553</c:v>
                </c:pt>
                <c:pt idx="2">
                  <c:v>533.11240379094261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3.5654777084288076</c:v>
                </c:pt>
                <c:pt idx="1">
                  <c:v>9.1495265011972204</c:v>
                </c:pt>
                <c:pt idx="2">
                  <c:v>11.515921134506968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4.7070446373453301</c:v>
                </c:pt>
                <c:pt idx="1">
                  <c:v>7.5669434677988283</c:v>
                </c:pt>
                <c:pt idx="2">
                  <c:v>8.9518591426645653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117.9</c:v>
                </c:pt>
                <c:pt idx="1">
                  <c:v>1</c:v>
                </c:pt>
                <c:pt idx="2">
                  <c:v>121.1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207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49</v>
          </cell>
        </row>
        <row r="3">
          <cell r="O3">
            <v>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1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2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43" customWidth="1"/>
    <col min="17" max="19" width="11.42578125" style="143"/>
  </cols>
  <sheetData>
    <row r="1" spans="2:20" ht="28.5" customHeight="1" x14ac:dyDescent="0.25">
      <c r="B1" s="220" t="s">
        <v>640</v>
      </c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142"/>
      <c r="Q1" s="142"/>
      <c r="R1" s="144"/>
      <c r="S1" s="144"/>
      <c r="T1" s="145"/>
    </row>
    <row r="2" spans="2:20" s="143" customFormat="1" ht="14.25" customHeight="1" x14ac:dyDescent="0.25"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4"/>
      <c r="Q2" s="144"/>
      <c r="R2" s="144"/>
      <c r="S2" s="144"/>
      <c r="T2" s="145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19" t="s">
        <v>641</v>
      </c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19" t="s">
        <v>642</v>
      </c>
      <c r="D7" s="219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21" t="s">
        <v>643</v>
      </c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22" t="s">
        <v>647</v>
      </c>
      <c r="D11" s="222"/>
      <c r="E11" s="222"/>
      <c r="F11" s="222"/>
      <c r="G11" s="222"/>
      <c r="H11" s="1"/>
      <c r="I11" s="222" t="s">
        <v>650</v>
      </c>
      <c r="J11" s="222"/>
      <c r="K11" s="222"/>
      <c r="L11" s="222"/>
      <c r="M11" s="222"/>
      <c r="N11" s="222"/>
      <c r="O11" s="1"/>
    </row>
    <row r="12" spans="2:20" x14ac:dyDescent="0.25">
      <c r="B12" s="1"/>
      <c r="C12" s="223" t="s">
        <v>648</v>
      </c>
      <c r="D12" s="223"/>
      <c r="E12" s="223"/>
      <c r="F12" s="223"/>
      <c r="G12" s="223"/>
      <c r="H12" s="1"/>
      <c r="I12" s="223" t="s">
        <v>649</v>
      </c>
      <c r="J12" s="223"/>
      <c r="K12" s="223"/>
      <c r="L12" s="223"/>
      <c r="M12" s="223"/>
      <c r="N12" s="223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149" t="s">
        <v>644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149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18" t="s">
        <v>671</v>
      </c>
      <c r="D19" s="218"/>
      <c r="E19" s="218"/>
      <c r="F19" s="218"/>
      <c r="G19" s="218"/>
      <c r="H19" s="218"/>
      <c r="I19" s="218"/>
      <c r="J19" s="218"/>
      <c r="K19" s="218"/>
      <c r="L19" s="218"/>
      <c r="M19" s="218"/>
      <c r="N19" s="218"/>
      <c r="O19" s="218"/>
    </row>
    <row r="20" spans="2:15" x14ac:dyDescent="0.25">
      <c r="B20" s="1"/>
      <c r="C20" s="1"/>
      <c r="D20" s="150"/>
      <c r="E20" s="151"/>
      <c r="F20" s="218" t="s">
        <v>672</v>
      </c>
      <c r="G20" s="218"/>
      <c r="H20" s="218"/>
      <c r="I20" s="218"/>
      <c r="J20" s="218"/>
      <c r="K20" s="218"/>
      <c r="L20" s="218"/>
      <c r="M20" s="218"/>
      <c r="N20" s="218"/>
      <c r="O20" s="150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49" t="s">
        <v>659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152" t="s">
        <v>646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152" t="s">
        <v>674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152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153" t="s">
        <v>675</v>
      </c>
      <c r="D27" s="1"/>
      <c r="E27" s="1"/>
      <c r="F27" s="1"/>
      <c r="G27" s="152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660</v>
      </c>
      <c r="D28" s="15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15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49" t="s">
        <v>676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149" t="s">
        <v>677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149" t="s">
        <v>661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149" t="s">
        <v>662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47" t="s">
        <v>651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19" t="s">
        <v>664</v>
      </c>
      <c r="D39" s="219"/>
      <c r="E39" s="219"/>
      <c r="F39" s="219"/>
      <c r="G39" s="219"/>
      <c r="H39" s="219"/>
      <c r="I39" s="219"/>
      <c r="J39" s="219"/>
      <c r="K39" s="219"/>
      <c r="L39" s="219"/>
      <c r="M39" s="219"/>
      <c r="N39" s="219"/>
      <c r="O39" s="219"/>
    </row>
    <row r="40" spans="2:19" s="4" customFormat="1" x14ac:dyDescent="0.25">
      <c r="B40" s="15"/>
      <c r="C40" s="15" t="s">
        <v>652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48"/>
      <c r="Q40" s="148"/>
      <c r="R40" s="148"/>
      <c r="S40" s="148"/>
    </row>
    <row r="41" spans="2:19" ht="31.5" customHeight="1" x14ac:dyDescent="0.25">
      <c r="B41" s="1"/>
      <c r="C41" s="219" t="s">
        <v>666</v>
      </c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</row>
    <row r="42" spans="2:19" x14ac:dyDescent="0.25">
      <c r="B42" s="1"/>
      <c r="C42" s="1" t="s">
        <v>665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154" t="s">
        <v>669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16" t="s">
        <v>645</v>
      </c>
      <c r="D48" s="216"/>
      <c r="E48" s="216"/>
      <c r="F48" s="216"/>
      <c r="G48" s="216"/>
      <c r="H48" s="216"/>
      <c r="I48" s="216"/>
      <c r="J48" s="216"/>
      <c r="K48" s="216"/>
      <c r="L48" s="216"/>
      <c r="M48" s="216"/>
      <c r="N48" s="216"/>
      <c r="O48" s="216"/>
    </row>
    <row r="49" spans="2:15" ht="27.75" customHeight="1" x14ac:dyDescent="0.25">
      <c r="B49" s="1"/>
      <c r="C49" s="217" t="s">
        <v>653</v>
      </c>
      <c r="D49" s="217"/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16" t="s">
        <v>654</v>
      </c>
      <c r="D51" s="216"/>
      <c r="E51" s="216"/>
      <c r="F51" s="216"/>
      <c r="G51" s="216"/>
      <c r="H51" s="216"/>
      <c r="I51" s="216"/>
      <c r="J51" s="216"/>
      <c r="K51" s="216"/>
      <c r="L51" s="216"/>
      <c r="M51" s="216"/>
      <c r="N51" s="216"/>
      <c r="O51" s="216"/>
    </row>
    <row r="52" spans="2:15" ht="37.5" customHeight="1" x14ac:dyDescent="0.25">
      <c r="B52" s="1"/>
      <c r="C52" s="217" t="s">
        <v>655</v>
      </c>
      <c r="D52" s="217"/>
      <c r="E52" s="217"/>
      <c r="F52" s="217"/>
      <c r="G52" s="217"/>
      <c r="H52" s="217"/>
      <c r="I52" s="217"/>
      <c r="J52" s="217"/>
      <c r="K52" s="217"/>
      <c r="L52" s="217"/>
      <c r="M52" s="217"/>
      <c r="N52" s="217"/>
      <c r="O52" s="217"/>
    </row>
    <row r="53" spans="2:15" ht="29.25" customHeight="1" x14ac:dyDescent="0.25">
      <c r="B53" s="1"/>
      <c r="C53" s="217" t="s">
        <v>656</v>
      </c>
      <c r="D53" s="217"/>
      <c r="E53" s="217"/>
      <c r="F53" s="217"/>
      <c r="G53" s="217"/>
      <c r="H53" s="217"/>
      <c r="I53" s="217"/>
      <c r="J53" s="217"/>
      <c r="K53" s="217"/>
      <c r="L53" s="217"/>
      <c r="M53" s="217"/>
      <c r="N53" s="217"/>
      <c r="O53" s="217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16" t="s">
        <v>657</v>
      </c>
      <c r="D55" s="216"/>
      <c r="E55" s="216"/>
      <c r="F55" s="216"/>
      <c r="G55" s="216"/>
      <c r="H55" s="216"/>
      <c r="I55" s="216"/>
      <c r="J55" s="216"/>
      <c r="K55" s="216"/>
      <c r="L55" s="216"/>
      <c r="M55" s="216"/>
      <c r="N55" s="216"/>
      <c r="O55" s="216"/>
    </row>
    <row r="56" spans="2:15" x14ac:dyDescent="0.25">
      <c r="B56" s="1"/>
      <c r="C56" s="155" t="s">
        <v>658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47" t="s">
        <v>678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47" t="s">
        <v>679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16" t="s">
        <v>667</v>
      </c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N60" s="216"/>
      <c r="O60" s="216"/>
    </row>
    <row r="61" spans="2:15" x14ac:dyDescent="0.25">
      <c r="B61" s="1"/>
      <c r="C61" s="217" t="s">
        <v>668</v>
      </c>
      <c r="D61" s="217"/>
      <c r="E61" s="217"/>
      <c r="F61" s="217"/>
      <c r="G61" s="217"/>
      <c r="H61" s="217"/>
      <c r="I61" s="217"/>
      <c r="J61" s="217"/>
      <c r="K61" s="217"/>
      <c r="L61" s="217"/>
      <c r="M61" s="217"/>
      <c r="N61" s="217"/>
      <c r="O61" s="217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9"/>
  <sheetViews>
    <sheetView showGridLines="0" tabSelected="1" zoomScale="90" zoomScaleNormal="90" workbookViewId="0">
      <selection activeCell="AA20" sqref="AA20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11.42578125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11.42578125" customWidth="1"/>
  </cols>
  <sheetData>
    <row r="1" spans="2:27" s="4" customFormat="1" ht="27.75" customHeight="1" x14ac:dyDescent="0.25">
      <c r="B1" s="2"/>
      <c r="C1" s="263" t="s">
        <v>1</v>
      </c>
      <c r="D1" s="263"/>
      <c r="E1" s="263"/>
      <c r="F1" s="263"/>
      <c r="G1" s="3"/>
      <c r="H1" s="263" t="s">
        <v>2</v>
      </c>
      <c r="I1" s="263"/>
      <c r="J1" s="263"/>
      <c r="K1" s="263"/>
      <c r="L1" s="263"/>
      <c r="M1" s="3"/>
      <c r="N1" s="263" t="s">
        <v>3</v>
      </c>
      <c r="O1" s="263"/>
      <c r="P1" s="263"/>
      <c r="Q1" s="263"/>
      <c r="R1" s="263"/>
      <c r="S1" s="2"/>
    </row>
    <row r="2" spans="2:27" s="4" customFormat="1" x14ac:dyDescent="0.25">
      <c r="B2" s="2"/>
      <c r="C2" s="264" t="s">
        <v>437</v>
      </c>
      <c r="D2" s="264"/>
      <c r="E2" s="264"/>
      <c r="F2" s="264"/>
      <c r="G2" s="2"/>
      <c r="H2" s="264" t="s">
        <v>201</v>
      </c>
      <c r="I2" s="264"/>
      <c r="J2" s="264"/>
      <c r="K2" s="264"/>
      <c r="L2" s="264"/>
      <c r="M2" s="2"/>
      <c r="N2" s="264" t="s">
        <v>207</v>
      </c>
      <c r="O2" s="264"/>
      <c r="P2" s="264"/>
      <c r="Q2" s="264"/>
      <c r="R2" s="264"/>
      <c r="S2" s="2"/>
      <c r="X2" s="77" t="s">
        <v>559</v>
      </c>
      <c r="Y2" s="213">
        <v>50</v>
      </c>
      <c r="Z2" s="212" t="s">
        <v>703</v>
      </c>
      <c r="AA2" s="137"/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77" t="s">
        <v>558</v>
      </c>
      <c r="Y3" s="141">
        <f>50-Y2+1</f>
        <v>1</v>
      </c>
      <c r="Z3" s="118"/>
    </row>
    <row r="4" spans="2:27" ht="26.25" customHeight="1" x14ac:dyDescent="0.25">
      <c r="B4" s="260" t="s">
        <v>714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2"/>
      <c r="X4" s="117" t="s">
        <v>553</v>
      </c>
      <c r="Y4" s="124">
        <f>VLOOKUP(N2,'ETP Challenge'!D:F,3,0)</f>
        <v>551314</v>
      </c>
      <c r="Z4" s="78"/>
      <c r="AA4" s="77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44" t="s">
        <v>377</v>
      </c>
      <c r="Y6" s="45"/>
      <c r="Z6" s="45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46" t="s">
        <v>371</v>
      </c>
      <c r="Y7" s="47"/>
      <c r="Z7" s="47">
        <v>80</v>
      </c>
    </row>
    <row r="8" spans="2:27" ht="15" customHeight="1" x14ac:dyDescent="0.25">
      <c r="B8" s="26"/>
      <c r="C8" s="1"/>
      <c r="D8" s="1"/>
      <c r="E8" s="1"/>
      <c r="F8" s="1"/>
      <c r="G8" s="224" t="s">
        <v>670</v>
      </c>
      <c r="H8" s="225"/>
      <c r="I8" s="226"/>
      <c r="J8" s="1"/>
      <c r="K8" s="1"/>
      <c r="L8" s="17"/>
      <c r="M8" s="17"/>
      <c r="N8" s="17"/>
      <c r="O8" s="17"/>
      <c r="P8" s="17"/>
      <c r="Q8" s="17"/>
      <c r="R8" s="17"/>
      <c r="S8" s="27"/>
      <c r="X8" s="46" t="s">
        <v>372</v>
      </c>
      <c r="Y8" s="47"/>
      <c r="Z8" s="47">
        <v>20</v>
      </c>
    </row>
    <row r="9" spans="2:27" ht="15" customHeight="1" x14ac:dyDescent="0.25">
      <c r="B9" s="26"/>
      <c r="C9" s="1"/>
      <c r="D9" s="1"/>
      <c r="E9" s="1"/>
      <c r="F9" s="1"/>
      <c r="G9" s="227"/>
      <c r="H9" s="228"/>
      <c r="I9" s="229"/>
      <c r="J9" s="1"/>
      <c r="K9" s="267" t="s">
        <v>17</v>
      </c>
      <c r="L9" s="267"/>
      <c r="M9" s="43"/>
      <c r="N9" s="239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39"/>
      <c r="P9" s="239"/>
      <c r="Q9" s="239"/>
      <c r="R9" s="43"/>
      <c r="S9" s="27"/>
      <c r="X9" s="46" t="s">
        <v>373</v>
      </c>
      <c r="Y9" s="47"/>
      <c r="Z9" s="47">
        <v>20</v>
      </c>
    </row>
    <row r="10" spans="2:27" ht="15" customHeight="1" x14ac:dyDescent="0.25">
      <c r="B10" s="26"/>
      <c r="C10" s="1"/>
      <c r="D10" s="1"/>
      <c r="E10" s="1"/>
      <c r="F10" s="1"/>
      <c r="G10" s="227"/>
      <c r="H10" s="228"/>
      <c r="I10" s="229"/>
      <c r="J10" s="1"/>
      <c r="K10" s="267"/>
      <c r="L10" s="267"/>
      <c r="M10" s="43"/>
      <c r="N10" s="239"/>
      <c r="O10" s="239"/>
      <c r="P10" s="239"/>
      <c r="Q10" s="239"/>
      <c r="R10" s="43"/>
      <c r="S10" s="27"/>
      <c r="X10" s="46"/>
      <c r="Y10" s="48"/>
      <c r="Z10" s="48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32" t="str">
        <f>ROUND(VLOOKUP(N2,'Meilleures perf'!C:G,3,0),1) &amp; " contrats par ETP"</f>
        <v>5,7 contrats par ETP</v>
      </c>
      <c r="H11" s="233"/>
      <c r="I11" s="234"/>
      <c r="J11" s="1"/>
      <c r="K11" s="267"/>
      <c r="L11" s="267"/>
      <c r="N11" s="239"/>
      <c r="O11" s="239"/>
      <c r="P11" s="239"/>
      <c r="Q11" s="239"/>
      <c r="R11" s="43"/>
      <c r="S11" s="27"/>
      <c r="X11" s="46"/>
      <c r="Y11" s="47"/>
      <c r="Z11" s="47"/>
    </row>
    <row r="12" spans="2:27" ht="15.75" customHeight="1" x14ac:dyDescent="0.25">
      <c r="B12" s="26"/>
      <c r="C12" s="1"/>
      <c r="D12" s="1"/>
      <c r="E12" s="1"/>
      <c r="F12" s="1"/>
      <c r="G12" s="232"/>
      <c r="H12" s="233"/>
      <c r="I12" s="234"/>
      <c r="J12" s="1"/>
      <c r="K12" s="267"/>
      <c r="L12" s="267"/>
      <c r="N12" s="239"/>
      <c r="O12" s="239"/>
      <c r="P12" s="239"/>
      <c r="Q12" s="239"/>
      <c r="R12" s="43"/>
      <c r="S12" s="27"/>
      <c r="X12" s="49" t="s">
        <v>378</v>
      </c>
      <c r="Y12" s="52">
        <f>ROUND(VLOOKUP(N2,'Coller ici dernier suivi PV'!C:BR,35,0)*100,1)</f>
        <v>96.3</v>
      </c>
      <c r="Z12" s="52">
        <f>IF(Y12&gt;=120,120,Y12)</f>
        <v>96.3</v>
      </c>
    </row>
    <row r="13" spans="2:27" ht="15" customHeight="1" x14ac:dyDescent="0.25">
      <c r="B13" s="26"/>
      <c r="C13" s="230" t="str">
        <f>Y12 &amp; "%"</f>
        <v>96,3%</v>
      </c>
      <c r="D13" s="231"/>
      <c r="E13" s="231"/>
      <c r="F13" s="1"/>
      <c r="G13" s="235"/>
      <c r="H13" s="236"/>
      <c r="I13" s="237"/>
      <c r="J13" s="1"/>
      <c r="K13" s="228"/>
      <c r="L13" s="228"/>
      <c r="M13" s="1"/>
      <c r="N13" s="239"/>
      <c r="O13" s="239"/>
      <c r="P13" s="239"/>
      <c r="Q13" s="239"/>
      <c r="R13" s="18"/>
      <c r="S13" s="27"/>
      <c r="X13" s="46" t="s">
        <v>374</v>
      </c>
      <c r="Y13" s="53"/>
      <c r="Z13" s="47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50" t="s">
        <v>375</v>
      </c>
      <c r="Y14" s="54"/>
      <c r="Z14" s="51">
        <f>SUM($Z$7:$Z$10)-(Z13+Z12)</f>
        <v>142.69999999999999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39"/>
      <c r="O15" s="24"/>
      <c r="P15" s="17"/>
      <c r="Q15" s="17"/>
      <c r="R15" s="22"/>
      <c r="S15" s="27"/>
      <c r="X15" s="49" t="s">
        <v>379</v>
      </c>
      <c r="Y15" s="52">
        <f>ROUND(VLOOKUP(N2,'Coller ici dernier suivi PV'!C:BR,25,0)*100,1)</f>
        <v>117.9</v>
      </c>
      <c r="Z15" s="52">
        <f>IF(Y15&gt;=120,120,Y15)</f>
        <v>117.9</v>
      </c>
    </row>
    <row r="16" spans="2:27" ht="30" customHeight="1" x14ac:dyDescent="0.25">
      <c r="B16" s="26"/>
      <c r="C16" s="1"/>
      <c r="D16" s="250" t="s">
        <v>443</v>
      </c>
      <c r="E16" s="250"/>
      <c r="F16" s="250"/>
      <c r="G16" s="250"/>
      <c r="H16" s="250"/>
      <c r="I16" s="250"/>
      <c r="J16" s="1"/>
      <c r="K16" s="257" t="s">
        <v>611</v>
      </c>
      <c r="L16" s="258"/>
      <c r="M16" s="5"/>
      <c r="N16" s="255" t="s">
        <v>639</v>
      </c>
      <c r="O16" s="17"/>
      <c r="P16" s="257" t="s">
        <v>617</v>
      </c>
      <c r="Q16" s="265"/>
      <c r="R16" s="258"/>
      <c r="S16" s="27"/>
      <c r="X16" s="46" t="s">
        <v>374</v>
      </c>
      <c r="Y16" s="53"/>
      <c r="Z16" s="47">
        <v>1</v>
      </c>
    </row>
    <row r="17" spans="2:26" ht="18.95" customHeight="1" thickBot="1" x14ac:dyDescent="0.3">
      <c r="B17" s="26"/>
      <c r="C17" s="1"/>
      <c r="D17" s="72" t="s">
        <v>6</v>
      </c>
      <c r="E17" s="72" t="s">
        <v>7</v>
      </c>
      <c r="F17" s="72" t="s">
        <v>8</v>
      </c>
      <c r="G17" s="72" t="s">
        <v>9</v>
      </c>
      <c r="H17" s="72" t="s">
        <v>10</v>
      </c>
      <c r="I17" s="72" t="s">
        <v>11</v>
      </c>
      <c r="J17" s="1"/>
      <c r="K17" s="259"/>
      <c r="L17" s="244"/>
      <c r="M17" s="1"/>
      <c r="N17" s="256"/>
      <c r="O17" s="23"/>
      <c r="P17" s="259"/>
      <c r="Q17" s="266"/>
      <c r="R17" s="244"/>
      <c r="S17" s="27"/>
      <c r="U17" s="1"/>
      <c r="X17" s="50" t="s">
        <v>375</v>
      </c>
      <c r="Y17" s="54"/>
      <c r="Z17" s="51">
        <f>SUM($Z$7:$Z$10)-(Z16+Z15)</f>
        <v>121.1</v>
      </c>
    </row>
    <row r="18" spans="2:26" s="4" customFormat="1" ht="18.95" customHeight="1" x14ac:dyDescent="0.25">
      <c r="B18" s="31"/>
      <c r="C18" s="76" t="s">
        <v>12</v>
      </c>
      <c r="D18" s="71">
        <f>(VLOOKUP($N$2,'CUMUL résultats semaine'!$A:$BL,3,0)/SUMIF('ETP Challenge'!$D:$D,$N$2,'ETP Challenge'!$E:$E))/6</f>
        <v>0.52264808362369342</v>
      </c>
      <c r="E18" s="71">
        <f>IF(ISNUMBER(D$20),(VLOOKUP($N$2,'CUMUL résultats semaine'!$A:$BL,12,0)/SUMIF('ETP Challenge'!$D:$D,$N$2,'ETP Challenge'!$E:$E))/5,D18)</f>
        <v>0.69686411149825778</v>
      </c>
      <c r="F18" s="71">
        <f>IF(ISNUMBER(E$20),(VLOOKUP($N$2,'CUMUL résultats semaine'!$A:$BL,21,0)/SUMIF('ETP Challenge'!$D:$D,$N$2,'ETP Challenge'!$E:$E))/4,E18)</f>
        <v>0.95818815331010454</v>
      </c>
      <c r="G18" s="71">
        <f>IF(ISNUMBER(F$20),(VLOOKUP($N$2,'CUMUL résultats semaine'!$A:$BL,30,0)/SUMIF('ETP Challenge'!$D:$D,$N$2,'ETP Challenge'!$E:$E))/3,F18)</f>
        <v>0.81300813008130079</v>
      </c>
      <c r="H18" s="71">
        <f>IF(ISNUMBER(G$20),(VLOOKUP($N$2,'CUMUL résultats semaine'!$A:$BL,39,0)/SUMIF('ETP Challenge'!$D:$D,$N$2,'ETP Challenge'!$E:$E))/2,G18)</f>
        <v>1.7421602787456445</v>
      </c>
      <c r="I18" s="71">
        <f>IF(ISNUMBER(H$20),(VLOOKUP($N$2,'CUMUL résultats semaine'!$A:$BL,48,0)/SUMIF('ETP Challenge'!$D:$D,$N$2,'ETP Challenge'!$E:$E)),H18)</f>
        <v>2.0905923344947737</v>
      </c>
      <c r="J18" s="15"/>
      <c r="K18" s="32" t="s">
        <v>3</v>
      </c>
      <c r="L18" s="33" t="s">
        <v>18</v>
      </c>
      <c r="M18" s="21"/>
      <c r="N18" s="256"/>
      <c r="O18" s="23"/>
      <c r="P18" s="32" t="s">
        <v>3</v>
      </c>
      <c r="Q18" s="244" t="s">
        <v>18</v>
      </c>
      <c r="R18" s="244"/>
      <c r="S18" s="34"/>
      <c r="X18" s="49" t="s">
        <v>380</v>
      </c>
      <c r="Y18" s="52">
        <f>ROUND(VLOOKUP(N2,'Coller ici dernier suivi PV'!C:BR,55,0)*100,1)</f>
        <v>211.4</v>
      </c>
      <c r="Z18" s="52">
        <f>IF(Y18&gt;=120,120,Y18)</f>
        <v>120</v>
      </c>
    </row>
    <row r="19" spans="2:26" s="4" customFormat="1" ht="18.95" customHeight="1" x14ac:dyDescent="0.25">
      <c r="B19" s="31"/>
      <c r="C19" s="76" t="s">
        <v>13</v>
      </c>
      <c r="D19" s="71">
        <f>(VLOOKUP($N$2,'CUMUL résultats semaine'!$A:$BL,4,0)/SUMIF('ETP Challenge'!$D:$D,$N$2,'ETP Challenge'!$E:$E))/6</f>
        <v>2.264808362369338</v>
      </c>
      <c r="E19" s="71">
        <f>IF(ISNUMBER(D$20),(VLOOKUP($N$2,'CUMUL résultats semaine'!$A:$BL,13,0)/SUMIF('ETP Challenge'!$D:$D,$N$2,'ETP Challenge'!$E:$E))/5,D19)</f>
        <v>2.7874564459930311</v>
      </c>
      <c r="F19" s="71">
        <f>IF(ISNUMBER(E$20),(VLOOKUP($N$2,'CUMUL résultats semaine'!$A:$BL,22,0)/SUMIF('ETP Challenge'!$D:$D,$N$2,'ETP Challenge'!$E:$E))/4,E19)</f>
        <v>3.5714285714285712</v>
      </c>
      <c r="G19" s="71">
        <f>IF(ISNUMBER(F$20),(VLOOKUP($N$2,'CUMUL résultats semaine'!$A:$BL,31,0)/SUMIF('ETP Challenge'!$D:$D,$N$2,'ETP Challenge'!$E:$E))/3,F19)</f>
        <v>4.2973286875725902</v>
      </c>
      <c r="H19" s="71">
        <f>IF(ISNUMBER(G$20),(VLOOKUP($N$2,'CUMUL résultats semaine'!$A:$BL,40,0)/SUMIF('ETP Challenge'!$D:$D,$N$2,'ETP Challenge'!$E:$E))/2,G19)</f>
        <v>7.1428571428571423</v>
      </c>
      <c r="I19" s="71">
        <f>IF(ISNUMBER(H$20),(VLOOKUP($N$2,'CUMUL résultats semaine'!$A:$BL,49,0)/SUMIF('ETP Challenge'!$D:$D,$N$2,'ETP Challenge'!$E:$E)),H19)</f>
        <v>12.89198606271777</v>
      </c>
      <c r="J19" s="15"/>
      <c r="K19" s="25">
        <f>IF(ISNUMBER(VLOOKUP(N2,'PROD MRH4'!D:E,2,0)),VLOOKUP(N2,'PROD MRH4'!D:E,2,0),0)</f>
        <v>8</v>
      </c>
      <c r="L19" s="134">
        <f>K19/SUMIF('ETP Challenge'!$D:$D,$N$2,'ETP Challenge'!$E:$E)</f>
        <v>2.7874564459930311</v>
      </c>
      <c r="M19" s="21"/>
      <c r="N19" s="140">
        <f>IF(Y3=6,0,L19/(2*(6-Y3)))</f>
        <v>0.27874564459930312</v>
      </c>
      <c r="O19" s="23"/>
      <c r="P19" s="135">
        <f>(ROUND(2*SUMIF('ETP Challenge'!$D:$D,$N$2,'ETP Challenge'!$E:$E),1)*6 - K19)/Y3</f>
        <v>26.200000000000003</v>
      </c>
      <c r="Q19" s="245">
        <f>P19/SUMIF('ETP Challenge'!$D:$D,$N$2,'ETP Challenge'!$E:$E)</f>
        <v>9.1289198606271782</v>
      </c>
      <c r="R19" s="246"/>
      <c r="S19" s="34"/>
      <c r="X19" s="46" t="s">
        <v>374</v>
      </c>
      <c r="Y19" s="53"/>
      <c r="Z19" s="47">
        <v>1</v>
      </c>
    </row>
    <row r="20" spans="2:26" s="4" customFormat="1" ht="18.95" customHeight="1" thickBot="1" x14ac:dyDescent="0.3">
      <c r="B20" s="31"/>
      <c r="C20" s="76" t="s">
        <v>442</v>
      </c>
      <c r="D20" s="71">
        <f>IF(ISNUMBER(VLOOKUP($N$2,'CUMUL résultats semaine'!A:BL,11,0)),(VLOOKUP($N$2,'CUMUL résultats semaine'!A:BL,11,0)-VLOOKUP($N$2,'CUMUL résultats semaine'!A:BL,2,0))/SUMIF('ETP Challenge'!$D:$D,$N$2,'ETP Challenge'!$E:$E),"-")</f>
        <v>-0.34843205574912889</v>
      </c>
      <c r="E20" s="71">
        <f>IF(ISNUMBER(VLOOKUP($N$2,'CUMUL résultats semaine'!A:BL,20,0)),(VLOOKUP($N$2,'CUMUL résultats semaine'!A:BL,20,0)-VLOOKUP($N$2,'CUMUL résultats semaine'!A:BL,11,0))/SUMIF('ETP Challenge'!$D:$D,$N$2,'ETP Challenge'!$E:$E),"-")</f>
        <v>-0.34843205574912889</v>
      </c>
      <c r="F20" s="71">
        <f>IF(ISNUMBER(VLOOKUP($N$2,'CUMUL résultats semaine'!A:BL,29,0)),(VLOOKUP($N$2,'CUMUL résultats semaine'!A:BL,29,0)-VLOOKUP($N$2,'CUMUL résultats semaine'!A:BL,20,0))/SUMIF('ETP Challenge'!$D:$D,$N$2,'ETP Challenge'!$E:$E),"-")</f>
        <v>1.2195121951219512</v>
      </c>
      <c r="G20" s="71">
        <f>IF(ISNUMBER(VLOOKUP($N$2,'CUMUL résultats semaine'!A:BL,38,0)),(VLOOKUP($N$2,'CUMUL résultats semaine'!A:BL,38,0)-VLOOKUP($N$2,'CUMUL résultats semaine'!A:BL,29,0))/SUMIF('ETP Challenge'!$D:$D,$N$2,'ETP Challenge'!$E:$E),"-")</f>
        <v>0.34843205574912889</v>
      </c>
      <c r="H20" s="71">
        <f>IF(ISNUMBER(VLOOKUP($N$2,'CUMUL résultats semaine'!A:BL,47,0)),(VLOOKUP($N$2,'CUMUL résultats semaine'!A:BL,47,0)-VLOOKUP($N$2,'CUMUL résultats semaine'!A:BL,38,0))/SUMIF('ETP Challenge'!$D:$D,$N$2,'ETP Challenge'!$E:$E),"-")</f>
        <v>1.3937282229965156</v>
      </c>
      <c r="I20" s="71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38"/>
      <c r="O20" s="23"/>
      <c r="P20" s="37"/>
      <c r="Q20" s="38"/>
      <c r="R20" s="39"/>
      <c r="S20" s="34"/>
      <c r="X20" s="50" t="s">
        <v>375</v>
      </c>
      <c r="Y20" s="51"/>
      <c r="Z20" s="51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44" t="s">
        <v>554</v>
      </c>
      <c r="Y23" s="45" t="s">
        <v>555</v>
      </c>
      <c r="Z23" s="45" t="s">
        <v>560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46" t="str">
        <f>IF($N$27&gt;100,"TOP 100","TOP 50")</f>
        <v>TOP 100</v>
      </c>
      <c r="Y24" s="115">
        <f>IF(X24="TOP 100",VLOOKUP($Y$4,'BAROM CA UC'!$E:$Z,21,0),VLOOKUP($Y$4,'BAROM CA UC'!$E:$Z,20,0))</f>
        <v>949019.07222977141</v>
      </c>
      <c r="Z24" s="114">
        <f>IF(Y24&lt;=0,0,Y24/SUMIF('ETP Challenge'!$D:$D,$N$2,'ETP Challenge'!$E:$E)/1000)/$Y$3</f>
        <v>330.6686662821503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46" t="str">
        <f>IF($N$27&gt;100,"TOP 50","TOP 30")</f>
        <v>TOP 50</v>
      </c>
      <c r="Y25" s="115">
        <f>IF(X25="TOP 50",VLOOKUP($Y$4,'BAROM CA UC'!$E:$Z,20,0),VLOOKUP($Y$4,'BAROM CA UC'!$E:$Z,19,0))</f>
        <v>1364613.30048455</v>
      </c>
      <c r="Z25" s="114">
        <f>IF(Y25&lt;=0,0,Y25/SUMIF('ETP Challenge'!$D:$D,$N$2,'ETP Challenge'!$E:$E)/1000)/$Y$3</f>
        <v>475.47501759043553</v>
      </c>
    </row>
    <row r="26" spans="2:26" ht="15" customHeight="1" x14ac:dyDescent="0.25">
      <c r="B26" s="26"/>
      <c r="C26" s="1"/>
      <c r="D26" s="1"/>
      <c r="E26" s="1"/>
      <c r="F26" s="1"/>
      <c r="G26" s="224" t="s">
        <v>670</v>
      </c>
      <c r="H26" s="225"/>
      <c r="I26" s="226"/>
      <c r="J26" s="1"/>
      <c r="K26" s="1"/>
      <c r="L26" s="1"/>
      <c r="M26" s="1"/>
      <c r="N26" s="1"/>
      <c r="O26" s="1"/>
      <c r="P26" s="1"/>
      <c r="Q26" s="1"/>
      <c r="R26" s="1"/>
      <c r="S26" s="27"/>
      <c r="X26" s="46" t="str">
        <f>IF(N27&lt;10,"TOP 1",IF($N$27&gt;100,"TOP 30","TOP 10"))</f>
        <v>TOP 30</v>
      </c>
      <c r="Y26" s="115">
        <f>IF(X26="TOP 1",VLOOKUP($Y$4,'BAROM CA UC'!$E:$Z,17,0),IF(X26="TOP 10",VLOOKUP($Y$4,'BAROM CA UC'!$E:$Z,18,0),VLOOKUP($Y$4,'BAROM CA UC'!$E:$Z,19,0)))</f>
        <v>1530032.5988800055</v>
      </c>
      <c r="Z26" s="114">
        <f>IF(Y26&lt;=0,0,Y26/SUMIF('ETP Challenge'!$D:$D,$N$2,'ETP Challenge'!$E:$E)/1000)/$Y$3</f>
        <v>533.11240379094261</v>
      </c>
    </row>
    <row r="27" spans="2:26" ht="15.75" thickBot="1" x14ac:dyDescent="0.3">
      <c r="B27" s="26"/>
      <c r="C27" s="1"/>
      <c r="D27" s="1"/>
      <c r="E27" s="1"/>
      <c r="F27" s="1"/>
      <c r="G27" s="227"/>
      <c r="H27" s="228"/>
      <c r="I27" s="229"/>
      <c r="J27" s="1"/>
      <c r="K27" s="249" t="s">
        <v>15</v>
      </c>
      <c r="L27" s="249"/>
      <c r="M27" s="249"/>
      <c r="N27" s="19">
        <f>VLOOKUP($Y$4,'BAROM CA UC'!$E:$Z,7,0)</f>
        <v>290</v>
      </c>
      <c r="O27" s="249" t="s">
        <v>16</v>
      </c>
      <c r="P27" s="249"/>
      <c r="Q27" s="249"/>
      <c r="R27" s="20">
        <f>VLOOKUP($Y$4,'BAROM CA UC'!$E:$Z,6,0)</f>
        <v>0.98484983556296335</v>
      </c>
      <c r="S27" s="27"/>
      <c r="X27" s="46"/>
      <c r="Y27" s="115"/>
      <c r="Z27" s="115"/>
    </row>
    <row r="28" spans="2:26" x14ac:dyDescent="0.25">
      <c r="B28" s="26"/>
      <c r="C28" s="1"/>
      <c r="D28" s="1"/>
      <c r="E28" s="1"/>
      <c r="F28" s="1"/>
      <c r="G28" s="227"/>
      <c r="H28" s="228"/>
      <c r="I28" s="229"/>
      <c r="J28" s="1"/>
      <c r="K28" s="1"/>
      <c r="L28" s="1"/>
      <c r="M28" s="1"/>
      <c r="N28" s="1"/>
      <c r="O28" s="1"/>
      <c r="P28" s="1"/>
      <c r="Q28" s="1"/>
      <c r="R28" s="16"/>
      <c r="S28" s="27"/>
      <c r="X28" s="44" t="s">
        <v>556</v>
      </c>
      <c r="Y28" s="45" t="s">
        <v>555</v>
      </c>
      <c r="Z28" s="45" t="s">
        <v>560</v>
      </c>
    </row>
    <row r="29" spans="2:26" x14ac:dyDescent="0.25">
      <c r="B29" s="26"/>
      <c r="C29" s="1"/>
      <c r="D29" s="1"/>
      <c r="E29" s="1"/>
      <c r="F29" s="1"/>
      <c r="G29" s="238" t="str">
        <f>ROUND(VLOOKUP(N2,'Meilleures perf'!C:G,4,0)/1000,1) &amp; "K€ d'engagements par ETP"</f>
        <v>34,7K€ d'engagements par ETP</v>
      </c>
      <c r="H29" s="239"/>
      <c r="I29" s="240"/>
      <c r="J29" s="1"/>
      <c r="K29" s="1"/>
      <c r="L29" s="1"/>
      <c r="M29" s="1"/>
      <c r="N29" s="1"/>
      <c r="O29" s="1"/>
      <c r="P29" s="1"/>
      <c r="Q29" s="1"/>
      <c r="R29" s="1"/>
      <c r="S29" s="27"/>
      <c r="X29" s="46" t="str">
        <f>IF($M$45&gt;100,"TOP 100","TOP 50")</f>
        <v>TOP 100</v>
      </c>
      <c r="Y29" s="116">
        <f>IF(X29="TOP 100",VLOOKUP($Y$4,'BAROM IZICARTES'!$E:$Z,22,0),VLOOKUP($Y$4,'BAROM IZICARTES'!$E:$Z,21,0))</f>
        <v>13.509218109181099</v>
      </c>
      <c r="Z29" s="116">
        <f>IF(Y29&lt;=0,0,Y29/SUMIF('ETP Challenge'!$D:$D,$N$2,'ETP Challenge'!$E:$E))/$Y$3</f>
        <v>4.7070446373453301</v>
      </c>
    </row>
    <row r="30" spans="2:26" ht="15" customHeight="1" x14ac:dyDescent="0.25">
      <c r="B30" s="26"/>
      <c r="C30" s="1"/>
      <c r="D30" s="1"/>
      <c r="E30" s="1"/>
      <c r="F30" s="1"/>
      <c r="G30" s="238"/>
      <c r="H30" s="239"/>
      <c r="I30" s="240"/>
      <c r="J30" s="1"/>
      <c r="K30" s="1"/>
      <c r="L30" s="1"/>
      <c r="M30" s="1"/>
      <c r="N30" s="1"/>
      <c r="O30" s="1"/>
      <c r="P30" s="1"/>
      <c r="Q30" s="1"/>
      <c r="R30" s="1"/>
      <c r="S30" s="27"/>
      <c r="X30" s="46" t="str">
        <f>IF($M$45&gt;100,"TOP 50","TOP 30")</f>
        <v>TOP 50</v>
      </c>
      <c r="Y30" s="116">
        <f>IF(X30="TOP 50",VLOOKUP($Y$4,'BAROM IZICARTES'!$E:$Z,21,0),VLOOKUP($Y$4,'BAROM IZICARTES'!$E:$Z,20,0))</f>
        <v>21.717127752582638</v>
      </c>
      <c r="Z30" s="116">
        <f>IF(Y30&lt;=0,0,Y30/SUMIF('ETP Challenge'!$D:$D,$N$2,'ETP Challenge'!$E:$E))/$Y$3</f>
        <v>7.5669434677988283</v>
      </c>
    </row>
    <row r="31" spans="2:26" ht="15" customHeight="1" x14ac:dyDescent="0.25">
      <c r="B31" s="26"/>
      <c r="C31" s="230" t="str">
        <f>Y15&amp; "%"</f>
        <v>117,9%</v>
      </c>
      <c r="D31" s="231"/>
      <c r="E31" s="231"/>
      <c r="F31" s="1"/>
      <c r="G31" s="241"/>
      <c r="H31" s="242"/>
      <c r="I31" s="243"/>
      <c r="J31" s="1"/>
      <c r="K31" s="1"/>
      <c r="L31" s="1"/>
      <c r="M31" s="1"/>
      <c r="N31" s="1"/>
      <c r="O31" s="1"/>
      <c r="P31" s="1"/>
      <c r="Q31" s="1"/>
      <c r="R31" s="1"/>
      <c r="S31" s="27"/>
      <c r="X31" s="46" t="str">
        <f>IF($M$45&lt;10,"TOP1",IF($M$45&gt;100,"TOP 30","TOP 10"))</f>
        <v>TOP 30</v>
      </c>
      <c r="Y31" s="116">
        <f>IF(X31="TOP 1",VLOOKUP($Y$4,'BAROM IZICARTES'!$E:$Z,18,0),IF(X31="TOP 10",VLOOKUP($Y$4,'BAROM IZICARTES'!$E:$Z,19,0),VLOOKUP($Y$4,'BAROM IZICARTES'!$E:$Z,20,0)))</f>
        <v>25.691835739447303</v>
      </c>
      <c r="Z31" s="116">
        <f>IF(Y31&lt;=0,0,Y31/SUMIF('ETP Challenge'!$D:$D,$N$2,'ETP Challenge'!$E:$E))/$Y$3</f>
        <v>8.9518591426645653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46"/>
      <c r="Y32" s="115"/>
      <c r="Z32" s="115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44" t="s">
        <v>557</v>
      </c>
      <c r="Y33" s="45" t="s">
        <v>555</v>
      </c>
      <c r="Z33" s="45" t="s">
        <v>560</v>
      </c>
    </row>
    <row r="34" spans="2:26" ht="30" customHeight="1" x14ac:dyDescent="0.25">
      <c r="B34" s="26"/>
      <c r="C34" s="1"/>
      <c r="D34" s="250" t="s">
        <v>444</v>
      </c>
      <c r="E34" s="250"/>
      <c r="F34" s="250"/>
      <c r="G34" s="250"/>
      <c r="H34" s="250"/>
      <c r="I34" s="250"/>
      <c r="J34" s="1"/>
      <c r="K34" s="1"/>
      <c r="L34" s="1"/>
      <c r="M34" s="1"/>
      <c r="N34" s="1"/>
      <c r="O34" s="1"/>
      <c r="P34" s="1"/>
      <c r="Q34" s="1"/>
      <c r="R34" s="1"/>
      <c r="S34" s="27"/>
      <c r="X34" s="46" t="str">
        <f>IF($R$45&gt;100,"TOP 100","TOP 50")</f>
        <v>TOP 100</v>
      </c>
      <c r="Y34" s="116">
        <f>IF(X34="TOP 100",VLOOKUP($Y$4,'BAROM CARTES HDG'!$E:$Z,22,0),VLOOKUP($Y$4,'BAROM CARTES HDG'!$E:$Z,21,0))</f>
        <v>10.232921023190679</v>
      </c>
      <c r="Z34" s="116">
        <f>IF(Y34&lt;=0,0,Y34/SUMIF('ETP Challenge'!$D:$D,$N$2,'ETP Challenge'!$E:$E))/$Y$3</f>
        <v>3.5654777084288076</v>
      </c>
    </row>
    <row r="35" spans="2:26" ht="18.95" customHeight="1" x14ac:dyDescent="0.25">
      <c r="B35" s="26"/>
      <c r="C35" s="15"/>
      <c r="D35" s="72" t="s">
        <v>6</v>
      </c>
      <c r="E35" s="72" t="s">
        <v>7</v>
      </c>
      <c r="F35" s="72" t="s">
        <v>8</v>
      </c>
      <c r="G35" s="72" t="s">
        <v>9</v>
      </c>
      <c r="H35" s="72" t="s">
        <v>10</v>
      </c>
      <c r="I35" s="72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46" t="str">
        <f>IF($R$45&gt;100,"TOP 50","TOP 30")</f>
        <v>TOP 50</v>
      </c>
      <c r="Y35" s="116">
        <f>IF(X35="TOP 50",VLOOKUP($Y$4,'BAROM CARTES HDG'!$E:$Z,21,0),VLOOKUP($Y$4,'BAROM CARTES HDG'!$E:$Z,20,0))</f>
        <v>26.259141058436022</v>
      </c>
      <c r="Z35" s="116">
        <f>IF(Y35&lt;=0,0,Y35/SUMIF('ETP Challenge'!$D:$D,$N$2,'ETP Challenge'!$E:$E))/$Y$3</f>
        <v>9.1495265011972204</v>
      </c>
    </row>
    <row r="36" spans="2:26" ht="18.95" customHeight="1" x14ac:dyDescent="0.25">
      <c r="B36" s="26"/>
      <c r="C36" s="76" t="s">
        <v>12</v>
      </c>
      <c r="D36" s="71">
        <f>(VLOOKUP($N$2,'CUMUL résultats semaine'!$A:$BL,6,0)/SUMIF('ETP Challenge'!$D:$D,$N$2,'ETP Challenge'!$E:$E))/6</f>
        <v>0</v>
      </c>
      <c r="E36" s="71">
        <f>IF(ISNUMBER(D$38),(VLOOKUP($N$2,'CUMUL résultats semaine'!$A:$BL,15,0)/SUMIF('ETP Challenge'!$D:$D,$N$2,'ETP Challenge'!$E:$E))/5,D36)</f>
        <v>0</v>
      </c>
      <c r="F36" s="71">
        <f>IF(ISNUMBER(E$20),(VLOOKUP($N$2,'CUMUL résultats semaine'!$A:$BL,24,0)/SUMIF('ETP Challenge'!$D:$D,$N$2,'ETP Challenge'!$E:$E))/4,E36)</f>
        <v>0</v>
      </c>
      <c r="G36" s="71">
        <f>IF(ISNUMBER(F$20),(VLOOKUP($N$2,'CUMUL résultats semaine'!$A:$BL,33,0)/SUMIF('ETP Challenge'!$D:$D,$N$2,'ETP Challenge'!$E:$E))/3,F36)</f>
        <v>0</v>
      </c>
      <c r="H36" s="71">
        <f>IF(ISNUMBER(G$20),(VLOOKUP($N$2,'CUMUL résultats semaine'!$A:$BL,42,0)/SUMIF('ETP Challenge'!$D:$D,$N$2,'ETP Challenge'!$E:$E))/2,G36)</f>
        <v>0</v>
      </c>
      <c r="I36" s="71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46" t="str">
        <f>IF($R$45&lt;10,"TOP1",IF($R$45&gt;100,"TOP 30","TOP 10"))</f>
        <v>TOP 30</v>
      </c>
      <c r="Y36" s="116">
        <f>IF(X36="TOP 1",VLOOKUP($Y$4,'BAROM CARTES HDG'!$E:$Z,18,0),IF(X36="TOP 10",VLOOKUP($Y$4,'BAROM CARTES HDG'!$E:$Z,19,0),VLOOKUP($Y$4,'BAROM CARTES HDG'!$E:$Z,20,0)))</f>
        <v>33.050693656035001</v>
      </c>
      <c r="Z36" s="116">
        <f>IF(Y36&lt;=0,0,Y36/SUMIF('ETP Challenge'!$D:$D,$N$2,'ETP Challenge'!$E:$E))/$Y$3</f>
        <v>11.515921134506968</v>
      </c>
    </row>
    <row r="37" spans="2:26" ht="18.95" customHeight="1" x14ac:dyDescent="0.25">
      <c r="B37" s="26"/>
      <c r="C37" s="76" t="s">
        <v>13</v>
      </c>
      <c r="D37" s="71">
        <f>(VLOOKUP($N$2,'CUMUL résultats semaine'!$A:$BL,7,0)/SUMIF('ETP Challenge'!$D:$D,$N$2,'ETP Challenge'!$E:$E))/6</f>
        <v>6.2137049941927991</v>
      </c>
      <c r="E37" s="71">
        <f>IF(ISNUMBER(D$38),(VLOOKUP($N$2,'CUMUL résultats semaine'!$A:$BL,16,0)/SUMIF('ETP Challenge'!$D:$D,$N$2,'ETP Challenge'!$E:$E))/5,D37)</f>
        <v>5.9233449477351909</v>
      </c>
      <c r="F37" s="71">
        <f>IF(ISNUMBER(E$20),(VLOOKUP($N$2,'CUMUL résultats semaine'!$A:$BL,25,0)/SUMIF('ETP Challenge'!$D:$D,$N$2,'ETP Challenge'!$E:$E))/4,E37)</f>
        <v>7.3170731707317067</v>
      </c>
      <c r="G37" s="71">
        <f>IF(ISNUMBER(F$20),(VLOOKUP($N$2,'CUMUL résultats semaine'!$A:$BL,34,0)/SUMIF('ETP Challenge'!$D:$D,$N$2,'ETP Challenge'!$E:$E))/3,F37)</f>
        <v>7.7816492450638783</v>
      </c>
      <c r="H37" s="71">
        <f>IF(ISNUMBER(G$20),(VLOOKUP($N$2,'CUMUL résultats semaine'!$A:$BL,43,0)/SUMIF('ETP Challenge'!$D:$D,$N$2,'ETP Challenge'!$E:$E))/2,G37)</f>
        <v>12.369337979094077</v>
      </c>
      <c r="I37" s="71">
        <f>IF(ISNUMBER(H$20),(VLOOKUP($N$2,'CUMUL résultats semaine'!$A:$BL,52,0)/SUMIF('ETP Challenge'!$D:$D,$N$2,'ETP Challenge'!$E:$E)),H37)</f>
        <v>10.104529616724738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76" t="s">
        <v>442</v>
      </c>
      <c r="D38" s="136">
        <f>IF(ISNUMBER(VLOOKUP($N$2,'CUMUL résultats semaine'!A:BL,14,0)),(VLOOKUP($N$2,'CUMUL résultats semaine'!A:BL,14,0)-VLOOKUP($N$2,'CUMUL résultats semaine'!A:BL,5,0))/SUMIF('ETP Challenge'!$D:$D,$N$2,'ETP Challenge'!$E:$E),"-")</f>
        <v>7.4192264808362784</v>
      </c>
      <c r="E38" s="136">
        <f>IF(ISNUMBER(VLOOKUP($N$2,'CUMUL résultats semaine'!A:BL,23,0)),(VLOOKUP($N$2,'CUMUL résultats semaine'!A:BL,23,0)-VLOOKUP($N$2,'CUMUL résultats semaine'!A:BL,14,0))/SUMIF('ETP Challenge'!$D:$D,$N$2,'ETP Challenge'!$E:$E),"-")</f>
        <v>0.47003484320555144</v>
      </c>
      <c r="F38" s="136">
        <f>IF(ISNUMBER(VLOOKUP($N$2,'CUMUL résultats semaine'!A:BL,32,0)),(VLOOKUP($N$2,'CUMUL résultats semaine'!A:BL,32,0)-VLOOKUP($N$2,'CUMUL résultats semaine'!A:BL,23,0))/SUMIF('ETP Challenge'!$D:$D,$N$2,'ETP Challenge'!$E:$E),"-")</f>
        <v>5.7501742160278493</v>
      </c>
      <c r="G38" s="136">
        <f>IF(ISNUMBER(VLOOKUP($N$2,'CUMUL résultats semaine'!A:BL,41,0)),(VLOOKUP($N$2,'CUMUL résultats semaine'!A:BL,41,0)-VLOOKUP($N$2,'CUMUL résultats semaine'!A:BL,32,0))/SUMIF('ETP Challenge'!$D:$D,$N$2,'ETP Challenge'!$E:$E),"-")</f>
        <v>12.92682926829273</v>
      </c>
      <c r="H38" s="136">
        <f>IF(ISNUMBER(VLOOKUP($N$2,'CUMUL résultats semaine'!A:BL,50,0)),(VLOOKUP($N$2,'CUMUL résultats semaine'!A:BL,50,0)-VLOOKUP($N$2,'CUMUL résultats semaine'!A:BL,41,0))/SUMIF('ETP Challenge'!$D:$D,$N$2,'ETP Challenge'!$E:$E),"-")</f>
        <v>14.511428571428556</v>
      </c>
      <c r="I38" s="136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24" t="s">
        <v>670</v>
      </c>
      <c r="H44" s="225"/>
      <c r="I44" s="226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27"/>
      <c r="H45" s="228"/>
      <c r="I45" s="229"/>
      <c r="J45" s="1"/>
      <c r="K45" s="251" t="s">
        <v>15</v>
      </c>
      <c r="L45" s="252"/>
      <c r="M45" s="247">
        <f>VLOOKUP($Y$4,'BAROM IZICARTES'!$E:$Z,7,0)</f>
        <v>243</v>
      </c>
      <c r="N45" s="248"/>
      <c r="O45" s="1"/>
      <c r="P45" s="251" t="s">
        <v>15</v>
      </c>
      <c r="Q45" s="252"/>
      <c r="R45" s="112">
        <f>VLOOKUP($Y$4,'BAROM CARTES HDG'!$E:$Z,7,0)</f>
        <v>161</v>
      </c>
      <c r="S45" s="27"/>
    </row>
    <row r="46" spans="2:26" x14ac:dyDescent="0.25">
      <c r="B46" s="26"/>
      <c r="C46" s="1"/>
      <c r="D46" s="1"/>
      <c r="E46" s="1"/>
      <c r="F46" s="1"/>
      <c r="G46" s="227"/>
      <c r="H46" s="228"/>
      <c r="I46" s="229"/>
      <c r="J46" s="1"/>
      <c r="K46" s="251" t="s">
        <v>16</v>
      </c>
      <c r="L46" s="252"/>
      <c r="M46" s="253">
        <f>VLOOKUP($Y$4,'BAROM IZICARTES'!$E:$Z,6,0)</f>
        <v>0.95753882826913461</v>
      </c>
      <c r="N46" s="254"/>
      <c r="O46" s="1"/>
      <c r="P46" s="251" t="s">
        <v>16</v>
      </c>
      <c r="Q46" s="252"/>
      <c r="R46" s="113">
        <f>VLOOKUP($Y$4,'BAROM CARTES HDG'!$E:$Z,6,0)</f>
        <v>0.84003355976676808</v>
      </c>
      <c r="S46" s="27"/>
    </row>
    <row r="47" spans="2:26" x14ac:dyDescent="0.25">
      <c r="B47" s="26"/>
      <c r="C47" s="1"/>
      <c r="D47" s="1"/>
      <c r="E47" s="1"/>
      <c r="F47" s="1"/>
      <c r="G47" s="232" t="str">
        <f>ROUND(VLOOKUP(N2,'Meilleures perf'!C:G,5,0),1) &amp; " contrats par ETP"</f>
        <v>5,1 contrats par ETP</v>
      </c>
      <c r="H47" s="233"/>
      <c r="I47" s="234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32"/>
      <c r="H48" s="233"/>
      <c r="I48" s="234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30" t="str">
        <f>Y18&amp; "%"</f>
        <v>211,4%</v>
      </c>
      <c r="D49" s="231"/>
      <c r="E49" s="231"/>
      <c r="F49" s="1"/>
      <c r="G49" s="235"/>
      <c r="H49" s="236"/>
      <c r="I49" s="237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50" t="s">
        <v>14</v>
      </c>
      <c r="E52" s="250"/>
      <c r="F52" s="250"/>
      <c r="G52" s="250"/>
      <c r="H52" s="250"/>
      <c r="I52" s="250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72" t="s">
        <v>6</v>
      </c>
      <c r="E53" s="72" t="s">
        <v>7</v>
      </c>
      <c r="F53" s="72" t="s">
        <v>8</v>
      </c>
      <c r="G53" s="72" t="s">
        <v>9</v>
      </c>
      <c r="H53" s="72" t="s">
        <v>10</v>
      </c>
      <c r="I53" s="72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76" t="s">
        <v>12</v>
      </c>
      <c r="D54" s="71">
        <f>(VLOOKUP($N$2,'CUMUL résultats semaine'!$A:$BL,9,0)/SUMIF('ETP Challenge'!$D:$D,$N$2,'ETP Challenge'!$E:$E))/6</f>
        <v>0</v>
      </c>
      <c r="E54" s="71">
        <f>IF(ISNUMBER(D$56),(VLOOKUP($N$2,'CUMUL résultats semaine'!$A:$BL,18,0)/SUMIF('ETP Challenge'!$D:$D,$N$2,'ETP Challenge'!$E:$E))/5,D54)</f>
        <v>0</v>
      </c>
      <c r="F54" s="71">
        <f>IF(ISNUMBER(E$56),(VLOOKUP($N$2,'CUMUL résultats semaine'!$A:$BL,27,0)/SUMIF('ETP Challenge'!$D:$D,$N$2,'ETP Challenge'!$E:$E))/4,E54)</f>
        <v>0</v>
      </c>
      <c r="G54" s="71">
        <f>IF(ISNUMBER(F$56),(VLOOKUP($N$2,'CUMUL résultats semaine'!$A:$BL,36,0)/SUMIF('ETP Challenge'!$D:$D,$N$2,'ETP Challenge'!$E:$E))/3,F54)</f>
        <v>0</v>
      </c>
      <c r="H54" s="71">
        <f>IF(ISNUMBER(G$56),(VLOOKUP($N$2,'CUMUL résultats semaine'!$A:$BL,45,0)/SUMIF('ETP Challenge'!$D:$D,$N$2,'ETP Challenge'!$E:$E))/2,G54)</f>
        <v>0</v>
      </c>
      <c r="I54" s="71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76" t="s">
        <v>13</v>
      </c>
      <c r="D55" s="71">
        <f>(VLOOKUP($N$2,'CUMUL résultats semaine'!$A:$BL,10,0)/SUMIF('ETP Challenge'!$D:$D,$N$2,'ETP Challenge'!$E:$E))/6</f>
        <v>0</v>
      </c>
      <c r="E55" s="71">
        <f>IF(ISNUMBER(D$56),(VLOOKUP($N$2,'CUMUL résultats semaine'!$A:$BL,19,0)/SUMIF('ETP Challenge'!$D:$D,$N$2,'ETP Challenge'!$E:$E))/5,D55)</f>
        <v>0</v>
      </c>
      <c r="F55" s="71">
        <f>IF(ISNUMBER(E$56),(VLOOKUP($N$2,'CUMUL résultats semaine'!$A:$BL,28,0)/SUMIF('ETP Challenge'!$D:$D,$N$2,'ETP Challenge'!$E:$E))/4,E55)</f>
        <v>0</v>
      </c>
      <c r="G55" s="71">
        <f>IF(ISNUMBER(F$56),(VLOOKUP($N$2,'CUMUL résultats semaine'!$A:$BL,37,0)/SUMIF('ETP Challenge'!$D:$D,$N$2,'ETP Challenge'!$E:$E))/3,F55)</f>
        <v>0</v>
      </c>
      <c r="H55" s="71">
        <f>IF(ISNUMBER(G$56),(VLOOKUP($N$2,'CUMUL résultats semaine'!$A:$BL,46,0)/SUMIF('ETP Challenge'!$D:$D,$N$2,'ETP Challenge'!$E:$E))/2,G55)</f>
        <v>0</v>
      </c>
      <c r="I55" s="71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76" t="s">
        <v>442</v>
      </c>
      <c r="D56" s="136">
        <f>IF(ISNUMBER(VLOOKUP($N$2,'CUMUL résultats semaine'!A:BL,17,0)),(VLOOKUP($N$2,'CUMUL résultats semaine'!A:BL,17,0)-VLOOKUP($N$2,'CUMUL résultats semaine'!A:BL,8,0))/SUMIF('ETP Challenge'!$D:$D,$N$2,'ETP Challenge'!$E:$E),"-")</f>
        <v>1.0452961672473868</v>
      </c>
      <c r="E56" s="136">
        <f>IF(ISNUMBER(VLOOKUP($N$2,'CUMUL résultats semaine'!A:BL,26,0)),(VLOOKUP($N$2,'CUMUL résultats semaine'!A:BL,26,0)-VLOOKUP($N$2,'CUMUL résultats semaine'!A:BL,17,0))/SUMIF('ETP Challenge'!$D:$D,$N$2,'ETP Challenge'!$E:$E),"-")</f>
        <v>0</v>
      </c>
      <c r="F56" s="136">
        <f>IF(ISNUMBER(VLOOKUP($N$2,'CUMUL résultats semaine'!A:BL,35,0)),(VLOOKUP($N$2,'CUMUL résultats semaine'!A:BL,35,0)-VLOOKUP($N$2,'CUMUL résultats semaine'!A:BL,26,0))/SUMIF('ETP Challenge'!$D:$D,$N$2,'ETP Challenge'!$E:$E),"-")</f>
        <v>0.34843205574912889</v>
      </c>
      <c r="G56" s="136">
        <f>IF(ISNUMBER(VLOOKUP($N$2,'CUMUL résultats semaine'!A:BL,44,0)),(VLOOKUP($N$2,'CUMUL résultats semaine'!A:BL,44,0)-VLOOKUP($N$2,'CUMUL résultats semaine'!A:BL,35,0))/SUMIF('ETP Challenge'!$D:$D,$N$2,'ETP Challenge'!$E:$E),"-")</f>
        <v>0.34843205574912889</v>
      </c>
      <c r="H56" s="136">
        <f>IF(ISNUMBER(VLOOKUP($N$2,'CUMUL résultats semaine'!A:BL,53,0)),(VLOOKUP($N$2,'CUMUL résultats semaine'!A:BL,53,0)-VLOOKUP($N$2,'CUMUL résultats semaine'!A:BL,44,0))/SUMIF('ETP Challenge'!$D:$D,$N$2,'ETP Challenge'!$E:$E),"-")</f>
        <v>1.3937282229965156</v>
      </c>
      <c r="I56" s="136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68" bestFit="1" customWidth="1"/>
    <col min="2" max="64" width="10.5703125" style="67" customWidth="1"/>
    <col min="65" max="72" width="9.7109375" style="67" customWidth="1"/>
    <col min="73" max="127" width="11.42578125" style="67"/>
    <col min="128" max="16384" width="11.42578125" style="68"/>
  </cols>
  <sheetData>
    <row r="1" spans="1:127" x14ac:dyDescent="0.2">
      <c r="A1" s="68">
        <v>1</v>
      </c>
      <c r="B1" s="68">
        <v>2</v>
      </c>
      <c r="C1" s="68">
        <v>3</v>
      </c>
      <c r="D1" s="68">
        <v>4</v>
      </c>
      <c r="E1" s="68">
        <v>5</v>
      </c>
      <c r="F1" s="68">
        <v>6</v>
      </c>
      <c r="G1" s="68">
        <v>7</v>
      </c>
      <c r="H1" s="68">
        <v>8</v>
      </c>
      <c r="I1" s="68">
        <v>9</v>
      </c>
      <c r="J1" s="68">
        <v>10</v>
      </c>
      <c r="K1" s="68">
        <v>11</v>
      </c>
      <c r="L1" s="68">
        <v>12</v>
      </c>
      <c r="M1" s="68">
        <v>13</v>
      </c>
      <c r="N1" s="68">
        <v>14</v>
      </c>
      <c r="O1" s="68">
        <v>15</v>
      </c>
      <c r="P1" s="68">
        <v>16</v>
      </c>
      <c r="Q1" s="68">
        <v>17</v>
      </c>
      <c r="R1" s="68">
        <v>18</v>
      </c>
      <c r="S1" s="68">
        <v>19</v>
      </c>
      <c r="T1" s="68">
        <v>20</v>
      </c>
      <c r="U1" s="68">
        <v>21</v>
      </c>
      <c r="V1" s="68">
        <v>22</v>
      </c>
      <c r="W1" s="68">
        <v>23</v>
      </c>
      <c r="X1" s="68">
        <v>24</v>
      </c>
      <c r="Y1" s="68">
        <v>25</v>
      </c>
      <c r="Z1" s="68">
        <v>26</v>
      </c>
      <c r="AA1" s="68">
        <v>27</v>
      </c>
      <c r="AB1" s="68">
        <v>28</v>
      </c>
      <c r="AC1" s="68">
        <v>29</v>
      </c>
      <c r="AD1" s="68">
        <v>30</v>
      </c>
      <c r="AE1" s="68">
        <v>31</v>
      </c>
      <c r="AF1" s="68">
        <v>32</v>
      </c>
      <c r="AG1" s="68">
        <v>33</v>
      </c>
      <c r="AH1" s="68">
        <v>34</v>
      </c>
      <c r="AI1" s="68">
        <v>35</v>
      </c>
      <c r="AJ1" s="68">
        <v>36</v>
      </c>
      <c r="AK1" s="68">
        <v>37</v>
      </c>
      <c r="AL1" s="68">
        <v>38</v>
      </c>
      <c r="AM1" s="68">
        <v>39</v>
      </c>
      <c r="AN1" s="68">
        <v>40</v>
      </c>
      <c r="AO1" s="68">
        <v>41</v>
      </c>
      <c r="AP1" s="68">
        <v>42</v>
      </c>
      <c r="AQ1" s="68">
        <v>43</v>
      </c>
      <c r="AR1" s="68">
        <v>44</v>
      </c>
      <c r="AS1" s="68">
        <v>45</v>
      </c>
      <c r="AT1" s="68">
        <v>46</v>
      </c>
      <c r="AU1" s="68">
        <v>47</v>
      </c>
      <c r="AV1" s="68">
        <v>48</v>
      </c>
      <c r="AW1" s="68">
        <v>49</v>
      </c>
      <c r="AX1" s="68">
        <v>50</v>
      </c>
      <c r="AY1" s="68">
        <v>51</v>
      </c>
      <c r="AZ1" s="68">
        <v>52</v>
      </c>
      <c r="BA1" s="68">
        <v>53</v>
      </c>
      <c r="BB1" s="68">
        <v>54</v>
      </c>
      <c r="BC1" s="68">
        <v>55</v>
      </c>
      <c r="BD1" s="68">
        <v>56</v>
      </c>
      <c r="BE1" s="68">
        <v>57</v>
      </c>
      <c r="BF1" s="68">
        <v>58</v>
      </c>
      <c r="BG1" s="68">
        <v>59</v>
      </c>
      <c r="BH1" s="68">
        <v>60</v>
      </c>
      <c r="BI1" s="68">
        <v>61</v>
      </c>
      <c r="BJ1" s="68">
        <v>62</v>
      </c>
      <c r="BK1" s="68">
        <v>63</v>
      </c>
      <c r="BL1" s="68">
        <v>64</v>
      </c>
    </row>
    <row r="2" spans="1:127" s="65" customFormat="1" ht="47.25" customHeight="1" x14ac:dyDescent="0.2">
      <c r="A2" s="59" t="s">
        <v>21</v>
      </c>
      <c r="B2" s="60" t="s">
        <v>618</v>
      </c>
      <c r="C2" s="60" t="s">
        <v>381</v>
      </c>
      <c r="D2" s="60" t="s">
        <v>382</v>
      </c>
      <c r="E2" s="61" t="s">
        <v>619</v>
      </c>
      <c r="F2" s="61" t="s">
        <v>383</v>
      </c>
      <c r="G2" s="61" t="s">
        <v>384</v>
      </c>
      <c r="H2" s="62" t="s">
        <v>620</v>
      </c>
      <c r="I2" s="62" t="s">
        <v>385</v>
      </c>
      <c r="J2" s="62" t="s">
        <v>386</v>
      </c>
      <c r="K2" s="60" t="s">
        <v>621</v>
      </c>
      <c r="L2" s="60" t="s">
        <v>387</v>
      </c>
      <c r="M2" s="60" t="s">
        <v>388</v>
      </c>
      <c r="N2" s="61" t="s">
        <v>622</v>
      </c>
      <c r="O2" s="61" t="s">
        <v>389</v>
      </c>
      <c r="P2" s="61" t="s">
        <v>390</v>
      </c>
      <c r="Q2" s="62" t="s">
        <v>623</v>
      </c>
      <c r="R2" s="62" t="s">
        <v>391</v>
      </c>
      <c r="S2" s="62" t="s">
        <v>392</v>
      </c>
      <c r="T2" s="60" t="s">
        <v>624</v>
      </c>
      <c r="U2" s="60" t="s">
        <v>393</v>
      </c>
      <c r="V2" s="60" t="s">
        <v>394</v>
      </c>
      <c r="W2" s="61" t="s">
        <v>625</v>
      </c>
      <c r="X2" s="61" t="s">
        <v>395</v>
      </c>
      <c r="Y2" s="61" t="s">
        <v>396</v>
      </c>
      <c r="Z2" s="62" t="s">
        <v>626</v>
      </c>
      <c r="AA2" s="62" t="s">
        <v>397</v>
      </c>
      <c r="AB2" s="62" t="s">
        <v>398</v>
      </c>
      <c r="AC2" s="60" t="s">
        <v>627</v>
      </c>
      <c r="AD2" s="60" t="s">
        <v>399</v>
      </c>
      <c r="AE2" s="60" t="s">
        <v>400</v>
      </c>
      <c r="AF2" s="61" t="s">
        <v>628</v>
      </c>
      <c r="AG2" s="61" t="s">
        <v>401</v>
      </c>
      <c r="AH2" s="61" t="s">
        <v>402</v>
      </c>
      <c r="AI2" s="62" t="s">
        <v>629</v>
      </c>
      <c r="AJ2" s="62" t="s">
        <v>403</v>
      </c>
      <c r="AK2" s="62" t="s">
        <v>404</v>
      </c>
      <c r="AL2" s="60" t="s">
        <v>630</v>
      </c>
      <c r="AM2" s="60" t="s">
        <v>405</v>
      </c>
      <c r="AN2" s="60" t="s">
        <v>406</v>
      </c>
      <c r="AO2" s="61" t="s">
        <v>631</v>
      </c>
      <c r="AP2" s="61" t="s">
        <v>407</v>
      </c>
      <c r="AQ2" s="61" t="s">
        <v>408</v>
      </c>
      <c r="AR2" s="62" t="s">
        <v>632</v>
      </c>
      <c r="AS2" s="62" t="s">
        <v>409</v>
      </c>
      <c r="AT2" s="62" t="s">
        <v>410</v>
      </c>
      <c r="AU2" s="60" t="s">
        <v>633</v>
      </c>
      <c r="AV2" s="60" t="s">
        <v>411</v>
      </c>
      <c r="AW2" s="60" t="s">
        <v>412</v>
      </c>
      <c r="AX2" s="61" t="s">
        <v>634</v>
      </c>
      <c r="AY2" s="61" t="s">
        <v>413</v>
      </c>
      <c r="AZ2" s="61" t="s">
        <v>414</v>
      </c>
      <c r="BA2" s="62" t="s">
        <v>635</v>
      </c>
      <c r="BB2" s="62" t="s">
        <v>415</v>
      </c>
      <c r="BC2" s="62" t="s">
        <v>416</v>
      </c>
      <c r="BD2" s="60" t="s">
        <v>636</v>
      </c>
      <c r="BE2" s="60" t="s">
        <v>417</v>
      </c>
      <c r="BF2" s="60" t="s">
        <v>418</v>
      </c>
      <c r="BG2" s="61" t="s">
        <v>637</v>
      </c>
      <c r="BH2" s="61" t="s">
        <v>419</v>
      </c>
      <c r="BI2" s="61" t="s">
        <v>420</v>
      </c>
      <c r="BJ2" s="62" t="s">
        <v>638</v>
      </c>
      <c r="BK2" s="62" t="s">
        <v>421</v>
      </c>
      <c r="BL2" s="62" t="s">
        <v>422</v>
      </c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</row>
    <row r="3" spans="1:127" x14ac:dyDescent="0.2">
      <c r="A3" s="57" t="s">
        <v>5</v>
      </c>
      <c r="B3" s="58">
        <f>VLOOKUP($A3,'S0 remplacer avec S44'!$C:$BQ,32,0)</f>
        <v>116.1</v>
      </c>
      <c r="C3" s="58">
        <f>VLOOKUP($A3,'S0 remplacer avec S44'!$C:$BQ,39,0)</f>
        <v>4</v>
      </c>
      <c r="D3" s="58">
        <f>VLOOKUP($A3,'S0 remplacer avec S44'!$C:$BQ,40,0)</f>
        <v>28</v>
      </c>
      <c r="E3" s="58">
        <f>VLOOKUP($A3,'S0 remplacer avec S44'!$C:$BQ,22,0)</f>
        <v>1524.2224349999999</v>
      </c>
      <c r="F3" s="66">
        <f>VLOOKUP($A3,'S0 remplacer avec S44'!$C:$BQ,29,0)</f>
        <v>0</v>
      </c>
      <c r="G3" s="66">
        <f>VLOOKUP($A3,'S0 remplacer avec S44'!$C:$BQ,30,0)</f>
        <v>0</v>
      </c>
      <c r="H3" s="66">
        <f>VLOOKUP($A3,'S0 remplacer avec S44'!$C:$BQ,52,0)</f>
        <v>65.400000000000006</v>
      </c>
      <c r="I3" s="66">
        <f>VLOOKUP($A3,'S0 remplacer avec S44'!$C:$BQ,59,0)</f>
        <v>0</v>
      </c>
      <c r="J3" s="66">
        <f>VLOOKUP($A3,'S0 remplacer avec S44'!$C:$BQ,60,0)</f>
        <v>8</v>
      </c>
      <c r="K3" s="58">
        <f>VLOOKUP($A3,'S45'!$C:$BQ,32,0)</f>
        <v>122.1</v>
      </c>
      <c r="L3" s="58">
        <f>VLOOKUP($A3,'S45'!$C:$BQ,39,0)</f>
        <v>0</v>
      </c>
      <c r="M3" s="58">
        <f>VLOOKUP($A3,'S45'!$C:$BQ,40,0)</f>
        <v>22</v>
      </c>
      <c r="N3" s="58">
        <f>VLOOKUP($A3,'S45'!$C:$BQ,22,0)</f>
        <v>1525.370435</v>
      </c>
      <c r="O3" s="66">
        <f>VLOOKUP($A3,'S45'!$C:$BQ,29,0)</f>
        <v>0</v>
      </c>
      <c r="P3" s="66">
        <f>VLOOKUP($A3,'S45'!$C:$BQ,30,0)</f>
        <v>0</v>
      </c>
      <c r="Q3" s="66">
        <f>VLOOKUP($A3,'S45'!$C:$BQ,52,0)</f>
        <v>67.400000000000006</v>
      </c>
      <c r="R3" s="66">
        <f>VLOOKUP($A3,'S45'!$C:$BQ,59,0)</f>
        <v>0</v>
      </c>
      <c r="S3" s="66">
        <f>VLOOKUP($A3,'S45'!$C:$BQ,60,0)</f>
        <v>6</v>
      </c>
      <c r="T3" s="58">
        <f>VLOOKUP($A3,'S46'!$C:$BQ,32,0)</f>
        <v>123.1</v>
      </c>
      <c r="U3" s="58">
        <f>VLOOKUP($A3,'S46'!$C:$BQ,39,0)</f>
        <v>0</v>
      </c>
      <c r="V3" s="58">
        <f>VLOOKUP($A3,'S46'!$C:$BQ,40,0)</f>
        <v>21</v>
      </c>
      <c r="W3" s="58">
        <f>VLOOKUP($A3,'S46'!$C:$BQ,22,0)</f>
        <v>1546.044455</v>
      </c>
      <c r="X3" s="66">
        <f>VLOOKUP($A3,'S46'!$C:$BQ,29,0)</f>
        <v>0</v>
      </c>
      <c r="Y3" s="66">
        <f>VLOOKUP($A3,'S46'!$C:$BQ,30,0)</f>
        <v>0</v>
      </c>
      <c r="Z3" s="66">
        <f>VLOOKUP($A3,'S46'!$C:$BQ,52,0)</f>
        <v>67.400000000000006</v>
      </c>
      <c r="AA3" s="66">
        <f>VLOOKUP($A3,'S46'!$C:$BQ,59,0)</f>
        <v>0</v>
      </c>
      <c r="AB3" s="66">
        <f>VLOOKUP($A3,'S46'!$C:$BQ,60,0)</f>
        <v>6</v>
      </c>
      <c r="AC3" s="58">
        <f>VLOOKUP($A3,'S47'!$C:$BQ,32,0)</f>
        <v>127.1</v>
      </c>
      <c r="AD3" s="58">
        <f>VLOOKUP($A3,'S47'!$C:$BQ,39,0)</f>
        <v>0</v>
      </c>
      <c r="AE3" s="58">
        <f>VLOOKUP($A3,'S47'!$C:$BQ,40,0)</f>
        <v>17</v>
      </c>
      <c r="AF3" s="58">
        <f>VLOOKUP($A3,'S47'!$C:$BQ,22,0)</f>
        <v>1551.5223149999999</v>
      </c>
      <c r="AG3" s="66">
        <f>VLOOKUP($A3,'S47'!$C:$BQ,29,0)</f>
        <v>0</v>
      </c>
      <c r="AH3" s="66">
        <f>VLOOKUP($A3,'S47'!$C:$BQ,30,0)</f>
        <v>0</v>
      </c>
      <c r="AI3" s="66">
        <f>VLOOKUP($A3,'S47'!$C:$BQ,52,0)</f>
        <v>67.400000000000006</v>
      </c>
      <c r="AJ3" s="66">
        <f>VLOOKUP($A3,'S47'!$C:$BQ,59,0)</f>
        <v>0</v>
      </c>
      <c r="AK3" s="66">
        <f>VLOOKUP($A3,'S47'!$C:$BQ,60,0)</f>
        <v>6</v>
      </c>
      <c r="AL3" s="58">
        <f>VLOOKUP($A3,'S48'!$C:$BQ,32,0)</f>
        <v>127.8</v>
      </c>
      <c r="AM3" s="58">
        <f>VLOOKUP($A3,'S48'!$C:$BQ,39,0)</f>
        <v>0</v>
      </c>
      <c r="AN3" s="58">
        <f>VLOOKUP($A3,'S48'!$C:$BQ,40,0)</f>
        <v>17</v>
      </c>
      <c r="AO3" s="58">
        <f>VLOOKUP($A3,'S48'!$C:$BQ,22,0)</f>
        <v>1579.0487250000001</v>
      </c>
      <c r="AP3" s="66">
        <f>VLOOKUP($A3,'S48'!$C:$BQ,29,0)</f>
        <v>0</v>
      </c>
      <c r="AQ3" s="66">
        <f>VLOOKUP($A3,'S48'!$C:$BQ,30,0)</f>
        <v>0</v>
      </c>
      <c r="AR3" s="66">
        <f>VLOOKUP($A3,'S48'!$C:$BQ,52,0)</f>
        <v>69.400000000000006</v>
      </c>
      <c r="AS3" s="66">
        <f>VLOOKUP($A3,'S48'!$C:$BQ,59,0)</f>
        <v>0</v>
      </c>
      <c r="AT3" s="66">
        <f>VLOOKUP($A3,'S48'!$C:$BQ,60,0)</f>
        <v>4</v>
      </c>
      <c r="AU3" s="58">
        <f>VLOOKUP($A3,'S49'!$C:$BQ,32,0)</f>
        <v>129.80000000000001</v>
      </c>
      <c r="AV3" s="58">
        <f>VLOOKUP($A3,'S49'!$C:$BQ,39,0)</f>
        <v>0</v>
      </c>
      <c r="AW3" s="58">
        <f>VLOOKUP($A3,'S49'!$C:$BQ,40,0)</f>
        <v>15</v>
      </c>
      <c r="AX3" s="58">
        <f>VLOOKUP($A3,'S49'!$C:$BQ,22,0)</f>
        <v>1579.6066949999999</v>
      </c>
      <c r="AY3" s="66">
        <f>VLOOKUP($A3,'S49'!$C:$BQ,29,0)</f>
        <v>0</v>
      </c>
      <c r="AZ3" s="66">
        <f>VLOOKUP($A3,'S49'!$C:$BQ,30,0)</f>
        <v>0</v>
      </c>
      <c r="BA3" s="66">
        <f>VLOOKUP($A3,'S49'!$C:$BQ,52,0)</f>
        <v>69.400000000000006</v>
      </c>
      <c r="BB3" s="66">
        <f>VLOOKUP($A3,'S49'!$C:$BQ,59,0)</f>
        <v>0</v>
      </c>
      <c r="BC3" s="66">
        <f>VLOOKUP($A3,'S49'!$C:$BQ,60,0)</f>
        <v>4</v>
      </c>
      <c r="BD3" s="58" t="e">
        <f>VLOOKUP($A3,'S50'!$C:$BQ,32,0)</f>
        <v>#N/A</v>
      </c>
      <c r="BE3" s="58" t="e">
        <f>VLOOKUP($A3,'S50'!$C:$BQ,39,0)</f>
        <v>#N/A</v>
      </c>
      <c r="BF3" s="58" t="e">
        <f>VLOOKUP($A3,'S50'!$C:$BQ,40,0)</f>
        <v>#N/A</v>
      </c>
      <c r="BG3" s="58" t="e">
        <f>VLOOKUP($A3,'S50'!$C:$BQ,22,0)</f>
        <v>#N/A</v>
      </c>
      <c r="BH3" s="66" t="e">
        <f>VLOOKUP($A3,'S50'!$C:$BQ,29,0)</f>
        <v>#N/A</v>
      </c>
      <c r="BI3" s="66" t="e">
        <f>VLOOKUP($A3,'S50'!$C:$BQ,30,0)</f>
        <v>#N/A</v>
      </c>
      <c r="BJ3" s="66" t="e">
        <f>VLOOKUP($A3,'S50'!$C:$BQ,52,0)</f>
        <v>#N/A</v>
      </c>
      <c r="BK3" s="66" t="e">
        <f>VLOOKUP($A3,'S50'!$C:$BQ,59,0)</f>
        <v>#N/A</v>
      </c>
      <c r="BL3" s="66" t="e">
        <f>VLOOKUP($A3,'S50'!$C:$BQ,60,0)</f>
        <v>#N/A</v>
      </c>
    </row>
    <row r="4" spans="1:127" x14ac:dyDescent="0.2">
      <c r="A4" s="57" t="s">
        <v>56</v>
      </c>
      <c r="B4" s="58">
        <f>VLOOKUP($A4,'S0 remplacer avec S44'!$C:$BQ,32,0)</f>
        <v>462.15</v>
      </c>
      <c r="C4" s="58">
        <f>VLOOKUP($A4,'S0 remplacer avec S44'!$C:$BQ,39,0)</f>
        <v>117</v>
      </c>
      <c r="D4" s="58">
        <f>VLOOKUP($A4,'S0 remplacer avec S44'!$C:$BQ,40,0)</f>
        <v>233</v>
      </c>
      <c r="E4" s="58">
        <f>VLOOKUP($A4,'S0 remplacer avec S44'!$C:$BQ,22,0)</f>
        <v>5969.496365</v>
      </c>
      <c r="F4" s="66">
        <f>VLOOKUP($A4,'S0 remplacer avec S44'!$C:$BQ,29,0)</f>
        <v>0</v>
      </c>
      <c r="G4" s="66">
        <f>VLOOKUP($A4,'S0 remplacer avec S44'!$C:$BQ,30,0)</f>
        <v>351</v>
      </c>
      <c r="H4" s="66">
        <f>VLOOKUP($A4,'S0 remplacer avec S44'!$C:$BQ,52,0)</f>
        <v>382</v>
      </c>
      <c r="I4" s="66">
        <f>VLOOKUP($A4,'S0 remplacer avec S44'!$C:$BQ,59,0)</f>
        <v>0</v>
      </c>
      <c r="J4" s="66">
        <f>VLOOKUP($A4,'S0 remplacer avec S44'!$C:$BQ,60,0)</f>
        <v>0</v>
      </c>
      <c r="K4" s="58">
        <f>VLOOKUP($A4,'S45'!$C:$BQ,32,0)</f>
        <v>474.35</v>
      </c>
      <c r="L4" s="58">
        <f>VLOOKUP($A4,'S45'!$C:$BQ,39,0)</f>
        <v>105</v>
      </c>
      <c r="M4" s="58">
        <f>VLOOKUP($A4,'S45'!$C:$BQ,40,0)</f>
        <v>221</v>
      </c>
      <c r="N4" s="58">
        <f>VLOOKUP($A4,'S45'!$C:$BQ,22,0)</f>
        <v>5974.2011249999996</v>
      </c>
      <c r="O4" s="66">
        <f>VLOOKUP($A4,'S45'!$C:$BQ,29,0)</f>
        <v>0</v>
      </c>
      <c r="P4" s="66">
        <f>VLOOKUP($A4,'S45'!$C:$BQ,30,0)</f>
        <v>346</v>
      </c>
      <c r="Q4" s="66">
        <f>VLOOKUP($A4,'S45'!$C:$BQ,52,0)</f>
        <v>383</v>
      </c>
      <c r="R4" s="66">
        <f>VLOOKUP($A4,'S45'!$C:$BQ,59,0)</f>
        <v>0</v>
      </c>
      <c r="S4" s="66">
        <f>VLOOKUP($A4,'S45'!$C:$BQ,60,0)</f>
        <v>0</v>
      </c>
      <c r="T4" s="58">
        <f>VLOOKUP($A4,'S46'!$C:$BQ,32,0)</f>
        <v>477.35</v>
      </c>
      <c r="U4" s="58">
        <f>VLOOKUP($A4,'S46'!$C:$BQ,39,0)</f>
        <v>102</v>
      </c>
      <c r="V4" s="58">
        <f>VLOOKUP($A4,'S46'!$C:$BQ,40,0)</f>
        <v>218</v>
      </c>
      <c r="W4" s="58">
        <f>VLOOKUP($A4,'S46'!$C:$BQ,22,0)</f>
        <v>5980.6178550000004</v>
      </c>
      <c r="X4" s="66">
        <f>VLOOKUP($A4,'S46'!$C:$BQ,29,0)</f>
        <v>0</v>
      </c>
      <c r="Y4" s="66">
        <f>VLOOKUP($A4,'S46'!$C:$BQ,30,0)</f>
        <v>340</v>
      </c>
      <c r="Z4" s="66">
        <f>VLOOKUP($A4,'S46'!$C:$BQ,52,0)</f>
        <v>385</v>
      </c>
      <c r="AA4" s="66">
        <f>VLOOKUP($A4,'S46'!$C:$BQ,59,0)</f>
        <v>0</v>
      </c>
      <c r="AB4" s="66">
        <f>VLOOKUP($A4,'S46'!$C:$BQ,60,0)</f>
        <v>0</v>
      </c>
      <c r="AC4" s="58">
        <f>VLOOKUP($A4,'S47'!$C:$BQ,32,0)</f>
        <v>488.35</v>
      </c>
      <c r="AD4" s="58">
        <f>VLOOKUP($A4,'S47'!$C:$BQ,39,0)</f>
        <v>91</v>
      </c>
      <c r="AE4" s="58">
        <f>VLOOKUP($A4,'S47'!$C:$BQ,40,0)</f>
        <v>207</v>
      </c>
      <c r="AF4" s="58">
        <f>VLOOKUP($A4,'S47'!$C:$BQ,22,0)</f>
        <v>6079.8051349999996</v>
      </c>
      <c r="AG4" s="66">
        <f>VLOOKUP($A4,'S47'!$C:$BQ,29,0)</f>
        <v>0</v>
      </c>
      <c r="AH4" s="66">
        <f>VLOOKUP($A4,'S47'!$C:$BQ,30,0)</f>
        <v>241</v>
      </c>
      <c r="AI4" s="66">
        <f>VLOOKUP($A4,'S47'!$C:$BQ,52,0)</f>
        <v>389</v>
      </c>
      <c r="AJ4" s="66">
        <f>VLOOKUP($A4,'S47'!$C:$BQ,59,0)</f>
        <v>0</v>
      </c>
      <c r="AK4" s="66">
        <f>VLOOKUP($A4,'S47'!$C:$BQ,60,0)</f>
        <v>0</v>
      </c>
      <c r="AL4" s="58">
        <f>VLOOKUP($A4,'S48'!$C:$BQ,32,0)</f>
        <v>490.35</v>
      </c>
      <c r="AM4" s="58">
        <f>VLOOKUP($A4,'S48'!$C:$BQ,39,0)</f>
        <v>89</v>
      </c>
      <c r="AN4" s="58">
        <f>VLOOKUP($A4,'S48'!$C:$BQ,40,0)</f>
        <v>205</v>
      </c>
      <c r="AO4" s="58">
        <f>VLOOKUP($A4,'S48'!$C:$BQ,22,0)</f>
        <v>6247.5557849999996</v>
      </c>
      <c r="AP4" s="66">
        <f>VLOOKUP($A4,'S48'!$C:$BQ,29,0)</f>
        <v>0</v>
      </c>
      <c r="AQ4" s="66">
        <f>VLOOKUP($A4,'S48'!$C:$BQ,30,0)</f>
        <v>70</v>
      </c>
      <c r="AR4" s="66">
        <f>VLOOKUP($A4,'S48'!$C:$BQ,52,0)</f>
        <v>395</v>
      </c>
      <c r="AS4" s="66">
        <f>VLOOKUP($A4,'S48'!$C:$BQ,59,0)</f>
        <v>0</v>
      </c>
      <c r="AT4" s="66">
        <f>VLOOKUP($A4,'S48'!$C:$BQ,60,0)</f>
        <v>0</v>
      </c>
      <c r="AU4" s="58">
        <f>VLOOKUP($A4,'S49'!$C:$BQ,32,0)</f>
        <v>492.35</v>
      </c>
      <c r="AV4" s="58">
        <f>VLOOKUP($A4,'S49'!$C:$BQ,39,0)</f>
        <v>87</v>
      </c>
      <c r="AW4" s="58">
        <f>VLOOKUP($A4,'S49'!$C:$BQ,40,0)</f>
        <v>203</v>
      </c>
      <c r="AX4" s="58">
        <f>VLOOKUP($A4,'S49'!$C:$BQ,22,0)</f>
        <v>6387.3384850000002</v>
      </c>
      <c r="AY4" s="66">
        <f>VLOOKUP($A4,'S49'!$C:$BQ,29,0)</f>
        <v>0</v>
      </c>
      <c r="AZ4" s="66">
        <f>VLOOKUP($A4,'S49'!$C:$BQ,30,0)</f>
        <v>0</v>
      </c>
      <c r="BA4" s="66">
        <f>VLOOKUP($A4,'S49'!$C:$BQ,52,0)</f>
        <v>399</v>
      </c>
      <c r="BB4" s="66">
        <f>VLOOKUP($A4,'S49'!$C:$BQ,59,0)</f>
        <v>0</v>
      </c>
      <c r="BC4" s="66">
        <f>VLOOKUP($A4,'S49'!$C:$BQ,60,0)</f>
        <v>0</v>
      </c>
      <c r="BD4" s="58" t="e">
        <f>VLOOKUP($A4,'S50'!$C:$BQ,32,0)</f>
        <v>#N/A</v>
      </c>
      <c r="BE4" s="58" t="e">
        <f>VLOOKUP($A4,'S50'!$C:$BQ,39,0)</f>
        <v>#N/A</v>
      </c>
      <c r="BF4" s="58" t="e">
        <f>VLOOKUP($A4,'S50'!$C:$BQ,40,0)</f>
        <v>#N/A</v>
      </c>
      <c r="BG4" s="58" t="e">
        <f>VLOOKUP($A4,'S50'!$C:$BQ,22,0)</f>
        <v>#N/A</v>
      </c>
      <c r="BH4" s="66" t="e">
        <f>VLOOKUP($A4,'S50'!$C:$BQ,29,0)</f>
        <v>#N/A</v>
      </c>
      <c r="BI4" s="66" t="e">
        <f>VLOOKUP($A4,'S50'!$C:$BQ,30,0)</f>
        <v>#N/A</v>
      </c>
      <c r="BJ4" s="66" t="e">
        <f>VLOOKUP($A4,'S50'!$C:$BQ,52,0)</f>
        <v>#N/A</v>
      </c>
      <c r="BK4" s="66" t="e">
        <f>VLOOKUP($A4,'S50'!$C:$BQ,59,0)</f>
        <v>#N/A</v>
      </c>
      <c r="BL4" s="66" t="e">
        <f>VLOOKUP($A4,'S50'!$C:$BQ,60,0)</f>
        <v>#N/A</v>
      </c>
    </row>
    <row r="5" spans="1:127" x14ac:dyDescent="0.2">
      <c r="A5" s="57" t="s">
        <v>57</v>
      </c>
      <c r="B5" s="58">
        <f>VLOOKUP($A5,'S0 remplacer avec S44'!$C:$BQ,32,0)</f>
        <v>105.85</v>
      </c>
      <c r="C5" s="58">
        <f>VLOOKUP($A5,'S0 remplacer avec S44'!$C:$BQ,39,0)</f>
        <v>47</v>
      </c>
      <c r="D5" s="58">
        <f>VLOOKUP($A5,'S0 remplacer avec S44'!$C:$BQ,40,0)</f>
        <v>77</v>
      </c>
      <c r="E5" s="58">
        <f>VLOOKUP($A5,'S0 remplacer avec S44'!$C:$BQ,22,0)</f>
        <v>2180.3409649999999</v>
      </c>
      <c r="F5" s="66">
        <f>VLOOKUP($A5,'S0 remplacer avec S44'!$C:$BQ,29,0)</f>
        <v>0</v>
      </c>
      <c r="G5" s="66">
        <f>VLOOKUP($A5,'S0 remplacer avec S44'!$C:$BQ,30,0)</f>
        <v>0</v>
      </c>
      <c r="H5" s="66">
        <f>VLOOKUP($A5,'S0 remplacer avec S44'!$C:$BQ,52,0)</f>
        <v>105.8</v>
      </c>
      <c r="I5" s="66">
        <f>VLOOKUP($A5,'S0 remplacer avec S44'!$C:$BQ,59,0)</f>
        <v>0</v>
      </c>
      <c r="J5" s="66">
        <f>VLOOKUP($A5,'S0 remplacer avec S44'!$C:$BQ,60,0)</f>
        <v>0</v>
      </c>
      <c r="K5" s="58">
        <f>VLOOKUP($A5,'S45'!$C:$BQ,32,0)</f>
        <v>112.85</v>
      </c>
      <c r="L5" s="58">
        <f>VLOOKUP($A5,'S45'!$C:$BQ,39,0)</f>
        <v>40</v>
      </c>
      <c r="M5" s="58">
        <f>VLOOKUP($A5,'S45'!$C:$BQ,40,0)</f>
        <v>70</v>
      </c>
      <c r="N5" s="58">
        <f>VLOOKUP($A5,'S45'!$C:$BQ,22,0)</f>
        <v>2252.5861249999998</v>
      </c>
      <c r="O5" s="66">
        <f>VLOOKUP($A5,'S45'!$C:$BQ,29,0)</f>
        <v>0</v>
      </c>
      <c r="P5" s="66">
        <f>VLOOKUP($A5,'S45'!$C:$BQ,30,0)</f>
        <v>0</v>
      </c>
      <c r="Q5" s="66">
        <f>VLOOKUP($A5,'S45'!$C:$BQ,52,0)</f>
        <v>113.8</v>
      </c>
      <c r="R5" s="66">
        <f>VLOOKUP($A5,'S45'!$C:$BQ,59,0)</f>
        <v>0</v>
      </c>
      <c r="S5" s="66">
        <f>VLOOKUP($A5,'S45'!$C:$BQ,60,0)</f>
        <v>0</v>
      </c>
      <c r="T5" s="58">
        <f>VLOOKUP($A5,'S46'!$C:$BQ,32,0)</f>
        <v>113.35</v>
      </c>
      <c r="U5" s="58">
        <f>VLOOKUP($A5,'S46'!$C:$BQ,39,0)</f>
        <v>39</v>
      </c>
      <c r="V5" s="58">
        <f>VLOOKUP($A5,'S46'!$C:$BQ,40,0)</f>
        <v>70</v>
      </c>
      <c r="W5" s="58">
        <f>VLOOKUP($A5,'S46'!$C:$BQ,22,0)</f>
        <v>2253.0179450000001</v>
      </c>
      <c r="X5" s="66">
        <f>VLOOKUP($A5,'S46'!$C:$BQ,29,0)</f>
        <v>0</v>
      </c>
      <c r="Y5" s="66">
        <f>VLOOKUP($A5,'S46'!$C:$BQ,30,0)</f>
        <v>0</v>
      </c>
      <c r="Z5" s="66">
        <f>VLOOKUP($A5,'S46'!$C:$BQ,52,0)</f>
        <v>114.8</v>
      </c>
      <c r="AA5" s="66">
        <f>VLOOKUP($A5,'S46'!$C:$BQ,59,0)</f>
        <v>0</v>
      </c>
      <c r="AB5" s="66">
        <f>VLOOKUP($A5,'S46'!$C:$BQ,60,0)</f>
        <v>0</v>
      </c>
      <c r="AC5" s="58">
        <f>VLOOKUP($A5,'S47'!$C:$BQ,32,0)</f>
        <v>114.85</v>
      </c>
      <c r="AD5" s="58">
        <f>VLOOKUP($A5,'S47'!$C:$BQ,39,0)</f>
        <v>38</v>
      </c>
      <c r="AE5" s="58">
        <f>VLOOKUP($A5,'S47'!$C:$BQ,40,0)</f>
        <v>68</v>
      </c>
      <c r="AF5" s="58">
        <f>VLOOKUP($A5,'S47'!$C:$BQ,22,0)</f>
        <v>2262.6126450000002</v>
      </c>
      <c r="AG5" s="66">
        <f>VLOOKUP($A5,'S47'!$C:$BQ,29,0)</f>
        <v>0</v>
      </c>
      <c r="AH5" s="66">
        <f>VLOOKUP($A5,'S47'!$C:$BQ,30,0)</f>
        <v>0</v>
      </c>
      <c r="AI5" s="66">
        <f>VLOOKUP($A5,'S47'!$C:$BQ,52,0)</f>
        <v>117.8</v>
      </c>
      <c r="AJ5" s="66">
        <f>VLOOKUP($A5,'S47'!$C:$BQ,59,0)</f>
        <v>0</v>
      </c>
      <c r="AK5" s="66">
        <f>VLOOKUP($A5,'S47'!$C:$BQ,60,0)</f>
        <v>0</v>
      </c>
      <c r="AL5" s="58">
        <f>VLOOKUP($A5,'S48'!$C:$BQ,32,0)</f>
        <v>252.85</v>
      </c>
      <c r="AM5" s="58">
        <f>VLOOKUP($A5,'S48'!$C:$BQ,39,0)</f>
        <v>34</v>
      </c>
      <c r="AN5" s="58">
        <f>VLOOKUP($A5,'S48'!$C:$BQ,40,0)</f>
        <v>91</v>
      </c>
      <c r="AO5" s="58">
        <f>VLOOKUP($A5,'S48'!$C:$BQ,22,0)</f>
        <v>3603.4238350000001</v>
      </c>
      <c r="AP5" s="66">
        <f>VLOOKUP($A5,'S48'!$C:$BQ,29,0)</f>
        <v>0</v>
      </c>
      <c r="AQ5" s="66">
        <f>VLOOKUP($A5,'S48'!$C:$BQ,30,0)</f>
        <v>0</v>
      </c>
      <c r="AR5" s="66">
        <f>VLOOKUP($A5,'S48'!$C:$BQ,52,0)</f>
        <v>201.6</v>
      </c>
      <c r="AS5" s="66">
        <f>VLOOKUP($A5,'S48'!$C:$BQ,59,0)</f>
        <v>0</v>
      </c>
      <c r="AT5" s="66">
        <f>VLOOKUP($A5,'S48'!$C:$BQ,60,0)</f>
        <v>0</v>
      </c>
      <c r="AU5" s="58">
        <f>VLOOKUP($A5,'S49'!$C:$BQ,32,0)</f>
        <v>255.85</v>
      </c>
      <c r="AV5" s="58">
        <f>VLOOKUP($A5,'S49'!$C:$BQ,39,0)</f>
        <v>31</v>
      </c>
      <c r="AW5" s="58">
        <f>VLOOKUP($A5,'S49'!$C:$BQ,40,0)</f>
        <v>88</v>
      </c>
      <c r="AX5" s="58">
        <f>VLOOKUP($A5,'S49'!$C:$BQ,22,0)</f>
        <v>3633.8936950000002</v>
      </c>
      <c r="AY5" s="66">
        <f>VLOOKUP($A5,'S49'!$C:$BQ,29,0)</f>
        <v>0</v>
      </c>
      <c r="AZ5" s="66">
        <f>VLOOKUP($A5,'S49'!$C:$BQ,30,0)</f>
        <v>0</v>
      </c>
      <c r="BA5" s="66">
        <f>VLOOKUP($A5,'S49'!$C:$BQ,52,0)</f>
        <v>202.6</v>
      </c>
      <c r="BB5" s="66">
        <f>VLOOKUP($A5,'S49'!$C:$BQ,59,0)</f>
        <v>0</v>
      </c>
      <c r="BC5" s="66">
        <f>VLOOKUP($A5,'S49'!$C:$BQ,60,0)</f>
        <v>0</v>
      </c>
      <c r="BD5" s="58" t="e">
        <f>VLOOKUP($A5,'S50'!$C:$BQ,32,0)</f>
        <v>#N/A</v>
      </c>
      <c r="BE5" s="58" t="e">
        <f>VLOOKUP($A5,'S50'!$C:$BQ,39,0)</f>
        <v>#N/A</v>
      </c>
      <c r="BF5" s="58" t="e">
        <f>VLOOKUP($A5,'S50'!$C:$BQ,40,0)</f>
        <v>#N/A</v>
      </c>
      <c r="BG5" s="58" t="e">
        <f>VLOOKUP($A5,'S50'!$C:$BQ,22,0)</f>
        <v>#N/A</v>
      </c>
      <c r="BH5" s="66" t="e">
        <f>VLOOKUP($A5,'S50'!$C:$BQ,29,0)</f>
        <v>#N/A</v>
      </c>
      <c r="BI5" s="66" t="e">
        <f>VLOOKUP($A5,'S50'!$C:$BQ,30,0)</f>
        <v>#N/A</v>
      </c>
      <c r="BJ5" s="66" t="e">
        <f>VLOOKUP($A5,'S50'!$C:$BQ,52,0)</f>
        <v>#N/A</v>
      </c>
      <c r="BK5" s="66" t="e">
        <f>VLOOKUP($A5,'S50'!$C:$BQ,59,0)</f>
        <v>#N/A</v>
      </c>
      <c r="BL5" s="66" t="e">
        <f>VLOOKUP($A5,'S50'!$C:$BQ,60,0)</f>
        <v>#N/A</v>
      </c>
    </row>
    <row r="6" spans="1:127" x14ac:dyDescent="0.2">
      <c r="A6" s="57" t="s">
        <v>58</v>
      </c>
      <c r="B6" s="58">
        <f>VLOOKUP($A6,'S0 remplacer avec S44'!$C:$BQ,32,0)</f>
        <v>97</v>
      </c>
      <c r="C6" s="58">
        <f>VLOOKUP($A6,'S0 remplacer avec S44'!$C:$BQ,39,0)</f>
        <v>81</v>
      </c>
      <c r="D6" s="58">
        <f>VLOOKUP($A6,'S0 remplacer avec S44'!$C:$BQ,40,0)</f>
        <v>116</v>
      </c>
      <c r="E6" s="58">
        <f>VLOOKUP($A6,'S0 remplacer avec S44'!$C:$BQ,22,0)</f>
        <v>1494.4233899999999</v>
      </c>
      <c r="F6" s="66">
        <f>VLOOKUP($A6,'S0 remplacer avec S44'!$C:$BQ,29,0)</f>
        <v>119</v>
      </c>
      <c r="G6" s="66">
        <f>VLOOKUP($A6,'S0 remplacer avec S44'!$C:$BQ,30,0)</f>
        <v>442</v>
      </c>
      <c r="H6" s="66">
        <f>VLOOKUP($A6,'S0 remplacer avec S44'!$C:$BQ,52,0)</f>
        <v>81</v>
      </c>
      <c r="I6" s="66">
        <f>VLOOKUP($A6,'S0 remplacer avec S44'!$C:$BQ,59,0)</f>
        <v>10</v>
      </c>
      <c r="J6" s="66">
        <f>VLOOKUP($A6,'S0 remplacer avec S44'!$C:$BQ,60,0)</f>
        <v>28</v>
      </c>
      <c r="K6" s="58">
        <f>VLOOKUP($A6,'S45'!$C:$BQ,32,0)</f>
        <v>100</v>
      </c>
      <c r="L6" s="58">
        <f>VLOOKUP($A6,'S45'!$C:$BQ,39,0)</f>
        <v>78</v>
      </c>
      <c r="M6" s="58">
        <f>VLOOKUP($A6,'S45'!$C:$BQ,40,0)</f>
        <v>113</v>
      </c>
      <c r="N6" s="58">
        <f>VLOOKUP($A6,'S45'!$C:$BQ,22,0)</f>
        <v>1515.4833900000001</v>
      </c>
      <c r="O6" s="66">
        <f>VLOOKUP($A6,'S45'!$C:$BQ,29,0)</f>
        <v>98</v>
      </c>
      <c r="P6" s="66">
        <f>VLOOKUP($A6,'S45'!$C:$BQ,30,0)</f>
        <v>421</v>
      </c>
      <c r="Q6" s="66">
        <f>VLOOKUP($A6,'S45'!$C:$BQ,52,0)</f>
        <v>83</v>
      </c>
      <c r="R6" s="66">
        <f>VLOOKUP($A6,'S45'!$C:$BQ,59,0)</f>
        <v>8</v>
      </c>
      <c r="S6" s="66">
        <f>VLOOKUP($A6,'S45'!$C:$BQ,60,0)</f>
        <v>26</v>
      </c>
      <c r="T6" s="58">
        <f>VLOOKUP($A6,'S46'!$C:$BQ,32,0)</f>
        <v>100.5</v>
      </c>
      <c r="U6" s="58">
        <f>VLOOKUP($A6,'S46'!$C:$BQ,39,0)</f>
        <v>77</v>
      </c>
      <c r="V6" s="58">
        <f>VLOOKUP($A6,'S46'!$C:$BQ,40,0)</f>
        <v>113</v>
      </c>
      <c r="W6" s="58">
        <f>VLOOKUP($A6,'S46'!$C:$BQ,22,0)</f>
        <v>1516.0708999999999</v>
      </c>
      <c r="X6" s="66">
        <f>VLOOKUP($A6,'S46'!$C:$BQ,29,0)</f>
        <v>98</v>
      </c>
      <c r="Y6" s="66">
        <f>VLOOKUP($A6,'S46'!$C:$BQ,30,0)</f>
        <v>420</v>
      </c>
      <c r="Z6" s="66">
        <f>VLOOKUP($A6,'S46'!$C:$BQ,52,0)</f>
        <v>83</v>
      </c>
      <c r="AA6" s="66">
        <f>VLOOKUP($A6,'S46'!$C:$BQ,59,0)</f>
        <v>8</v>
      </c>
      <c r="AB6" s="66">
        <f>VLOOKUP($A6,'S46'!$C:$BQ,60,0)</f>
        <v>26</v>
      </c>
      <c r="AC6" s="58">
        <f>VLOOKUP($A6,'S47'!$C:$BQ,32,0)</f>
        <v>102</v>
      </c>
      <c r="AD6" s="58">
        <f>VLOOKUP($A6,'S47'!$C:$BQ,39,0)</f>
        <v>76</v>
      </c>
      <c r="AE6" s="58">
        <f>VLOOKUP($A6,'S47'!$C:$BQ,40,0)</f>
        <v>111</v>
      </c>
      <c r="AF6" s="58">
        <f>VLOOKUP($A6,'S47'!$C:$BQ,22,0)</f>
        <v>1542.0214900000001</v>
      </c>
      <c r="AG6" s="66">
        <f>VLOOKUP($A6,'S47'!$C:$BQ,29,0)</f>
        <v>72</v>
      </c>
      <c r="AH6" s="66">
        <f>VLOOKUP($A6,'S47'!$C:$BQ,30,0)</f>
        <v>394</v>
      </c>
      <c r="AI6" s="66">
        <f>VLOOKUP($A6,'S47'!$C:$BQ,52,0)</f>
        <v>84</v>
      </c>
      <c r="AJ6" s="66">
        <f>VLOOKUP($A6,'S47'!$C:$BQ,59,0)</f>
        <v>7</v>
      </c>
      <c r="AK6" s="66">
        <f>VLOOKUP($A6,'S47'!$C:$BQ,60,0)</f>
        <v>25</v>
      </c>
      <c r="AL6" s="58">
        <f>VLOOKUP($A6,'S48'!$C:$BQ,32,0)</f>
        <v>107</v>
      </c>
      <c r="AM6" s="58">
        <f>VLOOKUP($A6,'S48'!$C:$BQ,39,0)</f>
        <v>65</v>
      </c>
      <c r="AN6" s="58">
        <f>VLOOKUP($A6,'S48'!$C:$BQ,40,0)</f>
        <v>100</v>
      </c>
      <c r="AO6" s="58">
        <f>VLOOKUP($A6,'S48'!$C:$BQ,22,0)</f>
        <v>1574.52451</v>
      </c>
      <c r="AP6" s="66">
        <f>VLOOKUP($A6,'S48'!$C:$BQ,29,0)</f>
        <v>0</v>
      </c>
      <c r="AQ6" s="66">
        <f>VLOOKUP($A6,'S48'!$C:$BQ,30,0)</f>
        <v>300</v>
      </c>
      <c r="AR6" s="66">
        <f>VLOOKUP($A6,'S48'!$C:$BQ,52,0)</f>
        <v>84</v>
      </c>
      <c r="AS6" s="66">
        <f>VLOOKUP($A6,'S48'!$C:$BQ,59,0)</f>
        <v>4</v>
      </c>
      <c r="AT6" s="66">
        <f>VLOOKUP($A6,'S48'!$C:$BQ,60,0)</f>
        <v>21</v>
      </c>
      <c r="AU6" s="58">
        <f>VLOOKUP($A6,'S49'!$C:$BQ,32,0)</f>
        <v>107</v>
      </c>
      <c r="AV6" s="58">
        <f>VLOOKUP($A6,'S49'!$C:$BQ,39,0)</f>
        <v>65</v>
      </c>
      <c r="AW6" s="58">
        <f>VLOOKUP($A6,'S49'!$C:$BQ,40,0)</f>
        <v>100</v>
      </c>
      <c r="AX6" s="58">
        <f>VLOOKUP($A6,'S49'!$C:$BQ,22,0)</f>
        <v>1589.8005700000001</v>
      </c>
      <c r="AY6" s="66">
        <f>VLOOKUP($A6,'S49'!$C:$BQ,29,0)</f>
        <v>0</v>
      </c>
      <c r="AZ6" s="66">
        <f>VLOOKUP($A6,'S49'!$C:$BQ,30,0)</f>
        <v>284</v>
      </c>
      <c r="BA6" s="66">
        <f>VLOOKUP($A6,'S49'!$C:$BQ,52,0)</f>
        <v>86</v>
      </c>
      <c r="BB6" s="66">
        <f>VLOOKUP($A6,'S49'!$C:$BQ,59,0)</f>
        <v>2</v>
      </c>
      <c r="BC6" s="66">
        <f>VLOOKUP($A6,'S49'!$C:$BQ,60,0)</f>
        <v>19</v>
      </c>
      <c r="BD6" s="58" t="e">
        <f>VLOOKUP($A6,'S50'!$C:$BQ,32,0)</f>
        <v>#N/A</v>
      </c>
      <c r="BE6" s="58" t="e">
        <f>VLOOKUP($A6,'S50'!$C:$BQ,39,0)</f>
        <v>#N/A</v>
      </c>
      <c r="BF6" s="58" t="e">
        <f>VLOOKUP($A6,'S50'!$C:$BQ,40,0)</f>
        <v>#N/A</v>
      </c>
      <c r="BG6" s="58" t="e">
        <f>VLOOKUP($A6,'S50'!$C:$BQ,22,0)</f>
        <v>#N/A</v>
      </c>
      <c r="BH6" s="66" t="e">
        <f>VLOOKUP($A6,'S50'!$C:$BQ,29,0)</f>
        <v>#N/A</v>
      </c>
      <c r="BI6" s="66" t="e">
        <f>VLOOKUP($A6,'S50'!$C:$BQ,30,0)</f>
        <v>#N/A</v>
      </c>
      <c r="BJ6" s="66" t="e">
        <f>VLOOKUP($A6,'S50'!$C:$BQ,52,0)</f>
        <v>#N/A</v>
      </c>
      <c r="BK6" s="66" t="e">
        <f>VLOOKUP($A6,'S50'!$C:$BQ,59,0)</f>
        <v>#N/A</v>
      </c>
      <c r="BL6" s="66" t="e">
        <f>VLOOKUP($A6,'S50'!$C:$BQ,60,0)</f>
        <v>#N/A</v>
      </c>
    </row>
    <row r="7" spans="1:127" x14ac:dyDescent="0.2">
      <c r="A7" s="57" t="s">
        <v>59</v>
      </c>
      <c r="B7" s="58">
        <f>VLOOKUP($A7,'S0 remplacer avec S44'!$C:$BQ,32,0)</f>
        <v>409.2</v>
      </c>
      <c r="C7" s="58">
        <f>VLOOKUP($A7,'S0 remplacer avec S44'!$C:$BQ,39,0)</f>
        <v>12</v>
      </c>
      <c r="D7" s="58">
        <f>VLOOKUP($A7,'S0 remplacer avec S44'!$C:$BQ,40,0)</f>
        <v>96</v>
      </c>
      <c r="E7" s="58">
        <f>VLOOKUP($A7,'S0 remplacer avec S44'!$C:$BQ,22,0)</f>
        <v>4900.5916100000004</v>
      </c>
      <c r="F7" s="66">
        <f>VLOOKUP($A7,'S0 remplacer avec S44'!$C:$BQ,29,0)</f>
        <v>0</v>
      </c>
      <c r="G7" s="66">
        <f>VLOOKUP($A7,'S0 remplacer avec S44'!$C:$BQ,30,0)</f>
        <v>0</v>
      </c>
      <c r="H7" s="66">
        <f>VLOOKUP($A7,'S0 remplacer avec S44'!$C:$BQ,52,0)</f>
        <v>235.8</v>
      </c>
      <c r="I7" s="66">
        <f>VLOOKUP($A7,'S0 remplacer avec S44'!$C:$BQ,59,0)</f>
        <v>0</v>
      </c>
      <c r="J7" s="66">
        <f>VLOOKUP($A7,'S0 remplacer avec S44'!$C:$BQ,60,0)</f>
        <v>21</v>
      </c>
      <c r="K7" s="58">
        <f>VLOOKUP($A7,'S45'!$C:$BQ,32,0)</f>
        <v>421.3</v>
      </c>
      <c r="L7" s="58">
        <f>VLOOKUP($A7,'S45'!$C:$BQ,39,0)</f>
        <v>0</v>
      </c>
      <c r="M7" s="58">
        <f>VLOOKUP($A7,'S45'!$C:$BQ,40,0)</f>
        <v>84</v>
      </c>
      <c r="N7" s="58">
        <f>VLOOKUP($A7,'S45'!$C:$BQ,22,0)</f>
        <v>4923.2164300000004</v>
      </c>
      <c r="O7" s="66">
        <f>VLOOKUP($A7,'S45'!$C:$BQ,29,0)</f>
        <v>0</v>
      </c>
      <c r="P7" s="66">
        <f>VLOOKUP($A7,'S45'!$C:$BQ,30,0)</f>
        <v>0</v>
      </c>
      <c r="Q7" s="66">
        <f>VLOOKUP($A7,'S45'!$C:$BQ,52,0)</f>
        <v>237.8</v>
      </c>
      <c r="R7" s="66">
        <f>VLOOKUP($A7,'S45'!$C:$BQ,59,0)</f>
        <v>0</v>
      </c>
      <c r="S7" s="66">
        <f>VLOOKUP($A7,'S45'!$C:$BQ,60,0)</f>
        <v>19</v>
      </c>
      <c r="T7" s="58">
        <f>VLOOKUP($A7,'S46'!$C:$BQ,32,0)</f>
        <v>420.8</v>
      </c>
      <c r="U7" s="58">
        <f>VLOOKUP($A7,'S46'!$C:$BQ,39,0)</f>
        <v>0</v>
      </c>
      <c r="V7" s="58">
        <f>VLOOKUP($A7,'S46'!$C:$BQ,40,0)</f>
        <v>85</v>
      </c>
      <c r="W7" s="58">
        <f>VLOOKUP($A7,'S46'!$C:$BQ,22,0)</f>
        <v>4929.0041300000003</v>
      </c>
      <c r="X7" s="66">
        <f>VLOOKUP($A7,'S46'!$C:$BQ,29,0)</f>
        <v>0</v>
      </c>
      <c r="Y7" s="66">
        <f>VLOOKUP($A7,'S46'!$C:$BQ,30,0)</f>
        <v>0</v>
      </c>
      <c r="Z7" s="66">
        <f>VLOOKUP($A7,'S46'!$C:$BQ,52,0)</f>
        <v>237.8</v>
      </c>
      <c r="AA7" s="66">
        <f>VLOOKUP($A7,'S46'!$C:$BQ,59,0)</f>
        <v>0</v>
      </c>
      <c r="AB7" s="66">
        <f>VLOOKUP($A7,'S46'!$C:$BQ,60,0)</f>
        <v>19</v>
      </c>
      <c r="AC7" s="58">
        <f>VLOOKUP($A7,'S47'!$C:$BQ,32,0)</f>
        <v>448.1</v>
      </c>
      <c r="AD7" s="58">
        <f>VLOOKUP($A7,'S47'!$C:$BQ,39,0)</f>
        <v>0</v>
      </c>
      <c r="AE7" s="58">
        <f>VLOOKUP($A7,'S47'!$C:$BQ,40,0)</f>
        <v>57</v>
      </c>
      <c r="AF7" s="58">
        <f>VLOOKUP($A7,'S47'!$C:$BQ,22,0)</f>
        <v>4972.1401400000004</v>
      </c>
      <c r="AG7" s="66">
        <f>VLOOKUP($A7,'S47'!$C:$BQ,29,0)</f>
        <v>0</v>
      </c>
      <c r="AH7" s="66">
        <f>VLOOKUP($A7,'S47'!$C:$BQ,30,0)</f>
        <v>0</v>
      </c>
      <c r="AI7" s="66">
        <f>VLOOKUP($A7,'S47'!$C:$BQ,52,0)</f>
        <v>246.8</v>
      </c>
      <c r="AJ7" s="66">
        <f>VLOOKUP($A7,'S47'!$C:$BQ,59,0)</f>
        <v>0</v>
      </c>
      <c r="AK7" s="66">
        <f>VLOOKUP($A7,'S47'!$C:$BQ,60,0)</f>
        <v>10</v>
      </c>
      <c r="AL7" s="58">
        <f>VLOOKUP($A7,'S48'!$C:$BQ,32,0)</f>
        <v>448.2</v>
      </c>
      <c r="AM7" s="58">
        <f>VLOOKUP($A7,'S48'!$C:$BQ,39,0)</f>
        <v>0</v>
      </c>
      <c r="AN7" s="58">
        <f>VLOOKUP($A7,'S48'!$C:$BQ,40,0)</f>
        <v>56</v>
      </c>
      <c r="AO7" s="58">
        <f>VLOOKUP($A7,'S48'!$C:$BQ,22,0)</f>
        <v>5022.9850399999996</v>
      </c>
      <c r="AP7" s="66">
        <f>VLOOKUP($A7,'S48'!$C:$BQ,29,0)</f>
        <v>0</v>
      </c>
      <c r="AQ7" s="66">
        <f>VLOOKUP($A7,'S48'!$C:$BQ,30,0)</f>
        <v>0</v>
      </c>
      <c r="AR7" s="66">
        <f>VLOOKUP($A7,'S48'!$C:$BQ,52,0)</f>
        <v>251.8</v>
      </c>
      <c r="AS7" s="66">
        <f>VLOOKUP($A7,'S48'!$C:$BQ,59,0)</f>
        <v>0</v>
      </c>
      <c r="AT7" s="66">
        <f>VLOOKUP($A7,'S48'!$C:$BQ,60,0)</f>
        <v>5</v>
      </c>
      <c r="AU7" s="58">
        <f>VLOOKUP($A7,'S49'!$C:$BQ,32,0)</f>
        <v>451.7</v>
      </c>
      <c r="AV7" s="58">
        <f>VLOOKUP($A7,'S49'!$C:$BQ,39,0)</f>
        <v>0</v>
      </c>
      <c r="AW7" s="58">
        <f>VLOOKUP($A7,'S49'!$C:$BQ,40,0)</f>
        <v>53</v>
      </c>
      <c r="AX7" s="58">
        <f>VLOOKUP($A7,'S49'!$C:$BQ,22,0)</f>
        <v>5104.9702900000002</v>
      </c>
      <c r="AY7" s="66">
        <f>VLOOKUP($A7,'S49'!$C:$BQ,29,0)</f>
        <v>0</v>
      </c>
      <c r="AZ7" s="66">
        <f>VLOOKUP($A7,'S49'!$C:$BQ,30,0)</f>
        <v>0</v>
      </c>
      <c r="BA7" s="66">
        <f>VLOOKUP($A7,'S49'!$C:$BQ,52,0)</f>
        <v>258.8</v>
      </c>
      <c r="BB7" s="66">
        <f>VLOOKUP($A7,'S49'!$C:$BQ,59,0)</f>
        <v>0</v>
      </c>
      <c r="BC7" s="66">
        <f>VLOOKUP($A7,'S49'!$C:$BQ,60,0)</f>
        <v>0</v>
      </c>
      <c r="BD7" s="58" t="e">
        <f>VLOOKUP($A7,'S50'!$C:$BQ,32,0)</f>
        <v>#N/A</v>
      </c>
      <c r="BE7" s="58" t="e">
        <f>VLOOKUP($A7,'S50'!$C:$BQ,39,0)</f>
        <v>#N/A</v>
      </c>
      <c r="BF7" s="58" t="e">
        <f>VLOOKUP($A7,'S50'!$C:$BQ,40,0)</f>
        <v>#N/A</v>
      </c>
      <c r="BG7" s="58" t="e">
        <f>VLOOKUP($A7,'S50'!$C:$BQ,22,0)</f>
        <v>#N/A</v>
      </c>
      <c r="BH7" s="66" t="e">
        <f>VLOOKUP($A7,'S50'!$C:$BQ,29,0)</f>
        <v>#N/A</v>
      </c>
      <c r="BI7" s="66" t="e">
        <f>VLOOKUP($A7,'S50'!$C:$BQ,30,0)</f>
        <v>#N/A</v>
      </c>
      <c r="BJ7" s="66" t="e">
        <f>VLOOKUP($A7,'S50'!$C:$BQ,52,0)</f>
        <v>#N/A</v>
      </c>
      <c r="BK7" s="66" t="e">
        <f>VLOOKUP($A7,'S50'!$C:$BQ,59,0)</f>
        <v>#N/A</v>
      </c>
      <c r="BL7" s="66" t="e">
        <f>VLOOKUP($A7,'S50'!$C:$BQ,60,0)</f>
        <v>#N/A</v>
      </c>
    </row>
    <row r="8" spans="1:127" x14ac:dyDescent="0.2">
      <c r="A8" s="57" t="s">
        <v>60</v>
      </c>
      <c r="B8" s="58">
        <f>VLOOKUP($A8,'S0 remplacer avec S44'!$C:$BQ,32,0)</f>
        <v>128.5</v>
      </c>
      <c r="C8" s="58">
        <f>VLOOKUP($A8,'S0 remplacer avec S44'!$C:$BQ,39,0)</f>
        <v>3</v>
      </c>
      <c r="D8" s="58">
        <f>VLOOKUP($A8,'S0 remplacer avec S44'!$C:$BQ,40,0)</f>
        <v>29</v>
      </c>
      <c r="E8" s="58">
        <f>VLOOKUP($A8,'S0 remplacer avec S44'!$C:$BQ,22,0)</f>
        <v>1241.1084499999999</v>
      </c>
      <c r="F8" s="66">
        <f>VLOOKUP($A8,'S0 remplacer avec S44'!$C:$BQ,29,0)</f>
        <v>0</v>
      </c>
      <c r="G8" s="66">
        <f>VLOOKUP($A8,'S0 remplacer avec S44'!$C:$BQ,30,0)</f>
        <v>189</v>
      </c>
      <c r="H8" s="66">
        <f>VLOOKUP($A8,'S0 remplacer avec S44'!$C:$BQ,52,0)</f>
        <v>81.8</v>
      </c>
      <c r="I8" s="66">
        <f>VLOOKUP($A8,'S0 remplacer avec S44'!$C:$BQ,59,0)</f>
        <v>0</v>
      </c>
      <c r="J8" s="66">
        <f>VLOOKUP($A8,'S0 remplacer avec S44'!$C:$BQ,60,0)</f>
        <v>0</v>
      </c>
      <c r="K8" s="58">
        <f>VLOOKUP($A8,'S45'!$C:$BQ,32,0)</f>
        <v>131.5</v>
      </c>
      <c r="L8" s="58">
        <f>VLOOKUP($A8,'S45'!$C:$BQ,39,0)</f>
        <v>0</v>
      </c>
      <c r="M8" s="58">
        <f>VLOOKUP($A8,'S45'!$C:$BQ,40,0)</f>
        <v>26</v>
      </c>
      <c r="N8" s="58">
        <f>VLOOKUP($A8,'S45'!$C:$BQ,22,0)</f>
        <v>1242.1526100000001</v>
      </c>
      <c r="O8" s="66">
        <f>VLOOKUP($A8,'S45'!$C:$BQ,29,0)</f>
        <v>0</v>
      </c>
      <c r="P8" s="66">
        <f>VLOOKUP($A8,'S45'!$C:$BQ,30,0)</f>
        <v>188</v>
      </c>
      <c r="Q8" s="66">
        <f>VLOOKUP($A8,'S45'!$C:$BQ,52,0)</f>
        <v>81.8</v>
      </c>
      <c r="R8" s="66">
        <f>VLOOKUP($A8,'S45'!$C:$BQ,59,0)</f>
        <v>0</v>
      </c>
      <c r="S8" s="66">
        <f>VLOOKUP($A8,'S45'!$C:$BQ,60,0)</f>
        <v>0</v>
      </c>
      <c r="T8" s="58">
        <f>VLOOKUP($A8,'S46'!$C:$BQ,32,0)</f>
        <v>131.5</v>
      </c>
      <c r="U8" s="58">
        <f>VLOOKUP($A8,'S46'!$C:$BQ,39,0)</f>
        <v>0</v>
      </c>
      <c r="V8" s="58">
        <f>VLOOKUP($A8,'S46'!$C:$BQ,40,0)</f>
        <v>26</v>
      </c>
      <c r="W8" s="58">
        <f>VLOOKUP($A8,'S46'!$C:$BQ,22,0)</f>
        <v>1245.6219699999999</v>
      </c>
      <c r="X8" s="66">
        <f>VLOOKUP($A8,'S46'!$C:$BQ,29,0)</f>
        <v>0</v>
      </c>
      <c r="Y8" s="66">
        <f>VLOOKUP($A8,'S46'!$C:$BQ,30,0)</f>
        <v>184</v>
      </c>
      <c r="Z8" s="66">
        <f>VLOOKUP($A8,'S46'!$C:$BQ,52,0)</f>
        <v>81.8</v>
      </c>
      <c r="AA8" s="66">
        <f>VLOOKUP($A8,'S46'!$C:$BQ,59,0)</f>
        <v>0</v>
      </c>
      <c r="AB8" s="66">
        <f>VLOOKUP($A8,'S46'!$C:$BQ,60,0)</f>
        <v>0</v>
      </c>
      <c r="AC8" s="58">
        <f>VLOOKUP($A8,'S47'!$C:$BQ,32,0)</f>
        <v>134</v>
      </c>
      <c r="AD8" s="58">
        <f>VLOOKUP($A8,'S47'!$C:$BQ,39,0)</f>
        <v>0</v>
      </c>
      <c r="AE8" s="58">
        <f>VLOOKUP($A8,'S47'!$C:$BQ,40,0)</f>
        <v>24</v>
      </c>
      <c r="AF8" s="58">
        <f>VLOOKUP($A8,'S47'!$C:$BQ,22,0)</f>
        <v>1277.92544</v>
      </c>
      <c r="AG8" s="66">
        <f>VLOOKUP($A8,'S47'!$C:$BQ,29,0)</f>
        <v>0</v>
      </c>
      <c r="AH8" s="66">
        <f>VLOOKUP($A8,'S47'!$C:$BQ,30,0)</f>
        <v>152</v>
      </c>
      <c r="AI8" s="66">
        <f>VLOOKUP($A8,'S47'!$C:$BQ,52,0)</f>
        <v>81.8</v>
      </c>
      <c r="AJ8" s="66">
        <f>VLOOKUP($A8,'S47'!$C:$BQ,59,0)</f>
        <v>0</v>
      </c>
      <c r="AK8" s="66">
        <f>VLOOKUP($A8,'S47'!$C:$BQ,60,0)</f>
        <v>0</v>
      </c>
      <c r="AL8" s="58" t="e">
        <f>VLOOKUP($A8,'S48'!$C:$BQ,32,0)</f>
        <v>#N/A</v>
      </c>
      <c r="AM8" s="58" t="e">
        <f>VLOOKUP($A8,'S48'!$C:$BQ,39,0)</f>
        <v>#N/A</v>
      </c>
      <c r="AN8" s="58" t="e">
        <f>VLOOKUP($A8,'S48'!$C:$BQ,40,0)</f>
        <v>#N/A</v>
      </c>
      <c r="AO8" s="58" t="e">
        <f>VLOOKUP($A8,'S48'!$C:$BQ,22,0)</f>
        <v>#N/A</v>
      </c>
      <c r="AP8" s="66" t="e">
        <f>VLOOKUP($A8,'S48'!$C:$BQ,29,0)</f>
        <v>#N/A</v>
      </c>
      <c r="AQ8" s="66" t="e">
        <f>VLOOKUP($A8,'S48'!$C:$BQ,30,0)</f>
        <v>#N/A</v>
      </c>
      <c r="AR8" s="66" t="e">
        <f>VLOOKUP($A8,'S48'!$C:$BQ,52,0)</f>
        <v>#N/A</v>
      </c>
      <c r="AS8" s="66" t="e">
        <f>VLOOKUP($A8,'S48'!$C:$BQ,59,0)</f>
        <v>#N/A</v>
      </c>
      <c r="AT8" s="66" t="e">
        <f>VLOOKUP($A8,'S48'!$C:$BQ,60,0)</f>
        <v>#N/A</v>
      </c>
      <c r="AU8" s="58" t="e">
        <f>VLOOKUP($A8,'S49'!$C:$BQ,32,0)</f>
        <v>#N/A</v>
      </c>
      <c r="AV8" s="58" t="e">
        <f>VLOOKUP($A8,'S49'!$C:$BQ,39,0)</f>
        <v>#N/A</v>
      </c>
      <c r="AW8" s="58" t="e">
        <f>VLOOKUP($A8,'S49'!$C:$BQ,40,0)</f>
        <v>#N/A</v>
      </c>
      <c r="AX8" s="58" t="e">
        <f>VLOOKUP($A8,'S49'!$C:$BQ,22,0)</f>
        <v>#N/A</v>
      </c>
      <c r="AY8" s="66" t="e">
        <f>VLOOKUP($A8,'S49'!$C:$BQ,29,0)</f>
        <v>#N/A</v>
      </c>
      <c r="AZ8" s="66" t="e">
        <f>VLOOKUP($A8,'S49'!$C:$BQ,30,0)</f>
        <v>#N/A</v>
      </c>
      <c r="BA8" s="66" t="e">
        <f>VLOOKUP($A8,'S49'!$C:$BQ,52,0)</f>
        <v>#N/A</v>
      </c>
      <c r="BB8" s="66" t="e">
        <f>VLOOKUP($A8,'S49'!$C:$BQ,59,0)</f>
        <v>#N/A</v>
      </c>
      <c r="BC8" s="66" t="e">
        <f>VLOOKUP($A8,'S49'!$C:$BQ,60,0)</f>
        <v>#N/A</v>
      </c>
      <c r="BD8" s="58" t="e">
        <f>VLOOKUP($A8,'S50'!$C:$BQ,32,0)</f>
        <v>#N/A</v>
      </c>
      <c r="BE8" s="58" t="e">
        <f>VLOOKUP($A8,'S50'!$C:$BQ,39,0)</f>
        <v>#N/A</v>
      </c>
      <c r="BF8" s="58" t="e">
        <f>VLOOKUP($A8,'S50'!$C:$BQ,40,0)</f>
        <v>#N/A</v>
      </c>
      <c r="BG8" s="58" t="e">
        <f>VLOOKUP($A8,'S50'!$C:$BQ,22,0)</f>
        <v>#N/A</v>
      </c>
      <c r="BH8" s="66" t="e">
        <f>VLOOKUP($A8,'S50'!$C:$BQ,29,0)</f>
        <v>#N/A</v>
      </c>
      <c r="BI8" s="66" t="e">
        <f>VLOOKUP($A8,'S50'!$C:$BQ,30,0)</f>
        <v>#N/A</v>
      </c>
      <c r="BJ8" s="66" t="e">
        <f>VLOOKUP($A8,'S50'!$C:$BQ,52,0)</f>
        <v>#N/A</v>
      </c>
      <c r="BK8" s="66" t="e">
        <f>VLOOKUP($A8,'S50'!$C:$BQ,59,0)</f>
        <v>#N/A</v>
      </c>
      <c r="BL8" s="66" t="e">
        <f>VLOOKUP($A8,'S50'!$C:$BQ,60,0)</f>
        <v>#N/A</v>
      </c>
    </row>
    <row r="9" spans="1:127" x14ac:dyDescent="0.2">
      <c r="A9" s="57" t="s">
        <v>61</v>
      </c>
      <c r="B9" s="58">
        <f>VLOOKUP($A9,'S0 remplacer avec S44'!$C:$BQ,32,0)</f>
        <v>307.39999999999998</v>
      </c>
      <c r="C9" s="58">
        <f>VLOOKUP($A9,'S0 remplacer avec S44'!$C:$BQ,39,0)</f>
        <v>34</v>
      </c>
      <c r="D9" s="58">
        <f>VLOOKUP($A9,'S0 remplacer avec S44'!$C:$BQ,40,0)</f>
        <v>103</v>
      </c>
      <c r="E9" s="58">
        <f>VLOOKUP($A9,'S0 remplacer avec S44'!$C:$BQ,22,0)</f>
        <v>3204.6095999999998</v>
      </c>
      <c r="F9" s="66">
        <f>VLOOKUP($A9,'S0 remplacer avec S44'!$C:$BQ,29,0)</f>
        <v>0</v>
      </c>
      <c r="G9" s="66">
        <f>VLOOKUP($A9,'S0 remplacer avec S44'!$C:$BQ,30,0)</f>
        <v>520</v>
      </c>
      <c r="H9" s="66">
        <f>VLOOKUP($A9,'S0 remplacer avec S44'!$C:$BQ,52,0)</f>
        <v>202.2</v>
      </c>
      <c r="I9" s="66">
        <f>VLOOKUP($A9,'S0 remplacer avec S44'!$C:$BQ,59,0)</f>
        <v>0</v>
      </c>
      <c r="J9" s="66">
        <f>VLOOKUP($A9,'S0 remplacer avec S44'!$C:$BQ,60,0)</f>
        <v>6</v>
      </c>
      <c r="K9" s="58">
        <f>VLOOKUP($A9,'S45'!$C:$BQ,32,0)</f>
        <v>326.89999999999998</v>
      </c>
      <c r="L9" s="58">
        <f>VLOOKUP($A9,'S45'!$C:$BQ,39,0)</f>
        <v>15</v>
      </c>
      <c r="M9" s="58">
        <f>VLOOKUP($A9,'S45'!$C:$BQ,40,0)</f>
        <v>83</v>
      </c>
      <c r="N9" s="58">
        <f>VLOOKUP($A9,'S45'!$C:$BQ,22,0)</f>
        <v>3189.5224699999999</v>
      </c>
      <c r="O9" s="66">
        <f>VLOOKUP($A9,'S45'!$C:$BQ,29,0)</f>
        <v>0</v>
      </c>
      <c r="P9" s="66">
        <f>VLOOKUP($A9,'S45'!$C:$BQ,30,0)</f>
        <v>535</v>
      </c>
      <c r="Q9" s="66">
        <f>VLOOKUP($A9,'S45'!$C:$BQ,52,0)</f>
        <v>206.2</v>
      </c>
      <c r="R9" s="66">
        <f>VLOOKUP($A9,'S45'!$C:$BQ,59,0)</f>
        <v>0</v>
      </c>
      <c r="S9" s="66">
        <f>VLOOKUP($A9,'S45'!$C:$BQ,60,0)</f>
        <v>2</v>
      </c>
      <c r="T9" s="58">
        <f>VLOOKUP($A9,'S46'!$C:$BQ,32,0)</f>
        <v>324.10000000000002</v>
      </c>
      <c r="U9" s="58">
        <f>VLOOKUP($A9,'S46'!$C:$BQ,39,0)</f>
        <v>18</v>
      </c>
      <c r="V9" s="58">
        <f>VLOOKUP($A9,'S46'!$C:$BQ,40,0)</f>
        <v>86</v>
      </c>
      <c r="W9" s="58">
        <f>VLOOKUP($A9,'S46'!$C:$BQ,22,0)</f>
        <v>3205.5743200000002</v>
      </c>
      <c r="X9" s="66">
        <f>VLOOKUP($A9,'S46'!$C:$BQ,29,0)</f>
        <v>0</v>
      </c>
      <c r="Y9" s="66">
        <f>VLOOKUP($A9,'S46'!$C:$BQ,30,0)</f>
        <v>519</v>
      </c>
      <c r="Z9" s="66">
        <f>VLOOKUP($A9,'S46'!$C:$BQ,52,0)</f>
        <v>210.2</v>
      </c>
      <c r="AA9" s="66">
        <f>VLOOKUP($A9,'S46'!$C:$BQ,59,0)</f>
        <v>0</v>
      </c>
      <c r="AB9" s="66">
        <f>VLOOKUP($A9,'S46'!$C:$BQ,60,0)</f>
        <v>0</v>
      </c>
      <c r="AC9" s="58">
        <f>VLOOKUP($A9,'S47'!$C:$BQ,32,0)</f>
        <v>332.6</v>
      </c>
      <c r="AD9" s="58">
        <f>VLOOKUP($A9,'S47'!$C:$BQ,39,0)</f>
        <v>9</v>
      </c>
      <c r="AE9" s="58">
        <f>VLOOKUP($A9,'S47'!$C:$BQ,40,0)</f>
        <v>77</v>
      </c>
      <c r="AF9" s="58">
        <f>VLOOKUP($A9,'S47'!$C:$BQ,22,0)</f>
        <v>3256.31673</v>
      </c>
      <c r="AG9" s="66">
        <f>VLOOKUP($A9,'S47'!$C:$BQ,29,0)</f>
        <v>0</v>
      </c>
      <c r="AH9" s="66">
        <f>VLOOKUP($A9,'S47'!$C:$BQ,30,0)</f>
        <v>468</v>
      </c>
      <c r="AI9" s="66">
        <f>VLOOKUP($A9,'S47'!$C:$BQ,52,0)</f>
        <v>213.2</v>
      </c>
      <c r="AJ9" s="66">
        <f>VLOOKUP($A9,'S47'!$C:$BQ,59,0)</f>
        <v>0</v>
      </c>
      <c r="AK9" s="66">
        <f>VLOOKUP($A9,'S47'!$C:$BQ,60,0)</f>
        <v>0</v>
      </c>
      <c r="AL9" s="58">
        <f>VLOOKUP($A9,'S48'!$C:$BQ,32,0)</f>
        <v>336.6</v>
      </c>
      <c r="AM9" s="58">
        <f>VLOOKUP($A9,'S48'!$C:$BQ,39,0)</f>
        <v>18</v>
      </c>
      <c r="AN9" s="58">
        <f>VLOOKUP($A9,'S48'!$C:$BQ,40,0)</f>
        <v>88</v>
      </c>
      <c r="AO9" s="58">
        <f>VLOOKUP($A9,'S48'!$C:$BQ,22,0)</f>
        <v>3359.4327600000001</v>
      </c>
      <c r="AP9" s="66">
        <f>VLOOKUP($A9,'S48'!$C:$BQ,29,0)</f>
        <v>0</v>
      </c>
      <c r="AQ9" s="66">
        <f>VLOOKUP($A9,'S48'!$C:$BQ,30,0)</f>
        <v>501</v>
      </c>
      <c r="AR9" s="66">
        <f>VLOOKUP($A9,'S48'!$C:$BQ,52,0)</f>
        <v>217.2</v>
      </c>
      <c r="AS9" s="66">
        <f>VLOOKUP($A9,'S48'!$C:$BQ,59,0)</f>
        <v>0</v>
      </c>
      <c r="AT9" s="66">
        <f>VLOOKUP($A9,'S48'!$C:$BQ,60,0)</f>
        <v>0</v>
      </c>
      <c r="AU9" s="58">
        <f>VLOOKUP($A9,'S49'!$C:$BQ,32,0)</f>
        <v>341.6</v>
      </c>
      <c r="AV9" s="58">
        <f>VLOOKUP($A9,'S49'!$C:$BQ,39,0)</f>
        <v>13</v>
      </c>
      <c r="AW9" s="58">
        <f>VLOOKUP($A9,'S49'!$C:$BQ,40,0)</f>
        <v>83</v>
      </c>
      <c r="AX9" s="58">
        <f>VLOOKUP($A9,'S49'!$C:$BQ,22,0)</f>
        <v>3380.7429200000001</v>
      </c>
      <c r="AY9" s="66">
        <f>VLOOKUP($A9,'S49'!$C:$BQ,29,0)</f>
        <v>0</v>
      </c>
      <c r="AZ9" s="66">
        <f>VLOOKUP($A9,'S49'!$C:$BQ,30,0)</f>
        <v>480</v>
      </c>
      <c r="BA9" s="66">
        <f>VLOOKUP($A9,'S49'!$C:$BQ,52,0)</f>
        <v>221.2</v>
      </c>
      <c r="BB9" s="66">
        <f>VLOOKUP($A9,'S49'!$C:$BQ,59,0)</f>
        <v>0</v>
      </c>
      <c r="BC9" s="66">
        <f>VLOOKUP($A9,'S49'!$C:$BQ,60,0)</f>
        <v>0</v>
      </c>
      <c r="BD9" s="58" t="e">
        <f>VLOOKUP($A9,'S50'!$C:$BQ,32,0)</f>
        <v>#N/A</v>
      </c>
      <c r="BE9" s="58" t="e">
        <f>VLOOKUP($A9,'S50'!$C:$BQ,39,0)</f>
        <v>#N/A</v>
      </c>
      <c r="BF9" s="58" t="e">
        <f>VLOOKUP($A9,'S50'!$C:$BQ,40,0)</f>
        <v>#N/A</v>
      </c>
      <c r="BG9" s="58" t="e">
        <f>VLOOKUP($A9,'S50'!$C:$BQ,22,0)</f>
        <v>#N/A</v>
      </c>
      <c r="BH9" s="66" t="e">
        <f>VLOOKUP($A9,'S50'!$C:$BQ,29,0)</f>
        <v>#N/A</v>
      </c>
      <c r="BI9" s="66" t="e">
        <f>VLOOKUP($A9,'S50'!$C:$BQ,30,0)</f>
        <v>#N/A</v>
      </c>
      <c r="BJ9" s="66" t="e">
        <f>VLOOKUP($A9,'S50'!$C:$BQ,52,0)</f>
        <v>#N/A</v>
      </c>
      <c r="BK9" s="66" t="e">
        <f>VLOOKUP($A9,'S50'!$C:$BQ,59,0)</f>
        <v>#N/A</v>
      </c>
      <c r="BL9" s="66" t="e">
        <f>VLOOKUP($A9,'S50'!$C:$BQ,60,0)</f>
        <v>#N/A</v>
      </c>
    </row>
    <row r="10" spans="1:127" x14ac:dyDescent="0.2">
      <c r="A10" s="57" t="s">
        <v>62</v>
      </c>
      <c r="B10" s="58">
        <f>VLOOKUP($A10,'S0 remplacer avec S44'!$C:$BQ,32,0)</f>
        <v>171.85</v>
      </c>
      <c r="C10" s="58">
        <f>VLOOKUP($A10,'S0 remplacer avec S44'!$C:$BQ,39,0)</f>
        <v>0</v>
      </c>
      <c r="D10" s="58">
        <f>VLOOKUP($A10,'S0 remplacer avec S44'!$C:$BQ,40,0)</f>
        <v>20</v>
      </c>
      <c r="E10" s="58">
        <f>VLOOKUP($A10,'S0 remplacer avec S44'!$C:$BQ,22,0)</f>
        <v>2263.8560600000001</v>
      </c>
      <c r="F10" s="66">
        <f>VLOOKUP($A10,'S0 remplacer avec S44'!$C:$BQ,29,0)</f>
        <v>0</v>
      </c>
      <c r="G10" s="66">
        <f>VLOOKUP($A10,'S0 remplacer avec S44'!$C:$BQ,30,0)</f>
        <v>0</v>
      </c>
      <c r="H10" s="66">
        <f>VLOOKUP($A10,'S0 remplacer avec S44'!$C:$BQ,52,0)</f>
        <v>146.80000000000001</v>
      </c>
      <c r="I10" s="66">
        <f>VLOOKUP($A10,'S0 remplacer avec S44'!$C:$BQ,59,0)</f>
        <v>0</v>
      </c>
      <c r="J10" s="66">
        <f>VLOOKUP($A10,'S0 remplacer avec S44'!$C:$BQ,60,0)</f>
        <v>0</v>
      </c>
      <c r="K10" s="58">
        <f>VLOOKUP($A10,'S45'!$C:$BQ,32,0)</f>
        <v>173.45</v>
      </c>
      <c r="L10" s="58">
        <f>VLOOKUP($A10,'S45'!$C:$BQ,39,0)</f>
        <v>0</v>
      </c>
      <c r="M10" s="58">
        <f>VLOOKUP($A10,'S45'!$C:$BQ,40,0)</f>
        <v>19</v>
      </c>
      <c r="N10" s="58">
        <f>VLOOKUP($A10,'S45'!$C:$BQ,22,0)</f>
        <v>2315.2052100000001</v>
      </c>
      <c r="O10" s="66">
        <f>VLOOKUP($A10,'S45'!$C:$BQ,29,0)</f>
        <v>0</v>
      </c>
      <c r="P10" s="66">
        <f>VLOOKUP($A10,'S45'!$C:$BQ,30,0)</f>
        <v>0</v>
      </c>
      <c r="Q10" s="66">
        <f>VLOOKUP($A10,'S45'!$C:$BQ,52,0)</f>
        <v>146.80000000000001</v>
      </c>
      <c r="R10" s="66">
        <f>VLOOKUP($A10,'S45'!$C:$BQ,59,0)</f>
        <v>0</v>
      </c>
      <c r="S10" s="66">
        <f>VLOOKUP($A10,'S45'!$C:$BQ,60,0)</f>
        <v>0</v>
      </c>
      <c r="T10" s="58">
        <f>VLOOKUP($A10,'S46'!$C:$BQ,32,0)</f>
        <v>175.45</v>
      </c>
      <c r="U10" s="58">
        <f>VLOOKUP($A10,'S46'!$C:$BQ,39,0)</f>
        <v>0</v>
      </c>
      <c r="V10" s="58">
        <f>VLOOKUP($A10,'S46'!$C:$BQ,40,0)</f>
        <v>17</v>
      </c>
      <c r="W10" s="58">
        <f>VLOOKUP($A10,'S46'!$C:$BQ,22,0)</f>
        <v>2256.3822700000001</v>
      </c>
      <c r="X10" s="66">
        <f>VLOOKUP($A10,'S46'!$C:$BQ,29,0)</f>
        <v>0</v>
      </c>
      <c r="Y10" s="66">
        <f>VLOOKUP($A10,'S46'!$C:$BQ,30,0)</f>
        <v>0</v>
      </c>
      <c r="Z10" s="66">
        <f>VLOOKUP($A10,'S46'!$C:$BQ,52,0)</f>
        <v>147.80000000000001</v>
      </c>
      <c r="AA10" s="66">
        <f>VLOOKUP($A10,'S46'!$C:$BQ,59,0)</f>
        <v>0</v>
      </c>
      <c r="AB10" s="66">
        <f>VLOOKUP($A10,'S46'!$C:$BQ,60,0)</f>
        <v>0</v>
      </c>
      <c r="AC10" s="58">
        <f>VLOOKUP($A10,'S47'!$C:$BQ,32,0)</f>
        <v>182.45</v>
      </c>
      <c r="AD10" s="58">
        <f>VLOOKUP($A10,'S47'!$C:$BQ,39,0)</f>
        <v>0</v>
      </c>
      <c r="AE10" s="58">
        <f>VLOOKUP($A10,'S47'!$C:$BQ,40,0)</f>
        <v>10</v>
      </c>
      <c r="AF10" s="58">
        <f>VLOOKUP($A10,'S47'!$C:$BQ,22,0)</f>
        <v>2294.2151699999999</v>
      </c>
      <c r="AG10" s="66">
        <f>VLOOKUP($A10,'S47'!$C:$BQ,29,0)</f>
        <v>0</v>
      </c>
      <c r="AH10" s="66">
        <f>VLOOKUP($A10,'S47'!$C:$BQ,30,0)</f>
        <v>0</v>
      </c>
      <c r="AI10" s="66">
        <f>VLOOKUP($A10,'S47'!$C:$BQ,52,0)</f>
        <v>149.80000000000001</v>
      </c>
      <c r="AJ10" s="66">
        <f>VLOOKUP($A10,'S47'!$C:$BQ,59,0)</f>
        <v>0</v>
      </c>
      <c r="AK10" s="66">
        <f>VLOOKUP($A10,'S47'!$C:$BQ,60,0)</f>
        <v>0</v>
      </c>
      <c r="AL10" s="58">
        <f>VLOOKUP($A10,'S48'!$C:$BQ,32,0)</f>
        <v>187.95</v>
      </c>
      <c r="AM10" s="58">
        <f>VLOOKUP($A10,'S48'!$C:$BQ,39,0)</f>
        <v>0</v>
      </c>
      <c r="AN10" s="58">
        <f>VLOOKUP($A10,'S48'!$C:$BQ,40,0)</f>
        <v>1</v>
      </c>
      <c r="AO10" s="58">
        <f>VLOOKUP($A10,'S48'!$C:$BQ,22,0)</f>
        <v>2298.4418999999998</v>
      </c>
      <c r="AP10" s="66">
        <f>VLOOKUP($A10,'S48'!$C:$BQ,29,0)</f>
        <v>0</v>
      </c>
      <c r="AQ10" s="66">
        <f>VLOOKUP($A10,'S48'!$C:$BQ,30,0)</f>
        <v>0</v>
      </c>
      <c r="AR10" s="66">
        <f>VLOOKUP($A10,'S48'!$C:$BQ,52,0)</f>
        <v>151.80000000000001</v>
      </c>
      <c r="AS10" s="66">
        <f>VLOOKUP($A10,'S48'!$C:$BQ,59,0)</f>
        <v>0</v>
      </c>
      <c r="AT10" s="66">
        <f>VLOOKUP($A10,'S48'!$C:$BQ,60,0)</f>
        <v>0</v>
      </c>
      <c r="AU10" s="58">
        <f>VLOOKUP($A10,'S49'!$C:$BQ,32,0)</f>
        <v>190.95</v>
      </c>
      <c r="AV10" s="58">
        <f>VLOOKUP($A10,'S49'!$C:$BQ,39,0)</f>
        <v>0</v>
      </c>
      <c r="AW10" s="58">
        <f>VLOOKUP($A10,'S49'!$C:$BQ,40,0)</f>
        <v>0</v>
      </c>
      <c r="AX10" s="58">
        <f>VLOOKUP($A10,'S49'!$C:$BQ,22,0)</f>
        <v>2303.25443</v>
      </c>
      <c r="AY10" s="66">
        <f>VLOOKUP($A10,'S49'!$C:$BQ,29,0)</f>
        <v>0</v>
      </c>
      <c r="AZ10" s="66">
        <f>VLOOKUP($A10,'S49'!$C:$BQ,30,0)</f>
        <v>0</v>
      </c>
      <c r="BA10" s="66">
        <f>VLOOKUP($A10,'S49'!$C:$BQ,52,0)</f>
        <v>156.80000000000001</v>
      </c>
      <c r="BB10" s="66">
        <f>VLOOKUP($A10,'S49'!$C:$BQ,59,0)</f>
        <v>0</v>
      </c>
      <c r="BC10" s="66">
        <f>VLOOKUP($A10,'S49'!$C:$BQ,60,0)</f>
        <v>0</v>
      </c>
      <c r="BD10" s="58" t="e">
        <f>VLOOKUP($A10,'S50'!$C:$BQ,32,0)</f>
        <v>#N/A</v>
      </c>
      <c r="BE10" s="58" t="e">
        <f>VLOOKUP($A10,'S50'!$C:$BQ,39,0)</f>
        <v>#N/A</v>
      </c>
      <c r="BF10" s="58" t="e">
        <f>VLOOKUP($A10,'S50'!$C:$BQ,40,0)</f>
        <v>#N/A</v>
      </c>
      <c r="BG10" s="58" t="e">
        <f>VLOOKUP($A10,'S50'!$C:$BQ,22,0)</f>
        <v>#N/A</v>
      </c>
      <c r="BH10" s="66" t="e">
        <f>VLOOKUP($A10,'S50'!$C:$BQ,29,0)</f>
        <v>#N/A</v>
      </c>
      <c r="BI10" s="66" t="e">
        <f>VLOOKUP($A10,'S50'!$C:$BQ,30,0)</f>
        <v>#N/A</v>
      </c>
      <c r="BJ10" s="66" t="e">
        <f>VLOOKUP($A10,'S50'!$C:$BQ,52,0)</f>
        <v>#N/A</v>
      </c>
      <c r="BK10" s="66" t="e">
        <f>VLOOKUP($A10,'S50'!$C:$BQ,59,0)</f>
        <v>#N/A</v>
      </c>
      <c r="BL10" s="66" t="e">
        <f>VLOOKUP($A10,'S50'!$C:$BQ,60,0)</f>
        <v>#N/A</v>
      </c>
    </row>
    <row r="11" spans="1:127" x14ac:dyDescent="0.2">
      <c r="A11" s="57" t="s">
        <v>63</v>
      </c>
      <c r="B11" s="58">
        <f>VLOOKUP($A11,'S0 remplacer avec S44'!$C:$BQ,32,0)</f>
        <v>147.19999999999999</v>
      </c>
      <c r="C11" s="58">
        <f>VLOOKUP($A11,'S0 remplacer avec S44'!$C:$BQ,39,0)</f>
        <v>31</v>
      </c>
      <c r="D11" s="58">
        <f>VLOOKUP($A11,'S0 remplacer avec S44'!$C:$BQ,40,0)</f>
        <v>66</v>
      </c>
      <c r="E11" s="58">
        <f>VLOOKUP($A11,'S0 remplacer avec S44'!$C:$BQ,22,0)</f>
        <v>2082.6028849999998</v>
      </c>
      <c r="F11" s="66">
        <f>VLOOKUP($A11,'S0 remplacer avec S44'!$C:$BQ,29,0)</f>
        <v>0</v>
      </c>
      <c r="G11" s="66">
        <f>VLOOKUP($A11,'S0 remplacer avec S44'!$C:$BQ,30,0)</f>
        <v>0</v>
      </c>
      <c r="H11" s="66">
        <f>VLOOKUP($A11,'S0 remplacer avec S44'!$C:$BQ,52,0)</f>
        <v>64.400000000000006</v>
      </c>
      <c r="I11" s="66">
        <f>VLOOKUP($A11,'S0 remplacer avec S44'!$C:$BQ,59,0)</f>
        <v>26</v>
      </c>
      <c r="J11" s="66">
        <f>VLOOKUP($A11,'S0 remplacer avec S44'!$C:$BQ,60,0)</f>
        <v>44</v>
      </c>
      <c r="K11" s="58">
        <f>VLOOKUP($A11,'S45'!$C:$BQ,32,0)</f>
        <v>150.19999999999999</v>
      </c>
      <c r="L11" s="58">
        <f>VLOOKUP($A11,'S45'!$C:$BQ,39,0)</f>
        <v>28</v>
      </c>
      <c r="M11" s="58">
        <f>VLOOKUP($A11,'S45'!$C:$BQ,40,0)</f>
        <v>63</v>
      </c>
      <c r="N11" s="58">
        <f>VLOOKUP($A11,'S45'!$C:$BQ,22,0)</f>
        <v>2117.6069950000001</v>
      </c>
      <c r="O11" s="66">
        <f>VLOOKUP($A11,'S45'!$C:$BQ,29,0)</f>
        <v>0</v>
      </c>
      <c r="P11" s="66">
        <f>VLOOKUP($A11,'S45'!$C:$BQ,30,0)</f>
        <v>0</v>
      </c>
      <c r="Q11" s="66">
        <f>VLOOKUP($A11,'S45'!$C:$BQ,52,0)</f>
        <v>67.400000000000006</v>
      </c>
      <c r="R11" s="66">
        <f>VLOOKUP($A11,'S45'!$C:$BQ,59,0)</f>
        <v>23</v>
      </c>
      <c r="S11" s="66">
        <f>VLOOKUP($A11,'S45'!$C:$BQ,60,0)</f>
        <v>41</v>
      </c>
      <c r="T11" s="58">
        <f>VLOOKUP($A11,'S46'!$C:$BQ,32,0)</f>
        <v>152.69999999999999</v>
      </c>
      <c r="U11" s="58">
        <f>VLOOKUP($A11,'S46'!$C:$BQ,39,0)</f>
        <v>25</v>
      </c>
      <c r="V11" s="58">
        <f>VLOOKUP($A11,'S46'!$C:$BQ,40,0)</f>
        <v>61</v>
      </c>
      <c r="W11" s="58">
        <f>VLOOKUP($A11,'S46'!$C:$BQ,22,0)</f>
        <v>2124.2642850000002</v>
      </c>
      <c r="X11" s="66">
        <f>VLOOKUP($A11,'S46'!$C:$BQ,29,0)</f>
        <v>0</v>
      </c>
      <c r="Y11" s="66">
        <f>VLOOKUP($A11,'S46'!$C:$BQ,30,0)</f>
        <v>0</v>
      </c>
      <c r="Z11" s="66">
        <f>VLOOKUP($A11,'S46'!$C:$BQ,52,0)</f>
        <v>67.400000000000006</v>
      </c>
      <c r="AA11" s="66">
        <f>VLOOKUP($A11,'S46'!$C:$BQ,59,0)</f>
        <v>23</v>
      </c>
      <c r="AB11" s="66">
        <f>VLOOKUP($A11,'S46'!$C:$BQ,60,0)</f>
        <v>41</v>
      </c>
      <c r="AC11" s="58">
        <f>VLOOKUP($A11,'S47'!$C:$BQ,32,0)</f>
        <v>162.69999999999999</v>
      </c>
      <c r="AD11" s="58">
        <f>VLOOKUP($A11,'S47'!$C:$BQ,39,0)</f>
        <v>15</v>
      </c>
      <c r="AE11" s="58">
        <f>VLOOKUP($A11,'S47'!$C:$BQ,40,0)</f>
        <v>51</v>
      </c>
      <c r="AF11" s="58">
        <f>VLOOKUP($A11,'S47'!$C:$BQ,22,0)</f>
        <v>2095.3765549999998</v>
      </c>
      <c r="AG11" s="66">
        <f>VLOOKUP($A11,'S47'!$C:$BQ,29,0)</f>
        <v>0</v>
      </c>
      <c r="AH11" s="66">
        <f>VLOOKUP($A11,'S47'!$C:$BQ,30,0)</f>
        <v>0</v>
      </c>
      <c r="AI11" s="66">
        <f>VLOOKUP($A11,'S47'!$C:$BQ,52,0)</f>
        <v>67.400000000000006</v>
      </c>
      <c r="AJ11" s="66">
        <f>VLOOKUP($A11,'S47'!$C:$BQ,59,0)</f>
        <v>23</v>
      </c>
      <c r="AK11" s="66">
        <f>VLOOKUP($A11,'S47'!$C:$BQ,60,0)</f>
        <v>41</v>
      </c>
      <c r="AL11" s="58">
        <f>VLOOKUP($A11,'S48'!$C:$BQ,32,0)</f>
        <v>172.2</v>
      </c>
      <c r="AM11" s="58">
        <f>VLOOKUP($A11,'S48'!$C:$BQ,39,0)</f>
        <v>7</v>
      </c>
      <c r="AN11" s="58">
        <f>VLOOKUP($A11,'S48'!$C:$BQ,40,0)</f>
        <v>42</v>
      </c>
      <c r="AO11" s="58">
        <f>VLOOKUP($A11,'S48'!$C:$BQ,22,0)</f>
        <v>2117.0631050000002</v>
      </c>
      <c r="AP11" s="66">
        <f>VLOOKUP($A11,'S48'!$C:$BQ,29,0)</f>
        <v>0</v>
      </c>
      <c r="AQ11" s="66">
        <f>VLOOKUP($A11,'S48'!$C:$BQ,30,0)</f>
        <v>0</v>
      </c>
      <c r="AR11" s="66">
        <f>VLOOKUP($A11,'S48'!$C:$BQ,52,0)</f>
        <v>68.400000000000006</v>
      </c>
      <c r="AS11" s="66">
        <f>VLOOKUP($A11,'S48'!$C:$BQ,59,0)</f>
        <v>23</v>
      </c>
      <c r="AT11" s="66">
        <f>VLOOKUP($A11,'S48'!$C:$BQ,60,0)</f>
        <v>41</v>
      </c>
      <c r="AU11" s="58">
        <f>VLOOKUP($A11,'S49'!$C:$BQ,32,0)</f>
        <v>188.2</v>
      </c>
      <c r="AV11" s="58">
        <f>VLOOKUP($A11,'S49'!$C:$BQ,39,0)</f>
        <v>0</v>
      </c>
      <c r="AW11" s="58">
        <f>VLOOKUP($A11,'S49'!$C:$BQ,40,0)</f>
        <v>26</v>
      </c>
      <c r="AX11" s="58">
        <f>VLOOKUP($A11,'S49'!$C:$BQ,22,0)</f>
        <v>2081.048065</v>
      </c>
      <c r="AY11" s="66">
        <f>VLOOKUP($A11,'S49'!$C:$BQ,29,0)</f>
        <v>0</v>
      </c>
      <c r="AZ11" s="66">
        <f>VLOOKUP($A11,'S49'!$C:$BQ,30,0)</f>
        <v>0</v>
      </c>
      <c r="BA11" s="66">
        <f>VLOOKUP($A11,'S49'!$C:$BQ,52,0)</f>
        <v>70.400000000000006</v>
      </c>
      <c r="BB11" s="66">
        <f>VLOOKUP($A11,'S49'!$C:$BQ,59,0)</f>
        <v>21</v>
      </c>
      <c r="BC11" s="66">
        <f>VLOOKUP($A11,'S49'!$C:$BQ,60,0)</f>
        <v>39</v>
      </c>
      <c r="BD11" s="58" t="e">
        <f>VLOOKUP($A11,'S50'!$C:$BQ,32,0)</f>
        <v>#N/A</v>
      </c>
      <c r="BE11" s="58" t="e">
        <f>VLOOKUP($A11,'S50'!$C:$BQ,39,0)</f>
        <v>#N/A</v>
      </c>
      <c r="BF11" s="58" t="e">
        <f>VLOOKUP($A11,'S50'!$C:$BQ,40,0)</f>
        <v>#N/A</v>
      </c>
      <c r="BG11" s="58" t="e">
        <f>VLOOKUP($A11,'S50'!$C:$BQ,22,0)</f>
        <v>#N/A</v>
      </c>
      <c r="BH11" s="66" t="e">
        <f>VLOOKUP($A11,'S50'!$C:$BQ,29,0)</f>
        <v>#N/A</v>
      </c>
      <c r="BI11" s="66" t="e">
        <f>VLOOKUP($A11,'S50'!$C:$BQ,30,0)</f>
        <v>#N/A</v>
      </c>
      <c r="BJ11" s="66" t="e">
        <f>VLOOKUP($A11,'S50'!$C:$BQ,52,0)</f>
        <v>#N/A</v>
      </c>
      <c r="BK11" s="66" t="e">
        <f>VLOOKUP($A11,'S50'!$C:$BQ,59,0)</f>
        <v>#N/A</v>
      </c>
      <c r="BL11" s="66" t="e">
        <f>VLOOKUP($A11,'S50'!$C:$BQ,60,0)</f>
        <v>#N/A</v>
      </c>
    </row>
    <row r="12" spans="1:127" x14ac:dyDescent="0.2">
      <c r="A12" s="57" t="s">
        <v>65</v>
      </c>
      <c r="B12" s="58">
        <f>VLOOKUP($A12,'S0 remplacer avec S44'!$C:$BQ,32,0)</f>
        <v>172.5</v>
      </c>
      <c r="C12" s="58">
        <f>VLOOKUP($A12,'S0 remplacer avec S44'!$C:$BQ,39,0)</f>
        <v>60</v>
      </c>
      <c r="D12" s="58">
        <f>VLOOKUP($A12,'S0 remplacer avec S44'!$C:$BQ,40,0)</f>
        <v>107</v>
      </c>
      <c r="E12" s="58">
        <f>VLOOKUP($A12,'S0 remplacer avec S44'!$C:$BQ,22,0)</f>
        <v>1991.613245</v>
      </c>
      <c r="F12" s="66">
        <f>VLOOKUP($A12,'S0 remplacer avec S44'!$C:$BQ,29,0)</f>
        <v>120</v>
      </c>
      <c r="G12" s="66">
        <f>VLOOKUP($A12,'S0 remplacer avec S44'!$C:$BQ,30,0)</f>
        <v>543</v>
      </c>
      <c r="H12" s="66">
        <f>VLOOKUP($A12,'S0 remplacer avec S44'!$C:$BQ,52,0)</f>
        <v>97.4</v>
      </c>
      <c r="I12" s="66">
        <f>VLOOKUP($A12,'S0 remplacer avec S44'!$C:$BQ,59,0)</f>
        <v>21</v>
      </c>
      <c r="J12" s="66">
        <f>VLOOKUP($A12,'S0 remplacer avec S44'!$C:$BQ,60,0)</f>
        <v>45</v>
      </c>
      <c r="K12" s="58">
        <f>VLOOKUP($A12,'S45'!$C:$BQ,32,0)</f>
        <v>174.5</v>
      </c>
      <c r="L12" s="58">
        <f>VLOOKUP($A12,'S45'!$C:$BQ,39,0)</f>
        <v>58</v>
      </c>
      <c r="M12" s="58">
        <f>VLOOKUP($A12,'S45'!$C:$BQ,40,0)</f>
        <v>105</v>
      </c>
      <c r="N12" s="58">
        <f>VLOOKUP($A12,'S45'!$C:$BQ,22,0)</f>
        <v>2022.3134050000001</v>
      </c>
      <c r="O12" s="66">
        <f>VLOOKUP($A12,'S45'!$C:$BQ,29,0)</f>
        <v>90</v>
      </c>
      <c r="P12" s="66">
        <f>VLOOKUP($A12,'S45'!$C:$BQ,30,0)</f>
        <v>512</v>
      </c>
      <c r="Q12" s="66">
        <f>VLOOKUP($A12,'S45'!$C:$BQ,52,0)</f>
        <v>98.4</v>
      </c>
      <c r="R12" s="66">
        <f>VLOOKUP($A12,'S45'!$C:$BQ,59,0)</f>
        <v>20</v>
      </c>
      <c r="S12" s="66">
        <f>VLOOKUP($A12,'S45'!$C:$BQ,60,0)</f>
        <v>44</v>
      </c>
      <c r="T12" s="58">
        <f>VLOOKUP($A12,'S46'!$C:$BQ,32,0)</f>
        <v>175.5</v>
      </c>
      <c r="U12" s="58">
        <f>VLOOKUP($A12,'S46'!$C:$BQ,39,0)</f>
        <v>57</v>
      </c>
      <c r="V12" s="58">
        <f>VLOOKUP($A12,'S46'!$C:$BQ,40,0)</f>
        <v>104</v>
      </c>
      <c r="W12" s="58">
        <f>VLOOKUP($A12,'S46'!$C:$BQ,22,0)</f>
        <v>2023.9562550000001</v>
      </c>
      <c r="X12" s="66">
        <f>VLOOKUP($A12,'S46'!$C:$BQ,29,0)</f>
        <v>88</v>
      </c>
      <c r="Y12" s="66">
        <f>VLOOKUP($A12,'S46'!$C:$BQ,30,0)</f>
        <v>510</v>
      </c>
      <c r="Z12" s="66">
        <f>VLOOKUP($A12,'S46'!$C:$BQ,52,0)</f>
        <v>99.4</v>
      </c>
      <c r="AA12" s="66">
        <f>VLOOKUP($A12,'S46'!$C:$BQ,59,0)</f>
        <v>19</v>
      </c>
      <c r="AB12" s="66">
        <f>VLOOKUP($A12,'S46'!$C:$BQ,60,0)</f>
        <v>43</v>
      </c>
      <c r="AC12" s="58">
        <f>VLOOKUP($A12,'S47'!$C:$BQ,32,0)</f>
        <v>181.5</v>
      </c>
      <c r="AD12" s="58">
        <f>VLOOKUP($A12,'S47'!$C:$BQ,39,0)</f>
        <v>51</v>
      </c>
      <c r="AE12" s="58">
        <f>VLOOKUP($A12,'S47'!$C:$BQ,40,0)</f>
        <v>98</v>
      </c>
      <c r="AF12" s="58">
        <f>VLOOKUP($A12,'S47'!$C:$BQ,22,0)</f>
        <v>2084.5724850000001</v>
      </c>
      <c r="AG12" s="66">
        <f>VLOOKUP($A12,'S47'!$C:$BQ,29,0)</f>
        <v>27</v>
      </c>
      <c r="AH12" s="66">
        <f>VLOOKUP($A12,'S47'!$C:$BQ,30,0)</f>
        <v>450</v>
      </c>
      <c r="AI12" s="66">
        <f>VLOOKUP($A12,'S47'!$C:$BQ,52,0)</f>
        <v>103.4</v>
      </c>
      <c r="AJ12" s="66">
        <f>VLOOKUP($A12,'S47'!$C:$BQ,59,0)</f>
        <v>15</v>
      </c>
      <c r="AK12" s="66">
        <f>VLOOKUP($A12,'S47'!$C:$BQ,60,0)</f>
        <v>39</v>
      </c>
      <c r="AL12" s="58">
        <f>VLOOKUP($A12,'S48'!$C:$BQ,32,0)</f>
        <v>188</v>
      </c>
      <c r="AM12" s="58">
        <f>VLOOKUP($A12,'S48'!$C:$BQ,39,0)</f>
        <v>47</v>
      </c>
      <c r="AN12" s="58">
        <f>VLOOKUP($A12,'S48'!$C:$BQ,40,0)</f>
        <v>93</v>
      </c>
      <c r="AO12" s="58">
        <f>VLOOKUP($A12,'S48'!$C:$BQ,22,0)</f>
        <v>2151.6837150000001</v>
      </c>
      <c r="AP12" s="66">
        <f>VLOOKUP($A12,'S48'!$C:$BQ,29,0)</f>
        <v>0</v>
      </c>
      <c r="AQ12" s="66">
        <f>VLOOKUP($A12,'S48'!$C:$BQ,30,0)</f>
        <v>404</v>
      </c>
      <c r="AR12" s="66">
        <f>VLOOKUP($A12,'S48'!$C:$BQ,52,0)</f>
        <v>105.4</v>
      </c>
      <c r="AS12" s="66">
        <f>VLOOKUP($A12,'S48'!$C:$BQ,59,0)</f>
        <v>14</v>
      </c>
      <c r="AT12" s="66">
        <f>VLOOKUP($A12,'S48'!$C:$BQ,60,0)</f>
        <v>38</v>
      </c>
      <c r="AU12" s="58">
        <f>VLOOKUP($A12,'S49'!$C:$BQ,32,0)</f>
        <v>195</v>
      </c>
      <c r="AV12" s="58">
        <f>VLOOKUP($A12,'S49'!$C:$BQ,39,0)</f>
        <v>40</v>
      </c>
      <c r="AW12" s="58">
        <f>VLOOKUP($A12,'S49'!$C:$BQ,40,0)</f>
        <v>86</v>
      </c>
      <c r="AX12" s="58">
        <f>VLOOKUP($A12,'S49'!$C:$BQ,22,0)</f>
        <v>2163.8495050000001</v>
      </c>
      <c r="AY12" s="66">
        <f>VLOOKUP($A12,'S49'!$C:$BQ,29,0)</f>
        <v>0</v>
      </c>
      <c r="AZ12" s="66">
        <f>VLOOKUP($A12,'S49'!$C:$BQ,30,0)</f>
        <v>392</v>
      </c>
      <c r="BA12" s="66">
        <f>VLOOKUP($A12,'S49'!$C:$BQ,52,0)</f>
        <v>105.4</v>
      </c>
      <c r="BB12" s="66">
        <f>VLOOKUP($A12,'S49'!$C:$BQ,59,0)</f>
        <v>14</v>
      </c>
      <c r="BC12" s="66">
        <f>VLOOKUP($A12,'S49'!$C:$BQ,60,0)</f>
        <v>38</v>
      </c>
      <c r="BD12" s="58" t="e">
        <f>VLOOKUP($A12,'S50'!$C:$BQ,32,0)</f>
        <v>#N/A</v>
      </c>
      <c r="BE12" s="58" t="e">
        <f>VLOOKUP($A12,'S50'!$C:$BQ,39,0)</f>
        <v>#N/A</v>
      </c>
      <c r="BF12" s="58" t="e">
        <f>VLOOKUP($A12,'S50'!$C:$BQ,40,0)</f>
        <v>#N/A</v>
      </c>
      <c r="BG12" s="58" t="e">
        <f>VLOOKUP($A12,'S50'!$C:$BQ,22,0)</f>
        <v>#N/A</v>
      </c>
      <c r="BH12" s="66" t="e">
        <f>VLOOKUP($A12,'S50'!$C:$BQ,29,0)</f>
        <v>#N/A</v>
      </c>
      <c r="BI12" s="66" t="e">
        <f>VLOOKUP($A12,'S50'!$C:$BQ,30,0)</f>
        <v>#N/A</v>
      </c>
      <c r="BJ12" s="66" t="e">
        <f>VLOOKUP($A12,'S50'!$C:$BQ,52,0)</f>
        <v>#N/A</v>
      </c>
      <c r="BK12" s="66" t="e">
        <f>VLOOKUP($A12,'S50'!$C:$BQ,59,0)</f>
        <v>#N/A</v>
      </c>
      <c r="BL12" s="66" t="e">
        <f>VLOOKUP($A12,'S50'!$C:$BQ,60,0)</f>
        <v>#N/A</v>
      </c>
    </row>
    <row r="13" spans="1:127" x14ac:dyDescent="0.2">
      <c r="A13" s="57" t="s">
        <v>66</v>
      </c>
      <c r="B13" s="58">
        <f>VLOOKUP($A13,'S0 remplacer avec S44'!$C:$BQ,32,0)</f>
        <v>171.3</v>
      </c>
      <c r="C13" s="58">
        <f>VLOOKUP($A13,'S0 remplacer avec S44'!$C:$BQ,39,0)</f>
        <v>17</v>
      </c>
      <c r="D13" s="58">
        <f>VLOOKUP($A13,'S0 remplacer avec S44'!$C:$BQ,40,0)</f>
        <v>55</v>
      </c>
      <c r="E13" s="58">
        <f>VLOOKUP($A13,'S0 remplacer avec S44'!$C:$BQ,22,0)</f>
        <v>2154.3145450000002</v>
      </c>
      <c r="F13" s="66">
        <f>VLOOKUP($A13,'S0 remplacer avec S44'!$C:$BQ,29,0)</f>
        <v>0</v>
      </c>
      <c r="G13" s="66">
        <f>VLOOKUP($A13,'S0 remplacer avec S44'!$C:$BQ,30,0)</f>
        <v>0</v>
      </c>
      <c r="H13" s="66">
        <f>VLOOKUP($A13,'S0 remplacer avec S44'!$C:$BQ,52,0)</f>
        <v>105.8</v>
      </c>
      <c r="I13" s="66">
        <f>VLOOKUP($A13,'S0 remplacer avec S44'!$C:$BQ,59,0)</f>
        <v>0</v>
      </c>
      <c r="J13" s="66">
        <f>VLOOKUP($A13,'S0 remplacer avec S44'!$C:$BQ,60,0)</f>
        <v>9</v>
      </c>
      <c r="K13" s="58">
        <f>VLOOKUP($A13,'S45'!$C:$BQ,32,0)</f>
        <v>180.8</v>
      </c>
      <c r="L13" s="58">
        <f>VLOOKUP($A13,'S45'!$C:$BQ,39,0)</f>
        <v>8</v>
      </c>
      <c r="M13" s="58">
        <f>VLOOKUP($A13,'S45'!$C:$BQ,40,0)</f>
        <v>46</v>
      </c>
      <c r="N13" s="58">
        <f>VLOOKUP($A13,'S45'!$C:$BQ,22,0)</f>
        <v>2154.5627049999998</v>
      </c>
      <c r="O13" s="66">
        <f>VLOOKUP($A13,'S45'!$C:$BQ,29,0)</f>
        <v>0</v>
      </c>
      <c r="P13" s="66">
        <f>VLOOKUP($A13,'S45'!$C:$BQ,30,0)</f>
        <v>0</v>
      </c>
      <c r="Q13" s="66">
        <f>VLOOKUP($A13,'S45'!$C:$BQ,52,0)</f>
        <v>109.8</v>
      </c>
      <c r="R13" s="66">
        <f>VLOOKUP($A13,'S45'!$C:$BQ,59,0)</f>
        <v>0</v>
      </c>
      <c r="S13" s="66">
        <f>VLOOKUP($A13,'S45'!$C:$BQ,60,0)</f>
        <v>5</v>
      </c>
      <c r="T13" s="58">
        <f>VLOOKUP($A13,'S46'!$C:$BQ,32,0)</f>
        <v>181.3</v>
      </c>
      <c r="U13" s="58">
        <f>VLOOKUP($A13,'S46'!$C:$BQ,39,0)</f>
        <v>7</v>
      </c>
      <c r="V13" s="58">
        <f>VLOOKUP($A13,'S46'!$C:$BQ,40,0)</f>
        <v>45</v>
      </c>
      <c r="W13" s="58">
        <f>VLOOKUP($A13,'S46'!$C:$BQ,22,0)</f>
        <v>2159.895845</v>
      </c>
      <c r="X13" s="66">
        <f>VLOOKUP($A13,'S46'!$C:$BQ,29,0)</f>
        <v>0</v>
      </c>
      <c r="Y13" s="66">
        <f>VLOOKUP($A13,'S46'!$C:$BQ,30,0)</f>
        <v>0</v>
      </c>
      <c r="Z13" s="66">
        <f>VLOOKUP($A13,'S46'!$C:$BQ,52,0)</f>
        <v>110.8</v>
      </c>
      <c r="AA13" s="66">
        <f>VLOOKUP($A13,'S46'!$C:$BQ,59,0)</f>
        <v>0</v>
      </c>
      <c r="AB13" s="66">
        <f>VLOOKUP($A13,'S46'!$C:$BQ,60,0)</f>
        <v>4</v>
      </c>
      <c r="AC13" s="58">
        <f>VLOOKUP($A13,'S47'!$C:$BQ,32,0)</f>
        <v>185.3</v>
      </c>
      <c r="AD13" s="58">
        <f>VLOOKUP($A13,'S47'!$C:$BQ,39,0)</f>
        <v>3</v>
      </c>
      <c r="AE13" s="58">
        <f>VLOOKUP($A13,'S47'!$C:$BQ,40,0)</f>
        <v>41</v>
      </c>
      <c r="AF13" s="58">
        <f>VLOOKUP($A13,'S47'!$C:$BQ,22,0)</f>
        <v>2215.2446150000001</v>
      </c>
      <c r="AG13" s="66">
        <f>VLOOKUP($A13,'S47'!$C:$BQ,29,0)</f>
        <v>0</v>
      </c>
      <c r="AH13" s="66">
        <f>VLOOKUP($A13,'S47'!$C:$BQ,30,0)</f>
        <v>0</v>
      </c>
      <c r="AI13" s="66">
        <f>VLOOKUP($A13,'S47'!$C:$BQ,52,0)</f>
        <v>112.8</v>
      </c>
      <c r="AJ13" s="66">
        <f>VLOOKUP($A13,'S47'!$C:$BQ,59,0)</f>
        <v>0</v>
      </c>
      <c r="AK13" s="66">
        <f>VLOOKUP($A13,'S47'!$C:$BQ,60,0)</f>
        <v>2</v>
      </c>
      <c r="AL13" s="58">
        <f>VLOOKUP($A13,'S48'!$C:$BQ,32,0)</f>
        <v>384.9</v>
      </c>
      <c r="AM13" s="58">
        <f>VLOOKUP($A13,'S48'!$C:$BQ,39,0)</f>
        <v>0</v>
      </c>
      <c r="AN13" s="58">
        <f>VLOOKUP($A13,'S48'!$C:$BQ,40,0)</f>
        <v>19</v>
      </c>
      <c r="AO13" s="58">
        <f>VLOOKUP($A13,'S48'!$C:$BQ,22,0)</f>
        <v>4015.2154350000001</v>
      </c>
      <c r="AP13" s="66">
        <f>VLOOKUP($A13,'S48'!$C:$BQ,29,0)</f>
        <v>0</v>
      </c>
      <c r="AQ13" s="66">
        <f>VLOOKUP($A13,'S48'!$C:$BQ,30,0)</f>
        <v>0</v>
      </c>
      <c r="AR13" s="66">
        <f>VLOOKUP($A13,'S48'!$C:$BQ,52,0)</f>
        <v>208.8</v>
      </c>
      <c r="AS13" s="66">
        <f>VLOOKUP($A13,'S48'!$C:$BQ,59,0)</f>
        <v>0</v>
      </c>
      <c r="AT13" s="66">
        <f>VLOOKUP($A13,'S48'!$C:$BQ,60,0)</f>
        <v>0</v>
      </c>
      <c r="AU13" s="58">
        <f>VLOOKUP($A13,'S49'!$C:$BQ,32,0)</f>
        <v>386.1</v>
      </c>
      <c r="AV13" s="58">
        <f>VLOOKUP($A13,'S49'!$C:$BQ,39,0)</f>
        <v>0</v>
      </c>
      <c r="AW13" s="58">
        <f>VLOOKUP($A13,'S49'!$C:$BQ,40,0)</f>
        <v>18</v>
      </c>
      <c r="AX13" s="58">
        <f>VLOOKUP($A13,'S49'!$C:$BQ,22,0)</f>
        <v>4067.1675249999998</v>
      </c>
      <c r="AY13" s="66">
        <f>VLOOKUP($A13,'S49'!$C:$BQ,29,0)</f>
        <v>0</v>
      </c>
      <c r="AZ13" s="66">
        <f>VLOOKUP($A13,'S49'!$C:$BQ,30,0)</f>
        <v>0</v>
      </c>
      <c r="BA13" s="66">
        <f>VLOOKUP($A13,'S49'!$C:$BQ,52,0)</f>
        <v>211.8</v>
      </c>
      <c r="BB13" s="66">
        <f>VLOOKUP($A13,'S49'!$C:$BQ,59,0)</f>
        <v>0</v>
      </c>
      <c r="BC13" s="66">
        <f>VLOOKUP($A13,'S49'!$C:$BQ,60,0)</f>
        <v>0</v>
      </c>
      <c r="BD13" s="58" t="e">
        <f>VLOOKUP($A13,'S50'!$C:$BQ,32,0)</f>
        <v>#N/A</v>
      </c>
      <c r="BE13" s="58" t="e">
        <f>VLOOKUP($A13,'S50'!$C:$BQ,39,0)</f>
        <v>#N/A</v>
      </c>
      <c r="BF13" s="58" t="e">
        <f>VLOOKUP($A13,'S50'!$C:$BQ,40,0)</f>
        <v>#N/A</v>
      </c>
      <c r="BG13" s="58" t="e">
        <f>VLOOKUP($A13,'S50'!$C:$BQ,22,0)</f>
        <v>#N/A</v>
      </c>
      <c r="BH13" s="66" t="e">
        <f>VLOOKUP($A13,'S50'!$C:$BQ,29,0)</f>
        <v>#N/A</v>
      </c>
      <c r="BI13" s="66" t="e">
        <f>VLOOKUP($A13,'S50'!$C:$BQ,30,0)</f>
        <v>#N/A</v>
      </c>
      <c r="BJ13" s="66" t="e">
        <f>VLOOKUP($A13,'S50'!$C:$BQ,52,0)</f>
        <v>#N/A</v>
      </c>
      <c r="BK13" s="66" t="e">
        <f>VLOOKUP($A13,'S50'!$C:$BQ,59,0)</f>
        <v>#N/A</v>
      </c>
      <c r="BL13" s="66" t="e">
        <f>VLOOKUP($A13,'S50'!$C:$BQ,60,0)</f>
        <v>#N/A</v>
      </c>
    </row>
    <row r="14" spans="1:127" x14ac:dyDescent="0.2">
      <c r="A14" s="57" t="s">
        <v>67</v>
      </c>
      <c r="B14" s="58">
        <f>VLOOKUP($A14,'S0 remplacer avec S44'!$C:$BQ,32,0)</f>
        <v>147.1</v>
      </c>
      <c r="C14" s="58">
        <f>VLOOKUP($A14,'S0 remplacer avec S44'!$C:$BQ,39,0)</f>
        <v>89</v>
      </c>
      <c r="D14" s="58">
        <f>VLOOKUP($A14,'S0 remplacer avec S44'!$C:$BQ,40,0)</f>
        <v>136</v>
      </c>
      <c r="E14" s="58">
        <f>VLOOKUP($A14,'S0 remplacer avec S44'!$C:$BQ,22,0)</f>
        <v>2740.45471</v>
      </c>
      <c r="F14" s="66">
        <f>VLOOKUP($A14,'S0 remplacer avec S44'!$C:$BQ,29,0)</f>
        <v>0</v>
      </c>
      <c r="G14" s="66">
        <f>VLOOKUP($A14,'S0 remplacer avec S44'!$C:$BQ,30,0)</f>
        <v>0</v>
      </c>
      <c r="H14" s="66">
        <f>VLOOKUP($A14,'S0 remplacer avec S44'!$C:$BQ,52,0)</f>
        <v>131.19999999999999</v>
      </c>
      <c r="I14" s="66">
        <f>VLOOKUP($A14,'S0 remplacer avec S44'!$C:$BQ,59,0)</f>
        <v>0</v>
      </c>
      <c r="J14" s="66">
        <f>VLOOKUP($A14,'S0 remplacer avec S44'!$C:$BQ,60,0)</f>
        <v>13</v>
      </c>
      <c r="K14" s="58">
        <f>VLOOKUP($A14,'S45'!$C:$BQ,32,0)</f>
        <v>148.1</v>
      </c>
      <c r="L14" s="58">
        <f>VLOOKUP($A14,'S45'!$C:$BQ,39,0)</f>
        <v>88</v>
      </c>
      <c r="M14" s="58">
        <f>VLOOKUP($A14,'S45'!$C:$BQ,40,0)</f>
        <v>135</v>
      </c>
      <c r="N14" s="58">
        <f>VLOOKUP($A14,'S45'!$C:$BQ,22,0)</f>
        <v>2753.3357599999999</v>
      </c>
      <c r="O14" s="66">
        <f>VLOOKUP($A14,'S45'!$C:$BQ,29,0)</f>
        <v>0</v>
      </c>
      <c r="P14" s="66">
        <f>VLOOKUP($A14,'S45'!$C:$BQ,30,0)</f>
        <v>0</v>
      </c>
      <c r="Q14" s="66">
        <f>VLOOKUP($A14,'S45'!$C:$BQ,52,0)</f>
        <v>132.19999999999999</v>
      </c>
      <c r="R14" s="66">
        <f>VLOOKUP($A14,'S45'!$C:$BQ,59,0)</f>
        <v>0</v>
      </c>
      <c r="S14" s="66">
        <f>VLOOKUP($A14,'S45'!$C:$BQ,60,0)</f>
        <v>12</v>
      </c>
      <c r="T14" s="58">
        <f>VLOOKUP($A14,'S46'!$C:$BQ,32,0)</f>
        <v>146.6</v>
      </c>
      <c r="U14" s="58">
        <f>VLOOKUP($A14,'S46'!$C:$BQ,39,0)</f>
        <v>89</v>
      </c>
      <c r="V14" s="58">
        <f>VLOOKUP($A14,'S46'!$C:$BQ,40,0)</f>
        <v>136</v>
      </c>
      <c r="W14" s="58">
        <f>VLOOKUP($A14,'S46'!$C:$BQ,22,0)</f>
        <v>2738.2055</v>
      </c>
      <c r="X14" s="66">
        <f>VLOOKUP($A14,'S46'!$C:$BQ,29,0)</f>
        <v>0</v>
      </c>
      <c r="Y14" s="66">
        <f>VLOOKUP($A14,'S46'!$C:$BQ,30,0)</f>
        <v>0</v>
      </c>
      <c r="Z14" s="66">
        <f>VLOOKUP($A14,'S46'!$C:$BQ,52,0)</f>
        <v>132.19999999999999</v>
      </c>
      <c r="AA14" s="66">
        <f>VLOOKUP($A14,'S46'!$C:$BQ,59,0)</f>
        <v>0</v>
      </c>
      <c r="AB14" s="66">
        <f>VLOOKUP($A14,'S46'!$C:$BQ,60,0)</f>
        <v>12</v>
      </c>
      <c r="AC14" s="58">
        <f>VLOOKUP($A14,'S47'!$C:$BQ,32,0)</f>
        <v>149.6</v>
      </c>
      <c r="AD14" s="58">
        <f>VLOOKUP($A14,'S47'!$C:$BQ,39,0)</f>
        <v>86</v>
      </c>
      <c r="AE14" s="58">
        <f>VLOOKUP($A14,'S47'!$C:$BQ,40,0)</f>
        <v>133</v>
      </c>
      <c r="AF14" s="58">
        <f>VLOOKUP($A14,'S47'!$C:$BQ,22,0)</f>
        <v>2770.3138100000001</v>
      </c>
      <c r="AG14" s="66">
        <f>VLOOKUP($A14,'S47'!$C:$BQ,29,0)</f>
        <v>0</v>
      </c>
      <c r="AH14" s="66">
        <f>VLOOKUP($A14,'S47'!$C:$BQ,30,0)</f>
        <v>0</v>
      </c>
      <c r="AI14" s="66">
        <f>VLOOKUP($A14,'S47'!$C:$BQ,52,0)</f>
        <v>134.19999999999999</v>
      </c>
      <c r="AJ14" s="66">
        <f>VLOOKUP($A14,'S47'!$C:$BQ,59,0)</f>
        <v>0</v>
      </c>
      <c r="AK14" s="66">
        <f>VLOOKUP($A14,'S47'!$C:$BQ,60,0)</f>
        <v>10</v>
      </c>
      <c r="AL14" s="58">
        <f>VLOOKUP($A14,'S48'!$C:$BQ,32,0)</f>
        <v>153.6</v>
      </c>
      <c r="AM14" s="58">
        <f>VLOOKUP($A14,'S48'!$C:$BQ,39,0)</f>
        <v>84</v>
      </c>
      <c r="AN14" s="58">
        <f>VLOOKUP($A14,'S48'!$C:$BQ,40,0)</f>
        <v>131</v>
      </c>
      <c r="AO14" s="58">
        <f>VLOOKUP($A14,'S48'!$C:$BQ,22,0)</f>
        <v>2773.2800400000001</v>
      </c>
      <c r="AP14" s="66">
        <f>VLOOKUP($A14,'S48'!$C:$BQ,29,0)</f>
        <v>0</v>
      </c>
      <c r="AQ14" s="66">
        <f>VLOOKUP($A14,'S48'!$C:$BQ,30,0)</f>
        <v>0</v>
      </c>
      <c r="AR14" s="66">
        <f>VLOOKUP($A14,'S48'!$C:$BQ,52,0)</f>
        <v>135.19999999999999</v>
      </c>
      <c r="AS14" s="66">
        <f>VLOOKUP($A14,'S48'!$C:$BQ,59,0)</f>
        <v>0</v>
      </c>
      <c r="AT14" s="66">
        <f>VLOOKUP($A14,'S48'!$C:$BQ,60,0)</f>
        <v>10</v>
      </c>
      <c r="AU14" s="58">
        <f>VLOOKUP($A14,'S49'!$C:$BQ,32,0)</f>
        <v>157.6</v>
      </c>
      <c r="AV14" s="58">
        <f>VLOOKUP($A14,'S49'!$C:$BQ,39,0)</f>
        <v>80</v>
      </c>
      <c r="AW14" s="58">
        <f>VLOOKUP($A14,'S49'!$C:$BQ,40,0)</f>
        <v>127</v>
      </c>
      <c r="AX14" s="58">
        <f>VLOOKUP($A14,'S49'!$C:$BQ,22,0)</f>
        <v>2802.5118200000002</v>
      </c>
      <c r="AY14" s="66">
        <f>VLOOKUP($A14,'S49'!$C:$BQ,29,0)</f>
        <v>0</v>
      </c>
      <c r="AZ14" s="66">
        <f>VLOOKUP($A14,'S49'!$C:$BQ,30,0)</f>
        <v>0</v>
      </c>
      <c r="BA14" s="66">
        <f>VLOOKUP($A14,'S49'!$C:$BQ,52,0)</f>
        <v>139.19999999999999</v>
      </c>
      <c r="BB14" s="66">
        <f>VLOOKUP($A14,'S49'!$C:$BQ,59,0)</f>
        <v>0</v>
      </c>
      <c r="BC14" s="66">
        <f>VLOOKUP($A14,'S49'!$C:$BQ,60,0)</f>
        <v>6</v>
      </c>
      <c r="BD14" s="58" t="e">
        <f>VLOOKUP($A14,'S50'!$C:$BQ,32,0)</f>
        <v>#N/A</v>
      </c>
      <c r="BE14" s="58" t="e">
        <f>VLOOKUP($A14,'S50'!$C:$BQ,39,0)</f>
        <v>#N/A</v>
      </c>
      <c r="BF14" s="58" t="e">
        <f>VLOOKUP($A14,'S50'!$C:$BQ,40,0)</f>
        <v>#N/A</v>
      </c>
      <c r="BG14" s="58" t="e">
        <f>VLOOKUP($A14,'S50'!$C:$BQ,22,0)</f>
        <v>#N/A</v>
      </c>
      <c r="BH14" s="66" t="e">
        <f>VLOOKUP($A14,'S50'!$C:$BQ,29,0)</f>
        <v>#N/A</v>
      </c>
      <c r="BI14" s="66" t="e">
        <f>VLOOKUP($A14,'S50'!$C:$BQ,30,0)</f>
        <v>#N/A</v>
      </c>
      <c r="BJ14" s="66" t="e">
        <f>VLOOKUP($A14,'S50'!$C:$BQ,52,0)</f>
        <v>#N/A</v>
      </c>
      <c r="BK14" s="66" t="e">
        <f>VLOOKUP($A14,'S50'!$C:$BQ,59,0)</f>
        <v>#N/A</v>
      </c>
      <c r="BL14" s="66" t="e">
        <f>VLOOKUP($A14,'S50'!$C:$BQ,60,0)</f>
        <v>#N/A</v>
      </c>
    </row>
    <row r="15" spans="1:127" x14ac:dyDescent="0.2">
      <c r="A15" s="57" t="s">
        <v>68</v>
      </c>
      <c r="B15" s="58">
        <f>VLOOKUP($A15,'S0 remplacer avec S44'!$C:$BQ,32,0)</f>
        <v>184.1</v>
      </c>
      <c r="C15" s="58">
        <f>VLOOKUP($A15,'S0 remplacer avec S44'!$C:$BQ,39,0)</f>
        <v>0</v>
      </c>
      <c r="D15" s="58">
        <f>VLOOKUP($A15,'S0 remplacer avec S44'!$C:$BQ,40,0)</f>
        <v>0</v>
      </c>
      <c r="E15" s="58">
        <f>VLOOKUP($A15,'S0 remplacer avec S44'!$C:$BQ,22,0)</f>
        <v>1717.4284299999999</v>
      </c>
      <c r="F15" s="66">
        <f>VLOOKUP($A15,'S0 remplacer avec S44'!$C:$BQ,29,0)</f>
        <v>0</v>
      </c>
      <c r="G15" s="66">
        <f>VLOOKUP($A15,'S0 remplacer avec S44'!$C:$BQ,30,0)</f>
        <v>0</v>
      </c>
      <c r="H15" s="66">
        <f>VLOOKUP($A15,'S0 remplacer avec S44'!$C:$BQ,52,0)</f>
        <v>90</v>
      </c>
      <c r="I15" s="66">
        <f>VLOOKUP($A15,'S0 remplacer avec S44'!$C:$BQ,59,0)</f>
        <v>0</v>
      </c>
      <c r="J15" s="66">
        <f>VLOOKUP($A15,'S0 remplacer avec S44'!$C:$BQ,60,0)</f>
        <v>3</v>
      </c>
      <c r="K15" s="58">
        <f>VLOOKUP($A15,'S45'!$C:$BQ,32,0)</f>
        <v>187.1</v>
      </c>
      <c r="L15" s="58">
        <f>VLOOKUP($A15,'S45'!$C:$BQ,39,0)</f>
        <v>0</v>
      </c>
      <c r="M15" s="58">
        <f>VLOOKUP($A15,'S45'!$C:$BQ,40,0)</f>
        <v>0</v>
      </c>
      <c r="N15" s="58">
        <f>VLOOKUP($A15,'S45'!$C:$BQ,22,0)</f>
        <v>1722.85068</v>
      </c>
      <c r="O15" s="66">
        <f>VLOOKUP($A15,'S45'!$C:$BQ,29,0)</f>
        <v>0</v>
      </c>
      <c r="P15" s="66">
        <f>VLOOKUP($A15,'S45'!$C:$BQ,30,0)</f>
        <v>0</v>
      </c>
      <c r="Q15" s="66">
        <f>VLOOKUP($A15,'S45'!$C:$BQ,52,0)</f>
        <v>90</v>
      </c>
      <c r="R15" s="66">
        <f>VLOOKUP($A15,'S45'!$C:$BQ,59,0)</f>
        <v>0</v>
      </c>
      <c r="S15" s="66">
        <f>VLOOKUP($A15,'S45'!$C:$BQ,60,0)</f>
        <v>3</v>
      </c>
      <c r="T15" s="58">
        <f>VLOOKUP($A15,'S46'!$C:$BQ,32,0)</f>
        <v>187.1</v>
      </c>
      <c r="U15" s="58">
        <f>VLOOKUP($A15,'S46'!$C:$BQ,39,0)</f>
        <v>0</v>
      </c>
      <c r="V15" s="58">
        <f>VLOOKUP($A15,'S46'!$C:$BQ,40,0)</f>
        <v>0</v>
      </c>
      <c r="W15" s="58">
        <f>VLOOKUP($A15,'S46'!$C:$BQ,22,0)</f>
        <v>1726.1867199999999</v>
      </c>
      <c r="X15" s="66">
        <f>VLOOKUP($A15,'S46'!$C:$BQ,29,0)</f>
        <v>0</v>
      </c>
      <c r="Y15" s="66">
        <f>VLOOKUP($A15,'S46'!$C:$BQ,30,0)</f>
        <v>0</v>
      </c>
      <c r="Z15" s="66">
        <f>VLOOKUP($A15,'S46'!$C:$BQ,52,0)</f>
        <v>90</v>
      </c>
      <c r="AA15" s="66">
        <f>VLOOKUP($A15,'S46'!$C:$BQ,59,0)</f>
        <v>0</v>
      </c>
      <c r="AB15" s="66">
        <f>VLOOKUP($A15,'S46'!$C:$BQ,60,0)</f>
        <v>3</v>
      </c>
      <c r="AC15" s="58">
        <f>VLOOKUP($A15,'S47'!$C:$BQ,32,0)</f>
        <v>189.1</v>
      </c>
      <c r="AD15" s="58">
        <f>VLOOKUP($A15,'S47'!$C:$BQ,39,0)</f>
        <v>0</v>
      </c>
      <c r="AE15" s="58">
        <f>VLOOKUP($A15,'S47'!$C:$BQ,40,0)</f>
        <v>0</v>
      </c>
      <c r="AF15" s="58">
        <f>VLOOKUP($A15,'S47'!$C:$BQ,22,0)</f>
        <v>1738.16885</v>
      </c>
      <c r="AG15" s="66">
        <f>VLOOKUP($A15,'S47'!$C:$BQ,29,0)</f>
        <v>0</v>
      </c>
      <c r="AH15" s="66">
        <f>VLOOKUP($A15,'S47'!$C:$BQ,30,0)</f>
        <v>0</v>
      </c>
      <c r="AI15" s="66">
        <f>VLOOKUP($A15,'S47'!$C:$BQ,52,0)</f>
        <v>91</v>
      </c>
      <c r="AJ15" s="66">
        <f>VLOOKUP($A15,'S47'!$C:$BQ,59,0)</f>
        <v>0</v>
      </c>
      <c r="AK15" s="66">
        <f>VLOOKUP($A15,'S47'!$C:$BQ,60,0)</f>
        <v>2</v>
      </c>
      <c r="AL15" s="58" t="e">
        <f>VLOOKUP($A15,'S48'!$C:$BQ,32,0)</f>
        <v>#N/A</v>
      </c>
      <c r="AM15" s="58" t="e">
        <f>VLOOKUP($A15,'S48'!$C:$BQ,39,0)</f>
        <v>#N/A</v>
      </c>
      <c r="AN15" s="58" t="e">
        <f>VLOOKUP($A15,'S48'!$C:$BQ,40,0)</f>
        <v>#N/A</v>
      </c>
      <c r="AO15" s="58" t="e">
        <f>VLOOKUP($A15,'S48'!$C:$BQ,22,0)</f>
        <v>#N/A</v>
      </c>
      <c r="AP15" s="66" t="e">
        <f>VLOOKUP($A15,'S48'!$C:$BQ,29,0)</f>
        <v>#N/A</v>
      </c>
      <c r="AQ15" s="66" t="e">
        <f>VLOOKUP($A15,'S48'!$C:$BQ,30,0)</f>
        <v>#N/A</v>
      </c>
      <c r="AR15" s="66" t="e">
        <f>VLOOKUP($A15,'S48'!$C:$BQ,52,0)</f>
        <v>#N/A</v>
      </c>
      <c r="AS15" s="66" t="e">
        <f>VLOOKUP($A15,'S48'!$C:$BQ,59,0)</f>
        <v>#N/A</v>
      </c>
      <c r="AT15" s="66" t="e">
        <f>VLOOKUP($A15,'S48'!$C:$BQ,60,0)</f>
        <v>#N/A</v>
      </c>
      <c r="AU15" s="58" t="e">
        <f>VLOOKUP($A15,'S49'!$C:$BQ,32,0)</f>
        <v>#N/A</v>
      </c>
      <c r="AV15" s="58" t="e">
        <f>VLOOKUP($A15,'S49'!$C:$BQ,39,0)</f>
        <v>#N/A</v>
      </c>
      <c r="AW15" s="58" t="e">
        <f>VLOOKUP($A15,'S49'!$C:$BQ,40,0)</f>
        <v>#N/A</v>
      </c>
      <c r="AX15" s="58" t="e">
        <f>VLOOKUP($A15,'S49'!$C:$BQ,22,0)</f>
        <v>#N/A</v>
      </c>
      <c r="AY15" s="66" t="e">
        <f>VLOOKUP($A15,'S49'!$C:$BQ,29,0)</f>
        <v>#N/A</v>
      </c>
      <c r="AZ15" s="66" t="e">
        <f>VLOOKUP($A15,'S49'!$C:$BQ,30,0)</f>
        <v>#N/A</v>
      </c>
      <c r="BA15" s="66" t="e">
        <f>VLOOKUP($A15,'S49'!$C:$BQ,52,0)</f>
        <v>#N/A</v>
      </c>
      <c r="BB15" s="66" t="e">
        <f>VLOOKUP($A15,'S49'!$C:$BQ,59,0)</f>
        <v>#N/A</v>
      </c>
      <c r="BC15" s="66" t="e">
        <f>VLOOKUP($A15,'S49'!$C:$BQ,60,0)</f>
        <v>#N/A</v>
      </c>
      <c r="BD15" s="58" t="e">
        <f>VLOOKUP($A15,'S50'!$C:$BQ,32,0)</f>
        <v>#N/A</v>
      </c>
      <c r="BE15" s="58" t="e">
        <f>VLOOKUP($A15,'S50'!$C:$BQ,39,0)</f>
        <v>#N/A</v>
      </c>
      <c r="BF15" s="58" t="e">
        <f>VLOOKUP($A15,'S50'!$C:$BQ,40,0)</f>
        <v>#N/A</v>
      </c>
      <c r="BG15" s="58" t="e">
        <f>VLOOKUP($A15,'S50'!$C:$BQ,22,0)</f>
        <v>#N/A</v>
      </c>
      <c r="BH15" s="66" t="e">
        <f>VLOOKUP($A15,'S50'!$C:$BQ,29,0)</f>
        <v>#N/A</v>
      </c>
      <c r="BI15" s="66" t="e">
        <f>VLOOKUP($A15,'S50'!$C:$BQ,30,0)</f>
        <v>#N/A</v>
      </c>
      <c r="BJ15" s="66" t="e">
        <f>VLOOKUP($A15,'S50'!$C:$BQ,52,0)</f>
        <v>#N/A</v>
      </c>
      <c r="BK15" s="66" t="e">
        <f>VLOOKUP($A15,'S50'!$C:$BQ,59,0)</f>
        <v>#N/A</v>
      </c>
      <c r="BL15" s="66" t="e">
        <f>VLOOKUP($A15,'S50'!$C:$BQ,60,0)</f>
        <v>#N/A</v>
      </c>
    </row>
    <row r="16" spans="1:127" x14ac:dyDescent="0.2">
      <c r="A16" s="57" t="s">
        <v>69</v>
      </c>
      <c r="B16" s="58">
        <f>VLOOKUP($A16,'S0 remplacer avec S44'!$C:$BQ,32,0)</f>
        <v>285.89999999999998</v>
      </c>
      <c r="C16" s="58">
        <f>VLOOKUP($A16,'S0 remplacer avec S44'!$C:$BQ,39,0)</f>
        <v>77</v>
      </c>
      <c r="D16" s="58">
        <f>VLOOKUP($A16,'S0 remplacer avec S44'!$C:$BQ,40,0)</f>
        <v>149</v>
      </c>
      <c r="E16" s="58">
        <f>VLOOKUP($A16,'S0 remplacer avec S44'!$C:$BQ,22,0)</f>
        <v>2728.077655</v>
      </c>
      <c r="F16" s="66">
        <f>VLOOKUP($A16,'S0 remplacer avec S44'!$C:$BQ,29,0)</f>
        <v>568</v>
      </c>
      <c r="G16" s="66">
        <f>VLOOKUP($A16,'S0 remplacer avec S44'!$C:$BQ,30,0)</f>
        <v>1228</v>
      </c>
      <c r="H16" s="66">
        <f>VLOOKUP($A16,'S0 remplacer avec S44'!$C:$BQ,52,0)</f>
        <v>147.4</v>
      </c>
      <c r="I16" s="66">
        <f>VLOOKUP($A16,'S0 remplacer avec S44'!$C:$BQ,59,0)</f>
        <v>37</v>
      </c>
      <c r="J16" s="66">
        <f>VLOOKUP($A16,'S0 remplacer avec S44'!$C:$BQ,60,0)</f>
        <v>74</v>
      </c>
      <c r="K16" s="58">
        <f>VLOOKUP($A16,'S45'!$C:$BQ,32,0)</f>
        <v>299.89999999999998</v>
      </c>
      <c r="L16" s="58">
        <f>VLOOKUP($A16,'S45'!$C:$BQ,39,0)</f>
        <v>63</v>
      </c>
      <c r="M16" s="58">
        <f>VLOOKUP($A16,'S45'!$C:$BQ,40,0)</f>
        <v>135</v>
      </c>
      <c r="N16" s="58">
        <f>VLOOKUP($A16,'S45'!$C:$BQ,22,0)</f>
        <v>2747.0752950000001</v>
      </c>
      <c r="O16" s="66">
        <f>VLOOKUP($A16,'S45'!$C:$BQ,29,0)</f>
        <v>549</v>
      </c>
      <c r="P16" s="66">
        <f>VLOOKUP($A16,'S45'!$C:$BQ,30,0)</f>
        <v>1209</v>
      </c>
      <c r="Q16" s="66">
        <f>VLOOKUP($A16,'S45'!$C:$BQ,52,0)</f>
        <v>150.4</v>
      </c>
      <c r="R16" s="66">
        <f>VLOOKUP($A16,'S45'!$C:$BQ,59,0)</f>
        <v>34</v>
      </c>
      <c r="S16" s="66">
        <f>VLOOKUP($A16,'S45'!$C:$BQ,60,0)</f>
        <v>71</v>
      </c>
      <c r="T16" s="58">
        <f>VLOOKUP($A16,'S46'!$C:$BQ,32,0)</f>
        <v>299.39999999999998</v>
      </c>
      <c r="U16" s="58">
        <f>VLOOKUP($A16,'S46'!$C:$BQ,39,0)</f>
        <v>63</v>
      </c>
      <c r="V16" s="58">
        <f>VLOOKUP($A16,'S46'!$C:$BQ,40,0)</f>
        <v>136</v>
      </c>
      <c r="W16" s="58">
        <f>VLOOKUP($A16,'S46'!$C:$BQ,22,0)</f>
        <v>2748.7173349999998</v>
      </c>
      <c r="X16" s="66">
        <f>VLOOKUP($A16,'S46'!$C:$BQ,29,0)</f>
        <v>548</v>
      </c>
      <c r="Y16" s="66">
        <f>VLOOKUP($A16,'S46'!$C:$BQ,30,0)</f>
        <v>1207</v>
      </c>
      <c r="Z16" s="66">
        <f>VLOOKUP($A16,'S46'!$C:$BQ,52,0)</f>
        <v>151.4</v>
      </c>
      <c r="AA16" s="66">
        <f>VLOOKUP($A16,'S46'!$C:$BQ,59,0)</f>
        <v>33</v>
      </c>
      <c r="AB16" s="66">
        <f>VLOOKUP($A16,'S46'!$C:$BQ,60,0)</f>
        <v>70</v>
      </c>
      <c r="AC16" s="58">
        <f>VLOOKUP($A16,'S47'!$C:$BQ,32,0)</f>
        <v>314.89999999999998</v>
      </c>
      <c r="AD16" s="58">
        <f>VLOOKUP($A16,'S47'!$C:$BQ,39,0)</f>
        <v>48</v>
      </c>
      <c r="AE16" s="58">
        <f>VLOOKUP($A16,'S47'!$C:$BQ,40,0)</f>
        <v>120</v>
      </c>
      <c r="AF16" s="58">
        <f>VLOOKUP($A16,'S47'!$C:$BQ,22,0)</f>
        <v>2753.1622750000001</v>
      </c>
      <c r="AG16" s="66">
        <f>VLOOKUP($A16,'S47'!$C:$BQ,29,0)</f>
        <v>543</v>
      </c>
      <c r="AH16" s="66">
        <f>VLOOKUP($A16,'S47'!$C:$BQ,30,0)</f>
        <v>1202</v>
      </c>
      <c r="AI16" s="66">
        <f>VLOOKUP($A16,'S47'!$C:$BQ,52,0)</f>
        <v>164.4</v>
      </c>
      <c r="AJ16" s="66">
        <f>VLOOKUP($A16,'S47'!$C:$BQ,59,0)</f>
        <v>20</v>
      </c>
      <c r="AK16" s="66">
        <f>VLOOKUP($A16,'S47'!$C:$BQ,60,0)</f>
        <v>57</v>
      </c>
      <c r="AL16" s="58">
        <f>VLOOKUP($A16,'S48'!$C:$BQ,32,0)</f>
        <v>327.9</v>
      </c>
      <c r="AM16" s="58">
        <f>VLOOKUP($A16,'S48'!$C:$BQ,39,0)</f>
        <v>34</v>
      </c>
      <c r="AN16" s="58">
        <f>VLOOKUP($A16,'S48'!$C:$BQ,40,0)</f>
        <v>106</v>
      </c>
      <c r="AO16" s="58">
        <f>VLOOKUP($A16,'S48'!$C:$BQ,22,0)</f>
        <v>2839.7521649999999</v>
      </c>
      <c r="AP16" s="66">
        <f>VLOOKUP($A16,'S48'!$C:$BQ,29,0)</f>
        <v>448</v>
      </c>
      <c r="AQ16" s="66">
        <f>VLOOKUP($A16,'S48'!$C:$BQ,30,0)</f>
        <v>1106</v>
      </c>
      <c r="AR16" s="66">
        <f>VLOOKUP($A16,'S48'!$C:$BQ,52,0)</f>
        <v>167.4</v>
      </c>
      <c r="AS16" s="66">
        <f>VLOOKUP($A16,'S48'!$C:$BQ,59,0)</f>
        <v>17</v>
      </c>
      <c r="AT16" s="66">
        <f>VLOOKUP($A16,'S48'!$C:$BQ,60,0)</f>
        <v>53</v>
      </c>
      <c r="AU16" s="58">
        <f>VLOOKUP($A16,'S49'!$C:$BQ,32,0)</f>
        <v>333.9</v>
      </c>
      <c r="AV16" s="58">
        <f>VLOOKUP($A16,'S49'!$C:$BQ,39,0)</f>
        <v>28</v>
      </c>
      <c r="AW16" s="58">
        <f>VLOOKUP($A16,'S49'!$C:$BQ,40,0)</f>
        <v>100</v>
      </c>
      <c r="AX16" s="58">
        <f>VLOOKUP($A16,'S49'!$C:$BQ,22,0)</f>
        <v>2879.9177749999999</v>
      </c>
      <c r="AY16" s="66">
        <f>VLOOKUP($A16,'S49'!$C:$BQ,29,0)</f>
        <v>408</v>
      </c>
      <c r="AZ16" s="66">
        <f>VLOOKUP($A16,'S49'!$C:$BQ,30,0)</f>
        <v>1066</v>
      </c>
      <c r="BA16" s="66">
        <f>VLOOKUP($A16,'S49'!$C:$BQ,52,0)</f>
        <v>170.4</v>
      </c>
      <c r="BB16" s="66">
        <f>VLOOKUP($A16,'S49'!$C:$BQ,59,0)</f>
        <v>14</v>
      </c>
      <c r="BC16" s="66">
        <f>VLOOKUP($A16,'S49'!$C:$BQ,60,0)</f>
        <v>50</v>
      </c>
      <c r="BD16" s="58" t="e">
        <f>VLOOKUP($A16,'S50'!$C:$BQ,32,0)</f>
        <v>#N/A</v>
      </c>
      <c r="BE16" s="58" t="e">
        <f>VLOOKUP($A16,'S50'!$C:$BQ,39,0)</f>
        <v>#N/A</v>
      </c>
      <c r="BF16" s="58" t="e">
        <f>VLOOKUP($A16,'S50'!$C:$BQ,40,0)</f>
        <v>#N/A</v>
      </c>
      <c r="BG16" s="58" t="e">
        <f>VLOOKUP($A16,'S50'!$C:$BQ,22,0)</f>
        <v>#N/A</v>
      </c>
      <c r="BH16" s="66" t="e">
        <f>VLOOKUP($A16,'S50'!$C:$BQ,29,0)</f>
        <v>#N/A</v>
      </c>
      <c r="BI16" s="66" t="e">
        <f>VLOOKUP($A16,'S50'!$C:$BQ,30,0)</f>
        <v>#N/A</v>
      </c>
      <c r="BJ16" s="66" t="e">
        <f>VLOOKUP($A16,'S50'!$C:$BQ,52,0)</f>
        <v>#N/A</v>
      </c>
      <c r="BK16" s="66" t="e">
        <f>VLOOKUP($A16,'S50'!$C:$BQ,59,0)</f>
        <v>#N/A</v>
      </c>
      <c r="BL16" s="66" t="e">
        <f>VLOOKUP($A16,'S50'!$C:$BQ,60,0)</f>
        <v>#N/A</v>
      </c>
    </row>
    <row r="17" spans="1:64" x14ac:dyDescent="0.2">
      <c r="A17" s="57" t="s">
        <v>70</v>
      </c>
      <c r="B17" s="58">
        <f>VLOOKUP($A17,'S0 remplacer avec S44'!$C:$BQ,32,0)</f>
        <v>130.19999999999999</v>
      </c>
      <c r="C17" s="58">
        <f>VLOOKUP($A17,'S0 remplacer avec S44'!$C:$BQ,39,0)</f>
        <v>104</v>
      </c>
      <c r="D17" s="58">
        <f>VLOOKUP($A17,'S0 remplacer avec S44'!$C:$BQ,40,0)</f>
        <v>151</v>
      </c>
      <c r="E17" s="58">
        <f>VLOOKUP($A17,'S0 remplacer avec S44'!$C:$BQ,22,0)</f>
        <v>2179.3162149999998</v>
      </c>
      <c r="F17" s="66">
        <f>VLOOKUP($A17,'S0 remplacer avec S44'!$C:$BQ,29,0)</f>
        <v>0</v>
      </c>
      <c r="G17" s="66">
        <f>VLOOKUP($A17,'S0 remplacer avec S44'!$C:$BQ,30,0)</f>
        <v>375</v>
      </c>
      <c r="H17" s="66">
        <f>VLOOKUP($A17,'S0 remplacer avec S44'!$C:$BQ,52,0)</f>
        <v>154.19999999999999</v>
      </c>
      <c r="I17" s="66">
        <f>VLOOKUP($A17,'S0 remplacer avec S44'!$C:$BQ,59,0)</f>
        <v>0</v>
      </c>
      <c r="J17" s="66">
        <f>VLOOKUP($A17,'S0 remplacer avec S44'!$C:$BQ,60,0)</f>
        <v>0</v>
      </c>
      <c r="K17" s="58">
        <f>VLOOKUP($A17,'S45'!$C:$BQ,32,0)</f>
        <v>135.19999999999999</v>
      </c>
      <c r="L17" s="58">
        <f>VLOOKUP($A17,'S45'!$C:$BQ,39,0)</f>
        <v>99</v>
      </c>
      <c r="M17" s="58">
        <f>VLOOKUP($A17,'S45'!$C:$BQ,40,0)</f>
        <v>146</v>
      </c>
      <c r="N17" s="58">
        <f>VLOOKUP($A17,'S45'!$C:$BQ,22,0)</f>
        <v>2215.9263150000002</v>
      </c>
      <c r="O17" s="66">
        <f>VLOOKUP($A17,'S45'!$C:$BQ,29,0)</f>
        <v>0</v>
      </c>
      <c r="P17" s="66">
        <f>VLOOKUP($A17,'S45'!$C:$BQ,30,0)</f>
        <v>339</v>
      </c>
      <c r="Q17" s="66">
        <f>VLOOKUP($A17,'S45'!$C:$BQ,52,0)</f>
        <v>154.19999999999999</v>
      </c>
      <c r="R17" s="66">
        <f>VLOOKUP($A17,'S45'!$C:$BQ,59,0)</f>
        <v>0</v>
      </c>
      <c r="S17" s="66">
        <f>VLOOKUP($A17,'S45'!$C:$BQ,60,0)</f>
        <v>0</v>
      </c>
      <c r="T17" s="58">
        <f>VLOOKUP($A17,'S46'!$C:$BQ,32,0)</f>
        <v>136.19999999999999</v>
      </c>
      <c r="U17" s="58">
        <f>VLOOKUP($A17,'S46'!$C:$BQ,39,0)</f>
        <v>98</v>
      </c>
      <c r="V17" s="58">
        <f>VLOOKUP($A17,'S46'!$C:$BQ,40,0)</f>
        <v>145</v>
      </c>
      <c r="W17" s="58">
        <f>VLOOKUP($A17,'S46'!$C:$BQ,22,0)</f>
        <v>2218.1865349999998</v>
      </c>
      <c r="X17" s="66">
        <f>VLOOKUP($A17,'S46'!$C:$BQ,29,0)</f>
        <v>0</v>
      </c>
      <c r="Y17" s="66">
        <f>VLOOKUP($A17,'S46'!$C:$BQ,30,0)</f>
        <v>336</v>
      </c>
      <c r="Z17" s="66">
        <f>VLOOKUP($A17,'S46'!$C:$BQ,52,0)</f>
        <v>154.19999999999999</v>
      </c>
      <c r="AA17" s="66">
        <f>VLOOKUP($A17,'S46'!$C:$BQ,59,0)</f>
        <v>0</v>
      </c>
      <c r="AB17" s="66">
        <f>VLOOKUP($A17,'S46'!$C:$BQ,60,0)</f>
        <v>0</v>
      </c>
      <c r="AC17" s="58">
        <f>VLOOKUP($A17,'S47'!$C:$BQ,32,0)</f>
        <v>135.69999999999999</v>
      </c>
      <c r="AD17" s="58">
        <f>VLOOKUP($A17,'S47'!$C:$BQ,39,0)</f>
        <v>99</v>
      </c>
      <c r="AE17" s="58">
        <f>VLOOKUP($A17,'S47'!$C:$BQ,40,0)</f>
        <v>146</v>
      </c>
      <c r="AF17" s="58">
        <f>VLOOKUP($A17,'S47'!$C:$BQ,22,0)</f>
        <v>2270.525885</v>
      </c>
      <c r="AG17" s="66">
        <f>VLOOKUP($A17,'S47'!$C:$BQ,29,0)</f>
        <v>0</v>
      </c>
      <c r="AH17" s="66">
        <f>VLOOKUP($A17,'S47'!$C:$BQ,30,0)</f>
        <v>284</v>
      </c>
      <c r="AI17" s="66">
        <f>VLOOKUP($A17,'S47'!$C:$BQ,52,0)</f>
        <v>156.19999999999999</v>
      </c>
      <c r="AJ17" s="66">
        <f>VLOOKUP($A17,'S47'!$C:$BQ,59,0)</f>
        <v>0</v>
      </c>
      <c r="AK17" s="66">
        <f>VLOOKUP($A17,'S47'!$C:$BQ,60,0)</f>
        <v>0</v>
      </c>
      <c r="AL17" s="58">
        <f>VLOOKUP($A17,'S48'!$C:$BQ,32,0)</f>
        <v>136.69999999999999</v>
      </c>
      <c r="AM17" s="58">
        <f>VLOOKUP($A17,'S48'!$C:$BQ,39,0)</f>
        <v>105</v>
      </c>
      <c r="AN17" s="58">
        <f>VLOOKUP($A17,'S48'!$C:$BQ,40,0)</f>
        <v>153</v>
      </c>
      <c r="AO17" s="58">
        <f>VLOOKUP($A17,'S48'!$C:$BQ,22,0)</f>
        <v>2344.4547950000001</v>
      </c>
      <c r="AP17" s="66">
        <f>VLOOKUP($A17,'S48'!$C:$BQ,29,0)</f>
        <v>0</v>
      </c>
      <c r="AQ17" s="66">
        <f>VLOOKUP($A17,'S48'!$C:$BQ,30,0)</f>
        <v>283</v>
      </c>
      <c r="AR17" s="66">
        <f>VLOOKUP($A17,'S48'!$C:$BQ,52,0)</f>
        <v>156.19999999999999</v>
      </c>
      <c r="AS17" s="66">
        <f>VLOOKUP($A17,'S48'!$C:$BQ,59,0)</f>
        <v>0</v>
      </c>
      <c r="AT17" s="66">
        <f>VLOOKUP($A17,'S48'!$C:$BQ,60,0)</f>
        <v>0</v>
      </c>
      <c r="AU17" s="58">
        <f>VLOOKUP($A17,'S49'!$C:$BQ,32,0)</f>
        <v>136.69999999999999</v>
      </c>
      <c r="AV17" s="58">
        <f>VLOOKUP($A17,'S49'!$C:$BQ,39,0)</f>
        <v>105</v>
      </c>
      <c r="AW17" s="58">
        <f>VLOOKUP($A17,'S49'!$C:$BQ,40,0)</f>
        <v>153</v>
      </c>
      <c r="AX17" s="58">
        <f>VLOOKUP($A17,'S49'!$C:$BQ,22,0)</f>
        <v>2449.463025</v>
      </c>
      <c r="AY17" s="66">
        <f>VLOOKUP($A17,'S49'!$C:$BQ,29,0)</f>
        <v>0</v>
      </c>
      <c r="AZ17" s="66">
        <f>VLOOKUP($A17,'S49'!$C:$BQ,30,0)</f>
        <v>178</v>
      </c>
      <c r="BA17" s="66">
        <f>VLOOKUP($A17,'S49'!$C:$BQ,52,0)</f>
        <v>160.19999999999999</v>
      </c>
      <c r="BB17" s="66">
        <f>VLOOKUP($A17,'S49'!$C:$BQ,59,0)</f>
        <v>0</v>
      </c>
      <c r="BC17" s="66">
        <f>VLOOKUP($A17,'S49'!$C:$BQ,60,0)</f>
        <v>0</v>
      </c>
      <c r="BD17" s="58" t="e">
        <f>VLOOKUP($A17,'S50'!$C:$BQ,32,0)</f>
        <v>#N/A</v>
      </c>
      <c r="BE17" s="58" t="e">
        <f>VLOOKUP($A17,'S50'!$C:$BQ,39,0)</f>
        <v>#N/A</v>
      </c>
      <c r="BF17" s="58" t="e">
        <f>VLOOKUP($A17,'S50'!$C:$BQ,40,0)</f>
        <v>#N/A</v>
      </c>
      <c r="BG17" s="58" t="e">
        <f>VLOOKUP($A17,'S50'!$C:$BQ,22,0)</f>
        <v>#N/A</v>
      </c>
      <c r="BH17" s="66" t="e">
        <f>VLOOKUP($A17,'S50'!$C:$BQ,29,0)</f>
        <v>#N/A</v>
      </c>
      <c r="BI17" s="66" t="e">
        <f>VLOOKUP($A17,'S50'!$C:$BQ,30,0)</f>
        <v>#N/A</v>
      </c>
      <c r="BJ17" s="66" t="e">
        <f>VLOOKUP($A17,'S50'!$C:$BQ,52,0)</f>
        <v>#N/A</v>
      </c>
      <c r="BK17" s="66" t="e">
        <f>VLOOKUP($A17,'S50'!$C:$BQ,59,0)</f>
        <v>#N/A</v>
      </c>
      <c r="BL17" s="66" t="e">
        <f>VLOOKUP($A17,'S50'!$C:$BQ,60,0)</f>
        <v>#N/A</v>
      </c>
    </row>
    <row r="18" spans="1:64" x14ac:dyDescent="0.2">
      <c r="A18" s="57" t="s">
        <v>71</v>
      </c>
      <c r="B18" s="58">
        <f>VLOOKUP($A18,'S0 remplacer avec S44'!$C:$BQ,32,0)</f>
        <v>223.4</v>
      </c>
      <c r="C18" s="58">
        <f>VLOOKUP($A18,'S0 remplacer avec S44'!$C:$BQ,39,0)</f>
        <v>195</v>
      </c>
      <c r="D18" s="58">
        <f>VLOOKUP($A18,'S0 remplacer avec S44'!$C:$BQ,40,0)</f>
        <v>278</v>
      </c>
      <c r="E18" s="58">
        <f>VLOOKUP($A18,'S0 remplacer avec S44'!$C:$BQ,22,0)</f>
        <v>3910.28287</v>
      </c>
      <c r="F18" s="66">
        <f>VLOOKUP($A18,'S0 remplacer avec S44'!$C:$BQ,29,0)</f>
        <v>0</v>
      </c>
      <c r="G18" s="66">
        <f>VLOOKUP($A18,'S0 remplacer avec S44'!$C:$BQ,30,0)</f>
        <v>650</v>
      </c>
      <c r="H18" s="66">
        <f>VLOOKUP($A18,'S0 remplacer avec S44'!$C:$BQ,52,0)</f>
        <v>256.8</v>
      </c>
      <c r="I18" s="66">
        <f>VLOOKUP($A18,'S0 remplacer avec S44'!$C:$BQ,59,0)</f>
        <v>0</v>
      </c>
      <c r="J18" s="66">
        <f>VLOOKUP($A18,'S0 remplacer avec S44'!$C:$BQ,60,0)</f>
        <v>0</v>
      </c>
      <c r="K18" s="58">
        <f>VLOOKUP($A18,'S45'!$C:$BQ,32,0)</f>
        <v>231.4</v>
      </c>
      <c r="L18" s="58">
        <f>VLOOKUP($A18,'S45'!$C:$BQ,39,0)</f>
        <v>187</v>
      </c>
      <c r="M18" s="58">
        <f>VLOOKUP($A18,'S45'!$C:$BQ,40,0)</f>
        <v>270</v>
      </c>
      <c r="N18" s="58">
        <f>VLOOKUP($A18,'S45'!$C:$BQ,22,0)</f>
        <v>3935.90562</v>
      </c>
      <c r="O18" s="66">
        <f>VLOOKUP($A18,'S45'!$C:$BQ,29,0)</f>
        <v>0</v>
      </c>
      <c r="P18" s="66">
        <f>VLOOKUP($A18,'S45'!$C:$BQ,30,0)</f>
        <v>624</v>
      </c>
      <c r="Q18" s="66">
        <f>VLOOKUP($A18,'S45'!$C:$BQ,52,0)</f>
        <v>259.8</v>
      </c>
      <c r="R18" s="66">
        <f>VLOOKUP($A18,'S45'!$C:$BQ,59,0)</f>
        <v>0</v>
      </c>
      <c r="S18" s="66">
        <f>VLOOKUP($A18,'S45'!$C:$BQ,60,0)</f>
        <v>0</v>
      </c>
      <c r="T18" s="58">
        <f>VLOOKUP($A18,'S46'!$C:$BQ,32,0)</f>
        <v>230.4</v>
      </c>
      <c r="U18" s="58">
        <f>VLOOKUP($A18,'S46'!$C:$BQ,39,0)</f>
        <v>188</v>
      </c>
      <c r="V18" s="58">
        <f>VLOOKUP($A18,'S46'!$C:$BQ,40,0)</f>
        <v>271</v>
      </c>
      <c r="W18" s="58">
        <f>VLOOKUP($A18,'S46'!$C:$BQ,22,0)</f>
        <v>3954.5861599999998</v>
      </c>
      <c r="X18" s="66">
        <f>VLOOKUP($A18,'S46'!$C:$BQ,29,0)</f>
        <v>0</v>
      </c>
      <c r="Y18" s="66">
        <f>VLOOKUP($A18,'S46'!$C:$BQ,30,0)</f>
        <v>606</v>
      </c>
      <c r="Z18" s="66">
        <f>VLOOKUP($A18,'S46'!$C:$BQ,52,0)</f>
        <v>259.8</v>
      </c>
      <c r="AA18" s="66">
        <f>VLOOKUP($A18,'S46'!$C:$BQ,59,0)</f>
        <v>0</v>
      </c>
      <c r="AB18" s="66">
        <f>VLOOKUP($A18,'S46'!$C:$BQ,60,0)</f>
        <v>0</v>
      </c>
      <c r="AC18" s="58">
        <f>VLOOKUP($A18,'S47'!$C:$BQ,32,0)</f>
        <v>235.4</v>
      </c>
      <c r="AD18" s="58">
        <f>VLOOKUP($A18,'S47'!$C:$BQ,39,0)</f>
        <v>183</v>
      </c>
      <c r="AE18" s="58">
        <f>VLOOKUP($A18,'S47'!$C:$BQ,40,0)</f>
        <v>266</v>
      </c>
      <c r="AF18" s="58">
        <f>VLOOKUP($A18,'S47'!$C:$BQ,22,0)</f>
        <v>4027.9739800000002</v>
      </c>
      <c r="AG18" s="66">
        <f>VLOOKUP($A18,'S47'!$C:$BQ,29,0)</f>
        <v>0</v>
      </c>
      <c r="AH18" s="66">
        <f>VLOOKUP($A18,'S47'!$C:$BQ,30,0)</f>
        <v>532</v>
      </c>
      <c r="AI18" s="66">
        <f>VLOOKUP($A18,'S47'!$C:$BQ,52,0)</f>
        <v>261.8</v>
      </c>
      <c r="AJ18" s="66">
        <f>VLOOKUP($A18,'S47'!$C:$BQ,59,0)</f>
        <v>0</v>
      </c>
      <c r="AK18" s="66">
        <f>VLOOKUP($A18,'S47'!$C:$BQ,60,0)</f>
        <v>0</v>
      </c>
      <c r="AL18" s="58">
        <f>VLOOKUP($A18,'S48'!$C:$BQ,32,0)</f>
        <v>236.4</v>
      </c>
      <c r="AM18" s="58">
        <f>VLOOKUP($A18,'S48'!$C:$BQ,39,0)</f>
        <v>177</v>
      </c>
      <c r="AN18" s="58">
        <f>VLOOKUP($A18,'S48'!$C:$BQ,40,0)</f>
        <v>259</v>
      </c>
      <c r="AO18" s="58">
        <f>VLOOKUP($A18,'S48'!$C:$BQ,22,0)</f>
        <v>4048.4159100000002</v>
      </c>
      <c r="AP18" s="66">
        <f>VLOOKUP($A18,'S48'!$C:$BQ,29,0)</f>
        <v>0</v>
      </c>
      <c r="AQ18" s="66">
        <f>VLOOKUP($A18,'S48'!$C:$BQ,30,0)</f>
        <v>457</v>
      </c>
      <c r="AR18" s="66">
        <f>VLOOKUP($A18,'S48'!$C:$BQ,52,0)</f>
        <v>268.8</v>
      </c>
      <c r="AS18" s="66">
        <f>VLOOKUP($A18,'S48'!$C:$BQ,59,0)</f>
        <v>0</v>
      </c>
      <c r="AT18" s="66">
        <f>VLOOKUP($A18,'S48'!$C:$BQ,60,0)</f>
        <v>0</v>
      </c>
      <c r="AU18" s="58">
        <f>VLOOKUP($A18,'S49'!$C:$BQ,32,0)</f>
        <v>243.4</v>
      </c>
      <c r="AV18" s="58">
        <f>VLOOKUP($A18,'S49'!$C:$BQ,39,0)</f>
        <v>170</v>
      </c>
      <c r="AW18" s="58">
        <f>VLOOKUP($A18,'S49'!$C:$BQ,40,0)</f>
        <v>252</v>
      </c>
      <c r="AX18" s="58">
        <f>VLOOKUP($A18,'S49'!$C:$BQ,22,0)</f>
        <v>4062.0205700000001</v>
      </c>
      <c r="AY18" s="66">
        <f>VLOOKUP($A18,'S49'!$C:$BQ,29,0)</f>
        <v>0</v>
      </c>
      <c r="AZ18" s="66">
        <f>VLOOKUP($A18,'S49'!$C:$BQ,30,0)</f>
        <v>443</v>
      </c>
      <c r="BA18" s="66">
        <f>VLOOKUP($A18,'S49'!$C:$BQ,52,0)</f>
        <v>273.8</v>
      </c>
      <c r="BB18" s="66">
        <f>VLOOKUP($A18,'S49'!$C:$BQ,59,0)</f>
        <v>0</v>
      </c>
      <c r="BC18" s="66">
        <f>VLOOKUP($A18,'S49'!$C:$BQ,60,0)</f>
        <v>0</v>
      </c>
      <c r="BD18" s="58" t="e">
        <f>VLOOKUP($A18,'S50'!$C:$BQ,32,0)</f>
        <v>#N/A</v>
      </c>
      <c r="BE18" s="58" t="e">
        <f>VLOOKUP($A18,'S50'!$C:$BQ,39,0)</f>
        <v>#N/A</v>
      </c>
      <c r="BF18" s="58" t="e">
        <f>VLOOKUP($A18,'S50'!$C:$BQ,40,0)</f>
        <v>#N/A</v>
      </c>
      <c r="BG18" s="58" t="e">
        <f>VLOOKUP($A18,'S50'!$C:$BQ,22,0)</f>
        <v>#N/A</v>
      </c>
      <c r="BH18" s="66" t="e">
        <f>VLOOKUP($A18,'S50'!$C:$BQ,29,0)</f>
        <v>#N/A</v>
      </c>
      <c r="BI18" s="66" t="e">
        <f>VLOOKUP($A18,'S50'!$C:$BQ,30,0)</f>
        <v>#N/A</v>
      </c>
      <c r="BJ18" s="66" t="e">
        <f>VLOOKUP($A18,'S50'!$C:$BQ,52,0)</f>
        <v>#N/A</v>
      </c>
      <c r="BK18" s="66" t="e">
        <f>VLOOKUP($A18,'S50'!$C:$BQ,59,0)</f>
        <v>#N/A</v>
      </c>
      <c r="BL18" s="66" t="e">
        <f>VLOOKUP($A18,'S50'!$C:$BQ,60,0)</f>
        <v>#N/A</v>
      </c>
    </row>
    <row r="19" spans="1:64" x14ac:dyDescent="0.2">
      <c r="A19" s="57" t="s">
        <v>72</v>
      </c>
      <c r="B19" s="58">
        <f>VLOOKUP($A19,'S0 remplacer avec S44'!$C:$BQ,32,0)</f>
        <v>132</v>
      </c>
      <c r="C19" s="58">
        <f>VLOOKUP($A19,'S0 remplacer avec S44'!$C:$BQ,39,0)</f>
        <v>140</v>
      </c>
      <c r="D19" s="58">
        <f>VLOOKUP($A19,'S0 remplacer avec S44'!$C:$BQ,40,0)</f>
        <v>195</v>
      </c>
      <c r="E19" s="58">
        <f>VLOOKUP($A19,'S0 remplacer avec S44'!$C:$BQ,22,0)</f>
        <v>2354.70352</v>
      </c>
      <c r="F19" s="66">
        <f>VLOOKUP($A19,'S0 remplacer avec S44'!$C:$BQ,29,0)</f>
        <v>119</v>
      </c>
      <c r="G19" s="66">
        <f>VLOOKUP($A19,'S0 remplacer avec S44'!$C:$BQ,30,0)</f>
        <v>614</v>
      </c>
      <c r="H19" s="66">
        <f>VLOOKUP($A19,'S0 remplacer avec S44'!$C:$BQ,52,0)</f>
        <v>155.4</v>
      </c>
      <c r="I19" s="66">
        <f>VLOOKUP($A19,'S0 remplacer avec S44'!$C:$BQ,59,0)</f>
        <v>0</v>
      </c>
      <c r="J19" s="66">
        <f>VLOOKUP($A19,'S0 remplacer avec S44'!$C:$BQ,60,0)</f>
        <v>11</v>
      </c>
      <c r="K19" s="58">
        <f>VLOOKUP($A19,'S45'!$C:$BQ,32,0)</f>
        <v>139.5</v>
      </c>
      <c r="L19" s="58">
        <f>VLOOKUP($A19,'S45'!$C:$BQ,39,0)</f>
        <v>133</v>
      </c>
      <c r="M19" s="58">
        <f>VLOOKUP($A19,'S45'!$C:$BQ,40,0)</f>
        <v>187</v>
      </c>
      <c r="N19" s="58">
        <f>VLOOKUP($A19,'S45'!$C:$BQ,22,0)</f>
        <v>2468.6036399999998</v>
      </c>
      <c r="O19" s="66">
        <f>VLOOKUP($A19,'S45'!$C:$BQ,29,0)</f>
        <v>6</v>
      </c>
      <c r="P19" s="66">
        <f>VLOOKUP($A19,'S45'!$C:$BQ,30,0)</f>
        <v>500</v>
      </c>
      <c r="Q19" s="66">
        <f>VLOOKUP($A19,'S45'!$C:$BQ,52,0)</f>
        <v>157.4</v>
      </c>
      <c r="R19" s="66">
        <f>VLOOKUP($A19,'S45'!$C:$BQ,59,0)</f>
        <v>0</v>
      </c>
      <c r="S19" s="66">
        <f>VLOOKUP($A19,'S45'!$C:$BQ,60,0)</f>
        <v>9</v>
      </c>
      <c r="T19" s="58">
        <f>VLOOKUP($A19,'S46'!$C:$BQ,32,0)</f>
        <v>139</v>
      </c>
      <c r="U19" s="58">
        <f>VLOOKUP($A19,'S46'!$C:$BQ,39,0)</f>
        <v>133</v>
      </c>
      <c r="V19" s="58">
        <f>VLOOKUP($A19,'S46'!$C:$BQ,40,0)</f>
        <v>188</v>
      </c>
      <c r="W19" s="58">
        <f>VLOOKUP($A19,'S46'!$C:$BQ,22,0)</f>
        <v>2484.3437899999999</v>
      </c>
      <c r="X19" s="66">
        <f>VLOOKUP($A19,'S46'!$C:$BQ,29,0)</f>
        <v>0</v>
      </c>
      <c r="Y19" s="66">
        <f>VLOOKUP($A19,'S46'!$C:$BQ,30,0)</f>
        <v>485</v>
      </c>
      <c r="Z19" s="66">
        <f>VLOOKUP($A19,'S46'!$C:$BQ,52,0)</f>
        <v>158.4</v>
      </c>
      <c r="AA19" s="66">
        <f>VLOOKUP($A19,'S46'!$C:$BQ,59,0)</f>
        <v>0</v>
      </c>
      <c r="AB19" s="66">
        <f>VLOOKUP($A19,'S46'!$C:$BQ,60,0)</f>
        <v>8</v>
      </c>
      <c r="AC19" s="58">
        <f>VLOOKUP($A19,'S47'!$C:$BQ,32,0)</f>
        <v>142</v>
      </c>
      <c r="AD19" s="58">
        <f>VLOOKUP($A19,'S47'!$C:$BQ,39,0)</f>
        <v>130</v>
      </c>
      <c r="AE19" s="58">
        <f>VLOOKUP($A19,'S47'!$C:$BQ,40,0)</f>
        <v>185</v>
      </c>
      <c r="AF19" s="58">
        <f>VLOOKUP($A19,'S47'!$C:$BQ,22,0)</f>
        <v>2492.23918</v>
      </c>
      <c r="AG19" s="66">
        <f>VLOOKUP($A19,'S47'!$C:$BQ,29,0)</f>
        <v>0</v>
      </c>
      <c r="AH19" s="66">
        <f>VLOOKUP($A19,'S47'!$C:$BQ,30,0)</f>
        <v>477</v>
      </c>
      <c r="AI19" s="66">
        <f>VLOOKUP($A19,'S47'!$C:$BQ,52,0)</f>
        <v>166.4</v>
      </c>
      <c r="AJ19" s="66">
        <f>VLOOKUP($A19,'S47'!$C:$BQ,59,0)</f>
        <v>0</v>
      </c>
      <c r="AK19" s="66">
        <f>VLOOKUP($A19,'S47'!$C:$BQ,60,0)</f>
        <v>0</v>
      </c>
      <c r="AL19" s="58">
        <f>VLOOKUP($A19,'S48'!$C:$BQ,32,0)</f>
        <v>144.5</v>
      </c>
      <c r="AM19" s="58">
        <f>VLOOKUP($A19,'S48'!$C:$BQ,39,0)</f>
        <v>137</v>
      </c>
      <c r="AN19" s="58">
        <f>VLOOKUP($A19,'S48'!$C:$BQ,40,0)</f>
        <v>193</v>
      </c>
      <c r="AO19" s="58">
        <f>VLOOKUP($A19,'S48'!$C:$BQ,22,0)</f>
        <v>2619.7968900000001</v>
      </c>
      <c r="AP19" s="66">
        <f>VLOOKUP($A19,'S48'!$C:$BQ,29,0)</f>
        <v>0</v>
      </c>
      <c r="AQ19" s="66">
        <f>VLOOKUP($A19,'S48'!$C:$BQ,30,0)</f>
        <v>450</v>
      </c>
      <c r="AR19" s="66">
        <f>VLOOKUP($A19,'S48'!$C:$BQ,52,0)</f>
        <v>170.4</v>
      </c>
      <c r="AS19" s="66">
        <f>VLOOKUP($A19,'S48'!$C:$BQ,59,0)</f>
        <v>0</v>
      </c>
      <c r="AT19" s="66">
        <f>VLOOKUP($A19,'S48'!$C:$BQ,60,0)</f>
        <v>1</v>
      </c>
      <c r="AU19" s="58">
        <f>VLOOKUP($A19,'S49'!$C:$BQ,32,0)</f>
        <v>150</v>
      </c>
      <c r="AV19" s="58">
        <f>VLOOKUP($A19,'S49'!$C:$BQ,39,0)</f>
        <v>132</v>
      </c>
      <c r="AW19" s="58">
        <f>VLOOKUP($A19,'S49'!$C:$BQ,40,0)</f>
        <v>188</v>
      </c>
      <c r="AX19" s="58">
        <f>VLOOKUP($A19,'S49'!$C:$BQ,22,0)</f>
        <v>2641.1789600000002</v>
      </c>
      <c r="AY19" s="66">
        <f>VLOOKUP($A19,'S49'!$C:$BQ,29,0)</f>
        <v>0</v>
      </c>
      <c r="AZ19" s="66">
        <f>VLOOKUP($A19,'S49'!$C:$BQ,30,0)</f>
        <v>428</v>
      </c>
      <c r="BA19" s="66">
        <f>VLOOKUP($A19,'S49'!$C:$BQ,52,0)</f>
        <v>174.4</v>
      </c>
      <c r="BB19" s="66">
        <f>VLOOKUP($A19,'S49'!$C:$BQ,59,0)</f>
        <v>0</v>
      </c>
      <c r="BC19" s="66">
        <f>VLOOKUP($A19,'S49'!$C:$BQ,60,0)</f>
        <v>0</v>
      </c>
      <c r="BD19" s="58" t="e">
        <f>VLOOKUP($A19,'S50'!$C:$BQ,32,0)</f>
        <v>#N/A</v>
      </c>
      <c r="BE19" s="58" t="e">
        <f>VLOOKUP($A19,'S50'!$C:$BQ,39,0)</f>
        <v>#N/A</v>
      </c>
      <c r="BF19" s="58" t="e">
        <f>VLOOKUP($A19,'S50'!$C:$BQ,40,0)</f>
        <v>#N/A</v>
      </c>
      <c r="BG19" s="58" t="e">
        <f>VLOOKUP($A19,'S50'!$C:$BQ,22,0)</f>
        <v>#N/A</v>
      </c>
      <c r="BH19" s="66" t="e">
        <f>VLOOKUP($A19,'S50'!$C:$BQ,29,0)</f>
        <v>#N/A</v>
      </c>
      <c r="BI19" s="66" t="e">
        <f>VLOOKUP($A19,'S50'!$C:$BQ,30,0)</f>
        <v>#N/A</v>
      </c>
      <c r="BJ19" s="66" t="e">
        <f>VLOOKUP($A19,'S50'!$C:$BQ,52,0)</f>
        <v>#N/A</v>
      </c>
      <c r="BK19" s="66" t="e">
        <f>VLOOKUP($A19,'S50'!$C:$BQ,59,0)</f>
        <v>#N/A</v>
      </c>
      <c r="BL19" s="66" t="e">
        <f>VLOOKUP($A19,'S50'!$C:$BQ,60,0)</f>
        <v>#N/A</v>
      </c>
    </row>
    <row r="20" spans="1:64" x14ac:dyDescent="0.2">
      <c r="A20" s="57" t="s">
        <v>73</v>
      </c>
      <c r="B20" s="58">
        <f>VLOOKUP($A20,'S0 remplacer avec S44'!$C:$BQ,32,0)</f>
        <v>89.5</v>
      </c>
      <c r="C20" s="58">
        <f>VLOOKUP($A20,'S0 remplacer avec S44'!$C:$BQ,39,0)</f>
        <v>193</v>
      </c>
      <c r="D20" s="58">
        <f>VLOOKUP($A20,'S0 remplacer avec S44'!$C:$BQ,40,0)</f>
        <v>249</v>
      </c>
      <c r="E20" s="58">
        <f>VLOOKUP($A20,'S0 remplacer avec S44'!$C:$BQ,22,0)</f>
        <v>2264.750035</v>
      </c>
      <c r="F20" s="66">
        <f>VLOOKUP($A20,'S0 remplacer avec S44'!$C:$BQ,29,0)</f>
        <v>301</v>
      </c>
      <c r="G20" s="66">
        <f>VLOOKUP($A20,'S0 remplacer avec S44'!$C:$BQ,30,0)</f>
        <v>814</v>
      </c>
      <c r="H20" s="66">
        <f>VLOOKUP($A20,'S0 remplacer avec S44'!$C:$BQ,52,0)</f>
        <v>116.6</v>
      </c>
      <c r="I20" s="66">
        <f>VLOOKUP($A20,'S0 remplacer avec S44'!$C:$BQ,59,0)</f>
        <v>27</v>
      </c>
      <c r="J20" s="66">
        <f>VLOOKUP($A20,'S0 remplacer avec S44'!$C:$BQ,60,0)</f>
        <v>56</v>
      </c>
      <c r="K20" s="58">
        <f>VLOOKUP($A20,'S45'!$C:$BQ,32,0)</f>
        <v>92.5</v>
      </c>
      <c r="L20" s="58">
        <f>VLOOKUP($A20,'S45'!$C:$BQ,39,0)</f>
        <v>190</v>
      </c>
      <c r="M20" s="58">
        <f>VLOOKUP($A20,'S45'!$C:$BQ,40,0)</f>
        <v>246</v>
      </c>
      <c r="N20" s="58">
        <f>VLOOKUP($A20,'S45'!$C:$BQ,22,0)</f>
        <v>2268.1726950000002</v>
      </c>
      <c r="O20" s="66">
        <f>VLOOKUP($A20,'S45'!$C:$BQ,29,0)</f>
        <v>297</v>
      </c>
      <c r="P20" s="66">
        <f>VLOOKUP($A20,'S45'!$C:$BQ,30,0)</f>
        <v>810</v>
      </c>
      <c r="Q20" s="66">
        <f>VLOOKUP($A20,'S45'!$C:$BQ,52,0)</f>
        <v>120.6</v>
      </c>
      <c r="R20" s="66">
        <f>VLOOKUP($A20,'S45'!$C:$BQ,59,0)</f>
        <v>23</v>
      </c>
      <c r="S20" s="66">
        <f>VLOOKUP($A20,'S45'!$C:$BQ,60,0)</f>
        <v>52</v>
      </c>
      <c r="T20" s="58">
        <f>VLOOKUP($A20,'S46'!$C:$BQ,32,0)</f>
        <v>92.5</v>
      </c>
      <c r="U20" s="58">
        <f>VLOOKUP($A20,'S46'!$C:$BQ,39,0)</f>
        <v>190</v>
      </c>
      <c r="V20" s="58">
        <f>VLOOKUP($A20,'S46'!$C:$BQ,40,0)</f>
        <v>246</v>
      </c>
      <c r="W20" s="58">
        <f>VLOOKUP($A20,'S46'!$C:$BQ,22,0)</f>
        <v>2271.9702550000002</v>
      </c>
      <c r="X20" s="66">
        <f>VLOOKUP($A20,'S46'!$C:$BQ,29,0)</f>
        <v>293</v>
      </c>
      <c r="Y20" s="66">
        <f>VLOOKUP($A20,'S46'!$C:$BQ,30,0)</f>
        <v>806</v>
      </c>
      <c r="Z20" s="66">
        <f>VLOOKUP($A20,'S46'!$C:$BQ,52,0)</f>
        <v>121.6</v>
      </c>
      <c r="AA20" s="66">
        <f>VLOOKUP($A20,'S46'!$C:$BQ,59,0)</f>
        <v>22</v>
      </c>
      <c r="AB20" s="66">
        <f>VLOOKUP($A20,'S46'!$C:$BQ,60,0)</f>
        <v>51</v>
      </c>
      <c r="AC20" s="58">
        <f>VLOOKUP($A20,'S47'!$C:$BQ,32,0)</f>
        <v>91.5</v>
      </c>
      <c r="AD20" s="58">
        <f>VLOOKUP($A20,'S47'!$C:$BQ,39,0)</f>
        <v>191</v>
      </c>
      <c r="AE20" s="58">
        <f>VLOOKUP($A20,'S47'!$C:$BQ,40,0)</f>
        <v>247</v>
      </c>
      <c r="AF20" s="58">
        <f>VLOOKUP($A20,'S47'!$C:$BQ,22,0)</f>
        <v>2365.2550449999999</v>
      </c>
      <c r="AG20" s="66">
        <f>VLOOKUP($A20,'S47'!$C:$BQ,29,0)</f>
        <v>200</v>
      </c>
      <c r="AH20" s="66">
        <f>VLOOKUP($A20,'S47'!$C:$BQ,30,0)</f>
        <v>713</v>
      </c>
      <c r="AI20" s="66">
        <f>VLOOKUP($A20,'S47'!$C:$BQ,52,0)</f>
        <v>124.6</v>
      </c>
      <c r="AJ20" s="66">
        <f>VLOOKUP($A20,'S47'!$C:$BQ,59,0)</f>
        <v>19</v>
      </c>
      <c r="AK20" s="66">
        <f>VLOOKUP($A20,'S47'!$C:$BQ,60,0)</f>
        <v>48</v>
      </c>
      <c r="AL20" s="58">
        <f>VLOOKUP($A20,'S48'!$C:$BQ,32,0)</f>
        <v>91</v>
      </c>
      <c r="AM20" s="58">
        <f>VLOOKUP($A20,'S48'!$C:$BQ,39,0)</f>
        <v>192</v>
      </c>
      <c r="AN20" s="58">
        <f>VLOOKUP($A20,'S48'!$C:$BQ,40,0)</f>
        <v>249</v>
      </c>
      <c r="AO20" s="58">
        <f>VLOOKUP($A20,'S48'!$C:$BQ,22,0)</f>
        <v>2379.0191049999999</v>
      </c>
      <c r="AP20" s="66">
        <f>VLOOKUP($A20,'S48'!$C:$BQ,29,0)</f>
        <v>191</v>
      </c>
      <c r="AQ20" s="66">
        <f>VLOOKUP($A20,'S48'!$C:$BQ,30,0)</f>
        <v>705</v>
      </c>
      <c r="AR20" s="66">
        <f>VLOOKUP($A20,'S48'!$C:$BQ,52,0)</f>
        <v>125.6</v>
      </c>
      <c r="AS20" s="66">
        <f>VLOOKUP($A20,'S48'!$C:$BQ,59,0)</f>
        <v>18</v>
      </c>
      <c r="AT20" s="66">
        <f>VLOOKUP($A20,'S48'!$C:$BQ,60,0)</f>
        <v>47</v>
      </c>
      <c r="AU20" s="58">
        <f>VLOOKUP($A20,'S49'!$C:$BQ,32,0)</f>
        <v>92</v>
      </c>
      <c r="AV20" s="58">
        <f>VLOOKUP($A20,'S49'!$C:$BQ,39,0)</f>
        <v>191</v>
      </c>
      <c r="AW20" s="58">
        <f>VLOOKUP($A20,'S49'!$C:$BQ,40,0)</f>
        <v>248</v>
      </c>
      <c r="AX20" s="58">
        <f>VLOOKUP($A20,'S49'!$C:$BQ,22,0)</f>
        <v>2459.7580050000001</v>
      </c>
      <c r="AY20" s="66">
        <f>VLOOKUP($A20,'S49'!$C:$BQ,29,0)</f>
        <v>111</v>
      </c>
      <c r="AZ20" s="66">
        <f>VLOOKUP($A20,'S49'!$C:$BQ,30,0)</f>
        <v>625</v>
      </c>
      <c r="BA20" s="66">
        <f>VLOOKUP($A20,'S49'!$C:$BQ,52,0)</f>
        <v>128.6</v>
      </c>
      <c r="BB20" s="66">
        <f>VLOOKUP($A20,'S49'!$C:$BQ,59,0)</f>
        <v>15</v>
      </c>
      <c r="BC20" s="66">
        <f>VLOOKUP($A20,'S49'!$C:$BQ,60,0)</f>
        <v>44</v>
      </c>
      <c r="BD20" s="58" t="e">
        <f>VLOOKUP($A20,'S50'!$C:$BQ,32,0)</f>
        <v>#N/A</v>
      </c>
      <c r="BE20" s="58" t="e">
        <f>VLOOKUP($A20,'S50'!$C:$BQ,39,0)</f>
        <v>#N/A</v>
      </c>
      <c r="BF20" s="58" t="e">
        <f>VLOOKUP($A20,'S50'!$C:$BQ,40,0)</f>
        <v>#N/A</v>
      </c>
      <c r="BG20" s="58" t="e">
        <f>VLOOKUP($A20,'S50'!$C:$BQ,22,0)</f>
        <v>#N/A</v>
      </c>
      <c r="BH20" s="66" t="e">
        <f>VLOOKUP($A20,'S50'!$C:$BQ,29,0)</f>
        <v>#N/A</v>
      </c>
      <c r="BI20" s="66" t="e">
        <f>VLOOKUP($A20,'S50'!$C:$BQ,30,0)</f>
        <v>#N/A</v>
      </c>
      <c r="BJ20" s="66" t="e">
        <f>VLOOKUP($A20,'S50'!$C:$BQ,52,0)</f>
        <v>#N/A</v>
      </c>
      <c r="BK20" s="66" t="e">
        <f>VLOOKUP($A20,'S50'!$C:$BQ,59,0)</f>
        <v>#N/A</v>
      </c>
      <c r="BL20" s="66" t="e">
        <f>VLOOKUP($A20,'S50'!$C:$BQ,60,0)</f>
        <v>#N/A</v>
      </c>
    </row>
    <row r="21" spans="1:64" x14ac:dyDescent="0.2">
      <c r="A21" s="57" t="s">
        <v>74</v>
      </c>
      <c r="B21" s="58">
        <f>VLOOKUP($A21,'S0 remplacer avec S44'!$C:$BQ,32,0)</f>
        <v>242.3</v>
      </c>
      <c r="C21" s="58">
        <f>VLOOKUP($A21,'S0 remplacer avec S44'!$C:$BQ,39,0)</f>
        <v>88</v>
      </c>
      <c r="D21" s="58">
        <f>VLOOKUP($A21,'S0 remplacer avec S44'!$C:$BQ,40,0)</f>
        <v>154</v>
      </c>
      <c r="E21" s="58">
        <f>VLOOKUP($A21,'S0 remplacer avec S44'!$C:$BQ,22,0)</f>
        <v>3206.1661450000001</v>
      </c>
      <c r="F21" s="66">
        <f>VLOOKUP($A21,'S0 remplacer avec S44'!$C:$BQ,29,0)</f>
        <v>0</v>
      </c>
      <c r="G21" s="66">
        <f>VLOOKUP($A21,'S0 remplacer avec S44'!$C:$BQ,30,0)</f>
        <v>398</v>
      </c>
      <c r="H21" s="66">
        <f>VLOOKUP($A21,'S0 remplacer avec S44'!$C:$BQ,52,0)</f>
        <v>172.6</v>
      </c>
      <c r="I21" s="66">
        <f>VLOOKUP($A21,'S0 remplacer avec S44'!$C:$BQ,59,0)</f>
        <v>0</v>
      </c>
      <c r="J21" s="66">
        <f>VLOOKUP($A21,'S0 remplacer avec S44'!$C:$BQ,60,0)</f>
        <v>29</v>
      </c>
      <c r="K21" s="58">
        <f>VLOOKUP($A21,'S45'!$C:$BQ,32,0)</f>
        <v>254.3</v>
      </c>
      <c r="L21" s="58">
        <f>VLOOKUP($A21,'S45'!$C:$BQ,39,0)</f>
        <v>76</v>
      </c>
      <c r="M21" s="58">
        <f>VLOOKUP($A21,'S45'!$C:$BQ,40,0)</f>
        <v>142</v>
      </c>
      <c r="N21" s="58">
        <f>VLOOKUP($A21,'S45'!$C:$BQ,22,0)</f>
        <v>3254.819735</v>
      </c>
      <c r="O21" s="66">
        <f>VLOOKUP($A21,'S45'!$C:$BQ,29,0)</f>
        <v>0</v>
      </c>
      <c r="P21" s="66">
        <f>VLOOKUP($A21,'S45'!$C:$BQ,30,0)</f>
        <v>349</v>
      </c>
      <c r="Q21" s="66">
        <f>VLOOKUP($A21,'S45'!$C:$BQ,52,0)</f>
        <v>178.6</v>
      </c>
      <c r="R21" s="66">
        <f>VLOOKUP($A21,'S45'!$C:$BQ,59,0)</f>
        <v>0</v>
      </c>
      <c r="S21" s="66">
        <f>VLOOKUP($A21,'S45'!$C:$BQ,60,0)</f>
        <v>23</v>
      </c>
      <c r="T21" s="58">
        <f>VLOOKUP($A21,'S46'!$C:$BQ,32,0)</f>
        <v>254.3</v>
      </c>
      <c r="U21" s="58">
        <f>VLOOKUP($A21,'S46'!$C:$BQ,39,0)</f>
        <v>76</v>
      </c>
      <c r="V21" s="58">
        <f>VLOOKUP($A21,'S46'!$C:$BQ,40,0)</f>
        <v>142</v>
      </c>
      <c r="W21" s="58">
        <f>VLOOKUP($A21,'S46'!$C:$BQ,22,0)</f>
        <v>3258.909635</v>
      </c>
      <c r="X21" s="66">
        <f>VLOOKUP($A21,'S46'!$C:$BQ,29,0)</f>
        <v>0</v>
      </c>
      <c r="Y21" s="66">
        <f>VLOOKUP($A21,'S46'!$C:$BQ,30,0)</f>
        <v>345</v>
      </c>
      <c r="Z21" s="66">
        <f>VLOOKUP($A21,'S46'!$C:$BQ,52,0)</f>
        <v>180.6</v>
      </c>
      <c r="AA21" s="66">
        <f>VLOOKUP($A21,'S46'!$C:$BQ,59,0)</f>
        <v>0</v>
      </c>
      <c r="AB21" s="66">
        <f>VLOOKUP($A21,'S46'!$C:$BQ,60,0)</f>
        <v>21</v>
      </c>
      <c r="AC21" s="58">
        <f>VLOOKUP($A21,'S47'!$C:$BQ,32,0)</f>
        <v>266.3</v>
      </c>
      <c r="AD21" s="58">
        <f>VLOOKUP($A21,'S47'!$C:$BQ,39,0)</f>
        <v>64</v>
      </c>
      <c r="AE21" s="58">
        <f>VLOOKUP($A21,'S47'!$C:$BQ,40,0)</f>
        <v>130</v>
      </c>
      <c r="AF21" s="58">
        <f>VLOOKUP($A21,'S47'!$C:$BQ,22,0)</f>
        <v>3297.3206850000001</v>
      </c>
      <c r="AG21" s="66">
        <f>VLOOKUP($A21,'S47'!$C:$BQ,29,0)</f>
        <v>0</v>
      </c>
      <c r="AH21" s="66">
        <f>VLOOKUP($A21,'S47'!$C:$BQ,30,0)</f>
        <v>307</v>
      </c>
      <c r="AI21" s="66">
        <f>VLOOKUP($A21,'S47'!$C:$BQ,52,0)</f>
        <v>185.6</v>
      </c>
      <c r="AJ21" s="66">
        <f>VLOOKUP($A21,'S47'!$C:$BQ,59,0)</f>
        <v>0</v>
      </c>
      <c r="AK21" s="66">
        <f>VLOOKUP($A21,'S47'!$C:$BQ,60,0)</f>
        <v>16</v>
      </c>
      <c r="AL21" s="58">
        <f>VLOOKUP($A21,'S48'!$C:$BQ,32,0)</f>
        <v>274.3</v>
      </c>
      <c r="AM21" s="58">
        <f>VLOOKUP($A21,'S48'!$C:$BQ,39,0)</f>
        <v>56</v>
      </c>
      <c r="AN21" s="58">
        <f>VLOOKUP($A21,'S48'!$C:$BQ,40,0)</f>
        <v>122</v>
      </c>
      <c r="AO21" s="58">
        <f>VLOOKUP($A21,'S48'!$C:$BQ,22,0)</f>
        <v>3385.4810050000001</v>
      </c>
      <c r="AP21" s="66">
        <f>VLOOKUP($A21,'S48'!$C:$BQ,29,0)</f>
        <v>0</v>
      </c>
      <c r="AQ21" s="66">
        <f>VLOOKUP($A21,'S48'!$C:$BQ,30,0)</f>
        <v>217</v>
      </c>
      <c r="AR21" s="66">
        <f>VLOOKUP($A21,'S48'!$C:$BQ,52,0)</f>
        <v>191.6</v>
      </c>
      <c r="AS21" s="66">
        <f>VLOOKUP($A21,'S48'!$C:$BQ,59,0)</f>
        <v>0</v>
      </c>
      <c r="AT21" s="66">
        <f>VLOOKUP($A21,'S48'!$C:$BQ,60,0)</f>
        <v>10</v>
      </c>
      <c r="AU21" s="58">
        <f>VLOOKUP($A21,'S49'!$C:$BQ,32,0)</f>
        <v>277.8</v>
      </c>
      <c r="AV21" s="58">
        <f>VLOOKUP($A21,'S49'!$C:$BQ,39,0)</f>
        <v>53</v>
      </c>
      <c r="AW21" s="58">
        <f>VLOOKUP($A21,'S49'!$C:$BQ,40,0)</f>
        <v>119</v>
      </c>
      <c r="AX21" s="58">
        <f>VLOOKUP($A21,'S49'!$C:$BQ,22,0)</f>
        <v>3551.0817750000001</v>
      </c>
      <c r="AY21" s="66">
        <f>VLOOKUP($A21,'S49'!$C:$BQ,29,0)</f>
        <v>0</v>
      </c>
      <c r="AZ21" s="66">
        <f>VLOOKUP($A21,'S49'!$C:$BQ,30,0)</f>
        <v>52</v>
      </c>
      <c r="BA21" s="66">
        <f>VLOOKUP($A21,'S49'!$C:$BQ,52,0)</f>
        <v>193.6</v>
      </c>
      <c r="BB21" s="66">
        <f>VLOOKUP($A21,'S49'!$C:$BQ,59,0)</f>
        <v>0</v>
      </c>
      <c r="BC21" s="66">
        <f>VLOOKUP($A21,'S49'!$C:$BQ,60,0)</f>
        <v>8</v>
      </c>
      <c r="BD21" s="58" t="e">
        <f>VLOOKUP($A21,'S50'!$C:$BQ,32,0)</f>
        <v>#N/A</v>
      </c>
      <c r="BE21" s="58" t="e">
        <f>VLOOKUP($A21,'S50'!$C:$BQ,39,0)</f>
        <v>#N/A</v>
      </c>
      <c r="BF21" s="58" t="e">
        <f>VLOOKUP($A21,'S50'!$C:$BQ,40,0)</f>
        <v>#N/A</v>
      </c>
      <c r="BG21" s="58" t="e">
        <f>VLOOKUP($A21,'S50'!$C:$BQ,22,0)</f>
        <v>#N/A</v>
      </c>
      <c r="BH21" s="66" t="e">
        <f>VLOOKUP($A21,'S50'!$C:$BQ,29,0)</f>
        <v>#N/A</v>
      </c>
      <c r="BI21" s="66" t="e">
        <f>VLOOKUP($A21,'S50'!$C:$BQ,30,0)</f>
        <v>#N/A</v>
      </c>
      <c r="BJ21" s="66" t="e">
        <f>VLOOKUP($A21,'S50'!$C:$BQ,52,0)</f>
        <v>#N/A</v>
      </c>
      <c r="BK21" s="66" t="e">
        <f>VLOOKUP($A21,'S50'!$C:$BQ,59,0)</f>
        <v>#N/A</v>
      </c>
      <c r="BL21" s="66" t="e">
        <f>VLOOKUP($A21,'S50'!$C:$BQ,60,0)</f>
        <v>#N/A</v>
      </c>
    </row>
    <row r="22" spans="1:64" x14ac:dyDescent="0.2">
      <c r="A22" s="57" t="s">
        <v>75</v>
      </c>
      <c r="B22" s="58">
        <f>VLOOKUP($A22,'S0 remplacer avec S44'!$C:$BQ,32,0)</f>
        <v>128.35</v>
      </c>
      <c r="C22" s="58">
        <f>VLOOKUP($A22,'S0 remplacer avec S44'!$C:$BQ,39,0)</f>
        <v>138</v>
      </c>
      <c r="D22" s="58">
        <f>VLOOKUP($A22,'S0 remplacer avec S44'!$C:$BQ,40,0)</f>
        <v>191</v>
      </c>
      <c r="E22" s="58">
        <f>VLOOKUP($A22,'S0 remplacer avec S44'!$C:$BQ,22,0)</f>
        <v>1793.54215</v>
      </c>
      <c r="F22" s="66">
        <f>VLOOKUP($A22,'S0 remplacer avec S44'!$C:$BQ,29,0)</f>
        <v>626</v>
      </c>
      <c r="G22" s="66">
        <f>VLOOKUP($A22,'S0 remplacer avec S44'!$C:$BQ,30,0)</f>
        <v>1110</v>
      </c>
      <c r="H22" s="66">
        <f>VLOOKUP($A22,'S0 remplacer avec S44'!$C:$BQ,52,0)</f>
        <v>156.4</v>
      </c>
      <c r="I22" s="66">
        <f>VLOOKUP($A22,'S0 remplacer avec S44'!$C:$BQ,59,0)</f>
        <v>0</v>
      </c>
      <c r="J22" s="66">
        <f>VLOOKUP($A22,'S0 remplacer avec S44'!$C:$BQ,60,0)</f>
        <v>6</v>
      </c>
      <c r="K22" s="58">
        <f>VLOOKUP($A22,'S45'!$C:$BQ,32,0)</f>
        <v>133.35</v>
      </c>
      <c r="L22" s="58">
        <f>VLOOKUP($A22,'S45'!$C:$BQ,39,0)</f>
        <v>133</v>
      </c>
      <c r="M22" s="58">
        <f>VLOOKUP($A22,'S45'!$C:$BQ,40,0)</f>
        <v>186</v>
      </c>
      <c r="N22" s="58">
        <f>VLOOKUP($A22,'S45'!$C:$BQ,22,0)</f>
        <v>1799.6705300000001</v>
      </c>
      <c r="O22" s="66">
        <f>VLOOKUP($A22,'S45'!$C:$BQ,29,0)</f>
        <v>620</v>
      </c>
      <c r="P22" s="66">
        <f>VLOOKUP($A22,'S45'!$C:$BQ,30,0)</f>
        <v>1104</v>
      </c>
      <c r="Q22" s="66">
        <f>VLOOKUP($A22,'S45'!$C:$BQ,52,0)</f>
        <v>160.4</v>
      </c>
      <c r="R22" s="66">
        <f>VLOOKUP($A22,'S45'!$C:$BQ,59,0)</f>
        <v>0</v>
      </c>
      <c r="S22" s="66">
        <f>VLOOKUP($A22,'S45'!$C:$BQ,60,0)</f>
        <v>2</v>
      </c>
      <c r="T22" s="58">
        <f>VLOOKUP($A22,'S46'!$C:$BQ,32,0)</f>
        <v>133.85</v>
      </c>
      <c r="U22" s="58">
        <f>VLOOKUP($A22,'S46'!$C:$BQ,39,0)</f>
        <v>133</v>
      </c>
      <c r="V22" s="58">
        <f>VLOOKUP($A22,'S46'!$C:$BQ,40,0)</f>
        <v>186</v>
      </c>
      <c r="W22" s="58">
        <f>VLOOKUP($A22,'S46'!$C:$BQ,22,0)</f>
        <v>1774.8702900000001</v>
      </c>
      <c r="X22" s="66">
        <f>VLOOKUP($A22,'S46'!$C:$BQ,29,0)</f>
        <v>645</v>
      </c>
      <c r="Y22" s="66">
        <f>VLOOKUP($A22,'S46'!$C:$BQ,30,0)</f>
        <v>1129</v>
      </c>
      <c r="Z22" s="66">
        <f>VLOOKUP($A22,'S46'!$C:$BQ,52,0)</f>
        <v>162.4</v>
      </c>
      <c r="AA22" s="66">
        <f>VLOOKUP($A22,'S46'!$C:$BQ,59,0)</f>
        <v>0</v>
      </c>
      <c r="AB22" s="66">
        <f>VLOOKUP($A22,'S46'!$C:$BQ,60,0)</f>
        <v>0</v>
      </c>
      <c r="AC22" s="58">
        <f>VLOOKUP($A22,'S47'!$C:$BQ,32,0)</f>
        <v>139.35</v>
      </c>
      <c r="AD22" s="58">
        <f>VLOOKUP($A22,'S47'!$C:$BQ,39,0)</f>
        <v>127</v>
      </c>
      <c r="AE22" s="58">
        <f>VLOOKUP($A22,'S47'!$C:$BQ,40,0)</f>
        <v>180</v>
      </c>
      <c r="AF22" s="58">
        <f>VLOOKUP($A22,'S47'!$C:$BQ,22,0)</f>
        <v>1796.52721</v>
      </c>
      <c r="AG22" s="66">
        <f>VLOOKUP($A22,'S47'!$C:$BQ,29,0)</f>
        <v>623</v>
      </c>
      <c r="AH22" s="66">
        <f>VLOOKUP($A22,'S47'!$C:$BQ,30,0)</f>
        <v>1107</v>
      </c>
      <c r="AI22" s="66">
        <f>VLOOKUP($A22,'S47'!$C:$BQ,52,0)</f>
        <v>163.4</v>
      </c>
      <c r="AJ22" s="66">
        <f>VLOOKUP($A22,'S47'!$C:$BQ,59,0)</f>
        <v>0</v>
      </c>
      <c r="AK22" s="66">
        <f>VLOOKUP($A22,'S47'!$C:$BQ,60,0)</f>
        <v>0</v>
      </c>
      <c r="AL22" s="58">
        <f>VLOOKUP($A22,'S48'!$C:$BQ,32,0)</f>
        <v>140.35</v>
      </c>
      <c r="AM22" s="58">
        <f>VLOOKUP($A22,'S48'!$C:$BQ,39,0)</f>
        <v>122</v>
      </c>
      <c r="AN22" s="58">
        <f>VLOOKUP($A22,'S48'!$C:$BQ,40,0)</f>
        <v>174</v>
      </c>
      <c r="AO22" s="58">
        <f>VLOOKUP($A22,'S48'!$C:$BQ,22,0)</f>
        <v>1823.5364199999999</v>
      </c>
      <c r="AP22" s="66">
        <f>VLOOKUP($A22,'S48'!$C:$BQ,29,0)</f>
        <v>557</v>
      </c>
      <c r="AQ22" s="66">
        <f>VLOOKUP($A22,'S48'!$C:$BQ,30,0)</f>
        <v>1033</v>
      </c>
      <c r="AR22" s="66">
        <f>VLOOKUP($A22,'S48'!$C:$BQ,52,0)</f>
        <v>167.4</v>
      </c>
      <c r="AS22" s="66">
        <f>VLOOKUP($A22,'S48'!$C:$BQ,59,0)</f>
        <v>0</v>
      </c>
      <c r="AT22" s="66">
        <f>VLOOKUP($A22,'S48'!$C:$BQ,60,0)</f>
        <v>0</v>
      </c>
      <c r="AU22" s="58">
        <f>VLOOKUP($A22,'S49'!$C:$BQ,32,0)</f>
        <v>152.15</v>
      </c>
      <c r="AV22" s="58">
        <f>VLOOKUP($A22,'S49'!$C:$BQ,39,0)</f>
        <v>110</v>
      </c>
      <c r="AW22" s="58">
        <f>VLOOKUP($A22,'S49'!$C:$BQ,40,0)</f>
        <v>162</v>
      </c>
      <c r="AX22" s="58">
        <f>VLOOKUP($A22,'S49'!$C:$BQ,22,0)</f>
        <v>1914.0329200000001</v>
      </c>
      <c r="AY22" s="66">
        <f>VLOOKUP($A22,'S49'!$C:$BQ,29,0)</f>
        <v>466</v>
      </c>
      <c r="AZ22" s="66">
        <f>VLOOKUP($A22,'S49'!$C:$BQ,30,0)</f>
        <v>942</v>
      </c>
      <c r="BA22" s="66">
        <f>VLOOKUP($A22,'S49'!$C:$BQ,52,0)</f>
        <v>169.4</v>
      </c>
      <c r="BB22" s="66">
        <f>VLOOKUP($A22,'S49'!$C:$BQ,59,0)</f>
        <v>0</v>
      </c>
      <c r="BC22" s="66">
        <f>VLOOKUP($A22,'S49'!$C:$BQ,60,0)</f>
        <v>0</v>
      </c>
      <c r="BD22" s="58" t="e">
        <f>VLOOKUP($A22,'S50'!$C:$BQ,32,0)</f>
        <v>#N/A</v>
      </c>
      <c r="BE22" s="58" t="e">
        <f>VLOOKUP($A22,'S50'!$C:$BQ,39,0)</f>
        <v>#N/A</v>
      </c>
      <c r="BF22" s="58" t="e">
        <f>VLOOKUP($A22,'S50'!$C:$BQ,40,0)</f>
        <v>#N/A</v>
      </c>
      <c r="BG22" s="58" t="e">
        <f>VLOOKUP($A22,'S50'!$C:$BQ,22,0)</f>
        <v>#N/A</v>
      </c>
      <c r="BH22" s="66" t="e">
        <f>VLOOKUP($A22,'S50'!$C:$BQ,29,0)</f>
        <v>#N/A</v>
      </c>
      <c r="BI22" s="66" t="e">
        <f>VLOOKUP($A22,'S50'!$C:$BQ,30,0)</f>
        <v>#N/A</v>
      </c>
      <c r="BJ22" s="66" t="e">
        <f>VLOOKUP($A22,'S50'!$C:$BQ,52,0)</f>
        <v>#N/A</v>
      </c>
      <c r="BK22" s="66" t="e">
        <f>VLOOKUP($A22,'S50'!$C:$BQ,59,0)</f>
        <v>#N/A</v>
      </c>
      <c r="BL22" s="66" t="e">
        <f>VLOOKUP($A22,'S50'!$C:$BQ,60,0)</f>
        <v>#N/A</v>
      </c>
    </row>
    <row r="23" spans="1:64" x14ac:dyDescent="0.2">
      <c r="A23" s="57" t="s">
        <v>76</v>
      </c>
      <c r="B23" s="58">
        <f>VLOOKUP($A23,'S0 remplacer avec S44'!$C:$BQ,32,0)</f>
        <v>159.9</v>
      </c>
      <c r="C23" s="58">
        <f>VLOOKUP($A23,'S0 remplacer avec S44'!$C:$BQ,39,0)</f>
        <v>45</v>
      </c>
      <c r="D23" s="58">
        <f>VLOOKUP($A23,'S0 remplacer avec S44'!$C:$BQ,40,0)</f>
        <v>86</v>
      </c>
      <c r="E23" s="58">
        <f>VLOOKUP($A23,'S0 remplacer avec S44'!$C:$BQ,22,0)</f>
        <v>1708.3829900000001</v>
      </c>
      <c r="F23" s="66">
        <f>VLOOKUP($A23,'S0 remplacer avec S44'!$C:$BQ,29,0)</f>
        <v>152</v>
      </c>
      <c r="G23" s="66">
        <f>VLOOKUP($A23,'S0 remplacer avec S44'!$C:$BQ,30,0)</f>
        <v>524</v>
      </c>
      <c r="H23" s="66">
        <f>VLOOKUP($A23,'S0 remplacer avec S44'!$C:$BQ,52,0)</f>
        <v>143.6</v>
      </c>
      <c r="I23" s="66">
        <f>VLOOKUP($A23,'S0 remplacer avec S44'!$C:$BQ,59,0)</f>
        <v>0</v>
      </c>
      <c r="J23" s="66">
        <f>VLOOKUP($A23,'S0 remplacer avec S44'!$C:$BQ,60,0)</f>
        <v>0</v>
      </c>
      <c r="K23" s="58">
        <f>VLOOKUP($A23,'S45'!$C:$BQ,32,0)</f>
        <v>162.4</v>
      </c>
      <c r="L23" s="58">
        <f>VLOOKUP($A23,'S45'!$C:$BQ,39,0)</f>
        <v>43</v>
      </c>
      <c r="M23" s="58">
        <f>VLOOKUP($A23,'S45'!$C:$BQ,40,0)</f>
        <v>84</v>
      </c>
      <c r="N23" s="58">
        <f>VLOOKUP($A23,'S45'!$C:$BQ,22,0)</f>
        <v>1718.11742</v>
      </c>
      <c r="O23" s="66">
        <f>VLOOKUP($A23,'S45'!$C:$BQ,29,0)</f>
        <v>142</v>
      </c>
      <c r="P23" s="66">
        <f>VLOOKUP($A23,'S45'!$C:$BQ,30,0)</f>
        <v>514</v>
      </c>
      <c r="Q23" s="66">
        <f>VLOOKUP($A23,'S45'!$C:$BQ,52,0)</f>
        <v>145.6</v>
      </c>
      <c r="R23" s="66">
        <f>VLOOKUP($A23,'S45'!$C:$BQ,59,0)</f>
        <v>0</v>
      </c>
      <c r="S23" s="66">
        <f>VLOOKUP($A23,'S45'!$C:$BQ,60,0)</f>
        <v>0</v>
      </c>
      <c r="T23" s="58">
        <f>VLOOKUP($A23,'S46'!$C:$BQ,32,0)</f>
        <v>163.9</v>
      </c>
      <c r="U23" s="58">
        <f>VLOOKUP($A23,'S46'!$C:$BQ,39,0)</f>
        <v>41</v>
      </c>
      <c r="V23" s="58">
        <f>VLOOKUP($A23,'S46'!$C:$BQ,40,0)</f>
        <v>82</v>
      </c>
      <c r="W23" s="58">
        <f>VLOOKUP($A23,'S46'!$C:$BQ,22,0)</f>
        <v>1720.5069800000001</v>
      </c>
      <c r="X23" s="66">
        <f>VLOOKUP($A23,'S46'!$C:$BQ,29,0)</f>
        <v>140</v>
      </c>
      <c r="Y23" s="66">
        <f>VLOOKUP($A23,'S46'!$C:$BQ,30,0)</f>
        <v>512</v>
      </c>
      <c r="Z23" s="66">
        <f>VLOOKUP($A23,'S46'!$C:$BQ,52,0)</f>
        <v>146.6</v>
      </c>
      <c r="AA23" s="66">
        <f>VLOOKUP($A23,'S46'!$C:$BQ,59,0)</f>
        <v>0</v>
      </c>
      <c r="AB23" s="66">
        <f>VLOOKUP($A23,'S46'!$C:$BQ,60,0)</f>
        <v>0</v>
      </c>
      <c r="AC23" s="58">
        <f>VLOOKUP($A23,'S47'!$C:$BQ,32,0)</f>
        <v>166.4</v>
      </c>
      <c r="AD23" s="58">
        <f>VLOOKUP($A23,'S47'!$C:$BQ,39,0)</f>
        <v>39</v>
      </c>
      <c r="AE23" s="58">
        <f>VLOOKUP($A23,'S47'!$C:$BQ,40,0)</f>
        <v>80</v>
      </c>
      <c r="AF23" s="58">
        <f>VLOOKUP($A23,'S47'!$C:$BQ,22,0)</f>
        <v>1729.33762</v>
      </c>
      <c r="AG23" s="66">
        <f>VLOOKUP($A23,'S47'!$C:$BQ,29,0)</f>
        <v>131</v>
      </c>
      <c r="AH23" s="66">
        <f>VLOOKUP($A23,'S47'!$C:$BQ,30,0)</f>
        <v>503</v>
      </c>
      <c r="AI23" s="66">
        <f>VLOOKUP($A23,'S47'!$C:$BQ,52,0)</f>
        <v>148.6</v>
      </c>
      <c r="AJ23" s="66">
        <f>VLOOKUP($A23,'S47'!$C:$BQ,59,0)</f>
        <v>0</v>
      </c>
      <c r="AK23" s="66">
        <f>VLOOKUP($A23,'S47'!$C:$BQ,60,0)</f>
        <v>0</v>
      </c>
      <c r="AL23" s="58">
        <f>VLOOKUP($A23,'S48'!$C:$BQ,32,0)</f>
        <v>171.4</v>
      </c>
      <c r="AM23" s="58">
        <f>VLOOKUP($A23,'S48'!$C:$BQ,39,0)</f>
        <v>32</v>
      </c>
      <c r="AN23" s="58">
        <f>VLOOKUP($A23,'S48'!$C:$BQ,40,0)</f>
        <v>73</v>
      </c>
      <c r="AO23" s="58">
        <f>VLOOKUP($A23,'S48'!$C:$BQ,22,0)</f>
        <v>1742.31872</v>
      </c>
      <c r="AP23" s="66">
        <f>VLOOKUP($A23,'S48'!$C:$BQ,29,0)</f>
        <v>104</v>
      </c>
      <c r="AQ23" s="66">
        <f>VLOOKUP($A23,'S48'!$C:$BQ,30,0)</f>
        <v>473</v>
      </c>
      <c r="AR23" s="66">
        <f>VLOOKUP($A23,'S48'!$C:$BQ,52,0)</f>
        <v>150.6</v>
      </c>
      <c r="AS23" s="66">
        <f>VLOOKUP($A23,'S48'!$C:$BQ,59,0)</f>
        <v>0</v>
      </c>
      <c r="AT23" s="66">
        <f>VLOOKUP($A23,'S48'!$C:$BQ,60,0)</f>
        <v>0</v>
      </c>
      <c r="AU23" s="58">
        <f>VLOOKUP($A23,'S49'!$C:$BQ,32,0)</f>
        <v>176.9</v>
      </c>
      <c r="AV23" s="58">
        <f>VLOOKUP($A23,'S49'!$C:$BQ,39,0)</f>
        <v>27</v>
      </c>
      <c r="AW23" s="58">
        <f>VLOOKUP($A23,'S49'!$C:$BQ,40,0)</f>
        <v>67</v>
      </c>
      <c r="AX23" s="58">
        <f>VLOOKUP($A23,'S49'!$C:$BQ,22,0)</f>
        <v>1772.77774</v>
      </c>
      <c r="AY23" s="66">
        <f>VLOOKUP($A23,'S49'!$C:$BQ,29,0)</f>
        <v>74</v>
      </c>
      <c r="AZ23" s="66">
        <f>VLOOKUP($A23,'S49'!$C:$BQ,30,0)</f>
        <v>443</v>
      </c>
      <c r="BA23" s="66">
        <f>VLOOKUP($A23,'S49'!$C:$BQ,52,0)</f>
        <v>151.6</v>
      </c>
      <c r="BB23" s="66">
        <f>VLOOKUP($A23,'S49'!$C:$BQ,59,0)</f>
        <v>0</v>
      </c>
      <c r="BC23" s="66">
        <f>VLOOKUP($A23,'S49'!$C:$BQ,60,0)</f>
        <v>0</v>
      </c>
      <c r="BD23" s="58" t="e">
        <f>VLOOKUP($A23,'S50'!$C:$BQ,32,0)</f>
        <v>#N/A</v>
      </c>
      <c r="BE23" s="58" t="e">
        <f>VLOOKUP($A23,'S50'!$C:$BQ,39,0)</f>
        <v>#N/A</v>
      </c>
      <c r="BF23" s="58" t="e">
        <f>VLOOKUP($A23,'S50'!$C:$BQ,40,0)</f>
        <v>#N/A</v>
      </c>
      <c r="BG23" s="58" t="e">
        <f>VLOOKUP($A23,'S50'!$C:$BQ,22,0)</f>
        <v>#N/A</v>
      </c>
      <c r="BH23" s="66" t="e">
        <f>VLOOKUP($A23,'S50'!$C:$BQ,29,0)</f>
        <v>#N/A</v>
      </c>
      <c r="BI23" s="66" t="e">
        <f>VLOOKUP($A23,'S50'!$C:$BQ,30,0)</f>
        <v>#N/A</v>
      </c>
      <c r="BJ23" s="66" t="e">
        <f>VLOOKUP($A23,'S50'!$C:$BQ,52,0)</f>
        <v>#N/A</v>
      </c>
      <c r="BK23" s="66" t="e">
        <f>VLOOKUP($A23,'S50'!$C:$BQ,59,0)</f>
        <v>#N/A</v>
      </c>
      <c r="BL23" s="66" t="e">
        <f>VLOOKUP($A23,'S50'!$C:$BQ,60,0)</f>
        <v>#N/A</v>
      </c>
    </row>
    <row r="24" spans="1:64" x14ac:dyDescent="0.2">
      <c r="A24" s="57" t="s">
        <v>77</v>
      </c>
      <c r="B24" s="58">
        <f>VLOOKUP($A24,'S0 remplacer avec S44'!$C:$BQ,32,0)</f>
        <v>138.55000000000001</v>
      </c>
      <c r="C24" s="58">
        <f>VLOOKUP($A24,'S0 remplacer avec S44'!$C:$BQ,39,0)</f>
        <v>25</v>
      </c>
      <c r="D24" s="58">
        <f>VLOOKUP($A24,'S0 remplacer avec S44'!$C:$BQ,40,0)</f>
        <v>57</v>
      </c>
      <c r="E24" s="58">
        <f>VLOOKUP($A24,'S0 remplacer avec S44'!$C:$BQ,22,0)</f>
        <v>1243.029685</v>
      </c>
      <c r="F24" s="66">
        <f>VLOOKUP($A24,'S0 remplacer avec S44'!$C:$BQ,29,0)</f>
        <v>236</v>
      </c>
      <c r="G24" s="66">
        <f>VLOOKUP($A24,'S0 remplacer avec S44'!$C:$BQ,30,0)</f>
        <v>532</v>
      </c>
      <c r="H24" s="66">
        <f>VLOOKUP($A24,'S0 remplacer avec S44'!$C:$BQ,52,0)</f>
        <v>88.4</v>
      </c>
      <c r="I24" s="66">
        <f>VLOOKUP($A24,'S0 remplacer avec S44'!$C:$BQ,59,0)</f>
        <v>0</v>
      </c>
      <c r="J24" s="66">
        <f>VLOOKUP($A24,'S0 remplacer avec S44'!$C:$BQ,60,0)</f>
        <v>11</v>
      </c>
      <c r="K24" s="58">
        <f>VLOOKUP($A24,'S45'!$C:$BQ,32,0)</f>
        <v>144.55000000000001</v>
      </c>
      <c r="L24" s="58">
        <f>VLOOKUP($A24,'S45'!$C:$BQ,39,0)</f>
        <v>19</v>
      </c>
      <c r="M24" s="58">
        <f>VLOOKUP($A24,'S45'!$C:$BQ,40,0)</f>
        <v>51</v>
      </c>
      <c r="N24" s="58">
        <f>VLOOKUP($A24,'S45'!$C:$BQ,22,0)</f>
        <v>1247.413865</v>
      </c>
      <c r="O24" s="66">
        <f>VLOOKUP($A24,'S45'!$C:$BQ,29,0)</f>
        <v>232</v>
      </c>
      <c r="P24" s="66">
        <f>VLOOKUP($A24,'S45'!$C:$BQ,30,0)</f>
        <v>527</v>
      </c>
      <c r="Q24" s="66">
        <f>VLOOKUP($A24,'S45'!$C:$BQ,52,0)</f>
        <v>89.4</v>
      </c>
      <c r="R24" s="66">
        <f>VLOOKUP($A24,'S45'!$C:$BQ,59,0)</f>
        <v>0</v>
      </c>
      <c r="S24" s="66">
        <f>VLOOKUP($A24,'S45'!$C:$BQ,60,0)</f>
        <v>10</v>
      </c>
      <c r="T24" s="58">
        <f>VLOOKUP($A24,'S46'!$C:$BQ,32,0)</f>
        <v>145.05000000000001</v>
      </c>
      <c r="U24" s="58">
        <f>VLOOKUP($A24,'S46'!$C:$BQ,39,0)</f>
        <v>18</v>
      </c>
      <c r="V24" s="58">
        <f>VLOOKUP($A24,'S46'!$C:$BQ,40,0)</f>
        <v>51</v>
      </c>
      <c r="W24" s="58">
        <f>VLOOKUP($A24,'S46'!$C:$BQ,22,0)</f>
        <v>1245.0255549999999</v>
      </c>
      <c r="X24" s="66">
        <f>VLOOKUP($A24,'S46'!$C:$BQ,29,0)</f>
        <v>234</v>
      </c>
      <c r="Y24" s="66">
        <f>VLOOKUP($A24,'S46'!$C:$BQ,30,0)</f>
        <v>530</v>
      </c>
      <c r="Z24" s="66">
        <f>VLOOKUP($A24,'S46'!$C:$BQ,52,0)</f>
        <v>89.4</v>
      </c>
      <c r="AA24" s="66">
        <f>VLOOKUP($A24,'S46'!$C:$BQ,59,0)</f>
        <v>0</v>
      </c>
      <c r="AB24" s="66">
        <f>VLOOKUP($A24,'S46'!$C:$BQ,60,0)</f>
        <v>10</v>
      </c>
      <c r="AC24" s="58">
        <f>VLOOKUP($A24,'S47'!$C:$BQ,32,0)</f>
        <v>146.05000000000001</v>
      </c>
      <c r="AD24" s="58">
        <f>VLOOKUP($A24,'S47'!$C:$BQ,39,0)</f>
        <v>17</v>
      </c>
      <c r="AE24" s="58">
        <f>VLOOKUP($A24,'S47'!$C:$BQ,40,0)</f>
        <v>50</v>
      </c>
      <c r="AF24" s="58">
        <f>VLOOKUP($A24,'S47'!$C:$BQ,22,0)</f>
        <v>1230.7525350000001</v>
      </c>
      <c r="AG24" s="66">
        <f>VLOOKUP($A24,'S47'!$C:$BQ,29,0)</f>
        <v>248</v>
      </c>
      <c r="AH24" s="66">
        <f>VLOOKUP($A24,'S47'!$C:$BQ,30,0)</f>
        <v>544</v>
      </c>
      <c r="AI24" s="66">
        <f>VLOOKUP($A24,'S47'!$C:$BQ,52,0)</f>
        <v>89.4</v>
      </c>
      <c r="AJ24" s="66">
        <f>VLOOKUP($A24,'S47'!$C:$BQ,59,0)</f>
        <v>0</v>
      </c>
      <c r="AK24" s="66">
        <f>VLOOKUP($A24,'S47'!$C:$BQ,60,0)</f>
        <v>10</v>
      </c>
      <c r="AL24" s="58">
        <f>VLOOKUP($A24,'S48'!$C:$BQ,32,0)</f>
        <v>150.05000000000001</v>
      </c>
      <c r="AM24" s="58">
        <f>VLOOKUP($A24,'S48'!$C:$BQ,39,0)</f>
        <v>13</v>
      </c>
      <c r="AN24" s="58">
        <f>VLOOKUP($A24,'S48'!$C:$BQ,40,0)</f>
        <v>46</v>
      </c>
      <c r="AO24" s="58">
        <f>VLOOKUP($A24,'S48'!$C:$BQ,22,0)</f>
        <v>1234.8215250000001</v>
      </c>
      <c r="AP24" s="66">
        <f>VLOOKUP($A24,'S48'!$C:$BQ,29,0)</f>
        <v>248</v>
      </c>
      <c r="AQ24" s="66">
        <f>VLOOKUP($A24,'S48'!$C:$BQ,30,0)</f>
        <v>545</v>
      </c>
      <c r="AR24" s="66">
        <f>VLOOKUP($A24,'S48'!$C:$BQ,52,0)</f>
        <v>93.4</v>
      </c>
      <c r="AS24" s="66">
        <f>VLOOKUP($A24,'S48'!$C:$BQ,59,0)</f>
        <v>0</v>
      </c>
      <c r="AT24" s="66">
        <f>VLOOKUP($A24,'S48'!$C:$BQ,60,0)</f>
        <v>6</v>
      </c>
      <c r="AU24" s="58">
        <f>VLOOKUP($A24,'S49'!$C:$BQ,32,0)</f>
        <v>154.05000000000001</v>
      </c>
      <c r="AV24" s="58">
        <f>VLOOKUP($A24,'S49'!$C:$BQ,39,0)</f>
        <v>9</v>
      </c>
      <c r="AW24" s="58">
        <f>VLOOKUP($A24,'S49'!$C:$BQ,40,0)</f>
        <v>42</v>
      </c>
      <c r="AX24" s="58">
        <f>VLOOKUP($A24,'S49'!$C:$BQ,22,0)</f>
        <v>1244.2505550000001</v>
      </c>
      <c r="AY24" s="66">
        <f>VLOOKUP($A24,'S49'!$C:$BQ,29,0)</f>
        <v>239</v>
      </c>
      <c r="AZ24" s="66">
        <f>VLOOKUP($A24,'S49'!$C:$BQ,30,0)</f>
        <v>535</v>
      </c>
      <c r="BA24" s="66">
        <f>VLOOKUP($A24,'S49'!$C:$BQ,52,0)</f>
        <v>97.4</v>
      </c>
      <c r="BB24" s="66">
        <f>VLOOKUP($A24,'S49'!$C:$BQ,59,0)</f>
        <v>0</v>
      </c>
      <c r="BC24" s="66">
        <f>VLOOKUP($A24,'S49'!$C:$BQ,60,0)</f>
        <v>2</v>
      </c>
      <c r="BD24" s="58" t="e">
        <f>VLOOKUP($A24,'S50'!$C:$BQ,32,0)</f>
        <v>#N/A</v>
      </c>
      <c r="BE24" s="58" t="e">
        <f>VLOOKUP($A24,'S50'!$C:$BQ,39,0)</f>
        <v>#N/A</v>
      </c>
      <c r="BF24" s="58" t="e">
        <f>VLOOKUP($A24,'S50'!$C:$BQ,40,0)</f>
        <v>#N/A</v>
      </c>
      <c r="BG24" s="58" t="e">
        <f>VLOOKUP($A24,'S50'!$C:$BQ,22,0)</f>
        <v>#N/A</v>
      </c>
      <c r="BH24" s="66" t="e">
        <f>VLOOKUP($A24,'S50'!$C:$BQ,29,0)</f>
        <v>#N/A</v>
      </c>
      <c r="BI24" s="66" t="e">
        <f>VLOOKUP($A24,'S50'!$C:$BQ,30,0)</f>
        <v>#N/A</v>
      </c>
      <c r="BJ24" s="66" t="e">
        <f>VLOOKUP($A24,'S50'!$C:$BQ,52,0)</f>
        <v>#N/A</v>
      </c>
      <c r="BK24" s="66" t="e">
        <f>VLOOKUP($A24,'S50'!$C:$BQ,59,0)</f>
        <v>#N/A</v>
      </c>
      <c r="BL24" s="66" t="e">
        <f>VLOOKUP($A24,'S50'!$C:$BQ,60,0)</f>
        <v>#N/A</v>
      </c>
    </row>
    <row r="25" spans="1:64" x14ac:dyDescent="0.2">
      <c r="A25" s="57" t="s">
        <v>78</v>
      </c>
      <c r="B25" s="58">
        <f>VLOOKUP($A25,'S0 remplacer avec S44'!$C:$BQ,32,0)</f>
        <v>387.2</v>
      </c>
      <c r="C25" s="58">
        <f>VLOOKUP($A25,'S0 remplacer avec S44'!$C:$BQ,39,0)</f>
        <v>224</v>
      </c>
      <c r="D25" s="58">
        <f>VLOOKUP($A25,'S0 remplacer avec S44'!$C:$BQ,40,0)</f>
        <v>346</v>
      </c>
      <c r="E25" s="58">
        <f>VLOOKUP($A25,'S0 remplacer avec S44'!$C:$BQ,22,0)</f>
        <v>6794.03593</v>
      </c>
      <c r="F25" s="66">
        <f>VLOOKUP($A25,'S0 remplacer avec S44'!$C:$BQ,29,0)</f>
        <v>0</v>
      </c>
      <c r="G25" s="66">
        <f>VLOOKUP($A25,'S0 remplacer avec S44'!$C:$BQ,30,0)</f>
        <v>0</v>
      </c>
      <c r="H25" s="66">
        <f>VLOOKUP($A25,'S0 remplacer avec S44'!$C:$BQ,52,0)</f>
        <v>431.8</v>
      </c>
      <c r="I25" s="66">
        <f>VLOOKUP($A25,'S0 remplacer avec S44'!$C:$BQ,59,0)</f>
        <v>0</v>
      </c>
      <c r="J25" s="66">
        <f>VLOOKUP($A25,'S0 remplacer avec S44'!$C:$BQ,60,0)</f>
        <v>0</v>
      </c>
      <c r="K25" s="58">
        <f>VLOOKUP($A25,'S45'!$C:$BQ,32,0)</f>
        <v>393.7</v>
      </c>
      <c r="L25" s="58">
        <f>VLOOKUP($A25,'S45'!$C:$BQ,39,0)</f>
        <v>217</v>
      </c>
      <c r="M25" s="58">
        <f>VLOOKUP($A25,'S45'!$C:$BQ,40,0)</f>
        <v>339</v>
      </c>
      <c r="N25" s="58">
        <f>VLOOKUP($A25,'S45'!$C:$BQ,22,0)</f>
        <v>6889.4085100000002</v>
      </c>
      <c r="O25" s="66">
        <f>VLOOKUP($A25,'S45'!$C:$BQ,29,0)</f>
        <v>0</v>
      </c>
      <c r="P25" s="66">
        <f>VLOOKUP($A25,'S45'!$C:$BQ,30,0)</f>
        <v>0</v>
      </c>
      <c r="Q25" s="66">
        <f>VLOOKUP($A25,'S45'!$C:$BQ,52,0)</f>
        <v>431.8</v>
      </c>
      <c r="R25" s="66">
        <f>VLOOKUP($A25,'S45'!$C:$BQ,59,0)</f>
        <v>0</v>
      </c>
      <c r="S25" s="66">
        <f>VLOOKUP($A25,'S45'!$C:$BQ,60,0)</f>
        <v>0</v>
      </c>
      <c r="T25" s="58">
        <f>VLOOKUP($A25,'S46'!$C:$BQ,32,0)</f>
        <v>396.2</v>
      </c>
      <c r="U25" s="58">
        <f>VLOOKUP($A25,'S46'!$C:$BQ,39,0)</f>
        <v>215</v>
      </c>
      <c r="V25" s="58">
        <f>VLOOKUP($A25,'S46'!$C:$BQ,40,0)</f>
        <v>337</v>
      </c>
      <c r="W25" s="58">
        <f>VLOOKUP($A25,'S46'!$C:$BQ,22,0)</f>
        <v>6912.5033700000004</v>
      </c>
      <c r="X25" s="66">
        <f>VLOOKUP($A25,'S46'!$C:$BQ,29,0)</f>
        <v>0</v>
      </c>
      <c r="Y25" s="66">
        <f>VLOOKUP($A25,'S46'!$C:$BQ,30,0)</f>
        <v>0</v>
      </c>
      <c r="Z25" s="66">
        <f>VLOOKUP($A25,'S46'!$C:$BQ,52,0)</f>
        <v>434.8</v>
      </c>
      <c r="AA25" s="66">
        <f>VLOOKUP($A25,'S46'!$C:$BQ,59,0)</f>
        <v>0</v>
      </c>
      <c r="AB25" s="66">
        <f>VLOOKUP($A25,'S46'!$C:$BQ,60,0)</f>
        <v>0</v>
      </c>
      <c r="AC25" s="58">
        <f>VLOOKUP($A25,'S47'!$C:$BQ,32,0)</f>
        <v>400.2</v>
      </c>
      <c r="AD25" s="58">
        <f>VLOOKUP($A25,'S47'!$C:$BQ,39,0)</f>
        <v>211</v>
      </c>
      <c r="AE25" s="58">
        <f>VLOOKUP($A25,'S47'!$C:$BQ,40,0)</f>
        <v>333</v>
      </c>
      <c r="AF25" s="58">
        <f>VLOOKUP($A25,'S47'!$C:$BQ,22,0)</f>
        <v>6946.6135999999997</v>
      </c>
      <c r="AG25" s="66">
        <f>VLOOKUP($A25,'S47'!$C:$BQ,29,0)</f>
        <v>0</v>
      </c>
      <c r="AH25" s="66">
        <f>VLOOKUP($A25,'S47'!$C:$BQ,30,0)</f>
        <v>0</v>
      </c>
      <c r="AI25" s="66">
        <f>VLOOKUP($A25,'S47'!$C:$BQ,52,0)</f>
        <v>440.8</v>
      </c>
      <c r="AJ25" s="66">
        <f>VLOOKUP($A25,'S47'!$C:$BQ,59,0)</f>
        <v>0</v>
      </c>
      <c r="AK25" s="66">
        <f>VLOOKUP($A25,'S47'!$C:$BQ,60,0)</f>
        <v>0</v>
      </c>
      <c r="AL25" s="58">
        <f>VLOOKUP($A25,'S48'!$C:$BQ,32,0)</f>
        <v>405.8</v>
      </c>
      <c r="AM25" s="58">
        <f>VLOOKUP($A25,'S48'!$C:$BQ,39,0)</f>
        <v>206</v>
      </c>
      <c r="AN25" s="58">
        <f>VLOOKUP($A25,'S48'!$C:$BQ,40,0)</f>
        <v>328</v>
      </c>
      <c r="AO25" s="58">
        <f>VLOOKUP($A25,'S48'!$C:$BQ,22,0)</f>
        <v>6975.0567799999999</v>
      </c>
      <c r="AP25" s="66">
        <f>VLOOKUP($A25,'S48'!$C:$BQ,29,0)</f>
        <v>0</v>
      </c>
      <c r="AQ25" s="66">
        <f>VLOOKUP($A25,'S48'!$C:$BQ,30,0)</f>
        <v>0</v>
      </c>
      <c r="AR25" s="66">
        <f>VLOOKUP($A25,'S48'!$C:$BQ,52,0)</f>
        <v>449.8</v>
      </c>
      <c r="AS25" s="66">
        <f>VLOOKUP($A25,'S48'!$C:$BQ,59,0)</f>
        <v>0</v>
      </c>
      <c r="AT25" s="66">
        <f>VLOOKUP($A25,'S48'!$C:$BQ,60,0)</f>
        <v>0</v>
      </c>
      <c r="AU25" s="58">
        <f>VLOOKUP($A25,'S49'!$C:$BQ,32,0)</f>
        <v>409.3</v>
      </c>
      <c r="AV25" s="58">
        <f>VLOOKUP($A25,'S49'!$C:$BQ,39,0)</f>
        <v>203</v>
      </c>
      <c r="AW25" s="58">
        <f>VLOOKUP($A25,'S49'!$C:$BQ,40,0)</f>
        <v>325</v>
      </c>
      <c r="AX25" s="58">
        <f>VLOOKUP($A25,'S49'!$C:$BQ,22,0)</f>
        <v>7034.13256</v>
      </c>
      <c r="AY25" s="66">
        <f>VLOOKUP($A25,'S49'!$C:$BQ,29,0)</f>
        <v>0</v>
      </c>
      <c r="AZ25" s="66">
        <f>VLOOKUP($A25,'S49'!$C:$BQ,30,0)</f>
        <v>0</v>
      </c>
      <c r="BA25" s="66">
        <f>VLOOKUP($A25,'S49'!$C:$BQ,52,0)</f>
        <v>461.8</v>
      </c>
      <c r="BB25" s="66">
        <f>VLOOKUP($A25,'S49'!$C:$BQ,59,0)</f>
        <v>0</v>
      </c>
      <c r="BC25" s="66">
        <f>VLOOKUP($A25,'S49'!$C:$BQ,60,0)</f>
        <v>0</v>
      </c>
      <c r="BD25" s="58" t="e">
        <f>VLOOKUP($A25,'S50'!$C:$BQ,32,0)</f>
        <v>#N/A</v>
      </c>
      <c r="BE25" s="58" t="e">
        <f>VLOOKUP($A25,'S50'!$C:$BQ,39,0)</f>
        <v>#N/A</v>
      </c>
      <c r="BF25" s="58" t="e">
        <f>VLOOKUP($A25,'S50'!$C:$BQ,40,0)</f>
        <v>#N/A</v>
      </c>
      <c r="BG25" s="58" t="e">
        <f>VLOOKUP($A25,'S50'!$C:$BQ,22,0)</f>
        <v>#N/A</v>
      </c>
      <c r="BH25" s="66" t="e">
        <f>VLOOKUP($A25,'S50'!$C:$BQ,29,0)</f>
        <v>#N/A</v>
      </c>
      <c r="BI25" s="66" t="e">
        <f>VLOOKUP($A25,'S50'!$C:$BQ,30,0)</f>
        <v>#N/A</v>
      </c>
      <c r="BJ25" s="66" t="e">
        <f>VLOOKUP($A25,'S50'!$C:$BQ,52,0)</f>
        <v>#N/A</v>
      </c>
      <c r="BK25" s="66" t="e">
        <f>VLOOKUP($A25,'S50'!$C:$BQ,59,0)</f>
        <v>#N/A</v>
      </c>
      <c r="BL25" s="66" t="e">
        <f>VLOOKUP($A25,'S50'!$C:$BQ,60,0)</f>
        <v>#N/A</v>
      </c>
    </row>
    <row r="26" spans="1:64" x14ac:dyDescent="0.2">
      <c r="A26" s="57" t="s">
        <v>79</v>
      </c>
      <c r="B26" s="58">
        <f>VLOOKUP($A26,'S0 remplacer avec S44'!$C:$BQ,32,0)</f>
        <v>171.4</v>
      </c>
      <c r="C26" s="58">
        <f>VLOOKUP($A26,'S0 remplacer avec S44'!$C:$BQ,39,0)</f>
        <v>108</v>
      </c>
      <c r="D26" s="58">
        <f>VLOOKUP($A26,'S0 remplacer avec S44'!$C:$BQ,40,0)</f>
        <v>164</v>
      </c>
      <c r="E26" s="58">
        <f>VLOOKUP($A26,'S0 remplacer avec S44'!$C:$BQ,22,0)</f>
        <v>2466.9895700000002</v>
      </c>
      <c r="F26" s="66">
        <f>VLOOKUP($A26,'S0 remplacer avec S44'!$C:$BQ,29,0)</f>
        <v>71</v>
      </c>
      <c r="G26" s="66">
        <f>VLOOKUP($A26,'S0 remplacer avec S44'!$C:$BQ,30,0)</f>
        <v>578</v>
      </c>
      <c r="H26" s="66">
        <f>VLOOKUP($A26,'S0 remplacer avec S44'!$C:$BQ,52,0)</f>
        <v>143.19999999999999</v>
      </c>
      <c r="I26" s="66">
        <f>VLOOKUP($A26,'S0 remplacer avec S44'!$C:$BQ,59,0)</f>
        <v>0</v>
      </c>
      <c r="J26" s="66">
        <f>VLOOKUP($A26,'S0 remplacer avec S44'!$C:$BQ,60,0)</f>
        <v>27</v>
      </c>
      <c r="K26" s="58">
        <f>VLOOKUP($A26,'S45'!$C:$BQ,32,0)</f>
        <v>175.4</v>
      </c>
      <c r="L26" s="58">
        <f>VLOOKUP($A26,'S45'!$C:$BQ,39,0)</f>
        <v>104</v>
      </c>
      <c r="M26" s="58">
        <f>VLOOKUP($A26,'S45'!$C:$BQ,40,0)</f>
        <v>160</v>
      </c>
      <c r="N26" s="58">
        <f>VLOOKUP($A26,'S45'!$C:$BQ,22,0)</f>
        <v>2472.60763</v>
      </c>
      <c r="O26" s="66">
        <f>VLOOKUP($A26,'S45'!$C:$BQ,29,0)</f>
        <v>65</v>
      </c>
      <c r="P26" s="66">
        <f>VLOOKUP($A26,'S45'!$C:$BQ,30,0)</f>
        <v>573</v>
      </c>
      <c r="Q26" s="66">
        <f>VLOOKUP($A26,'S45'!$C:$BQ,52,0)</f>
        <v>143.19999999999999</v>
      </c>
      <c r="R26" s="66">
        <f>VLOOKUP($A26,'S45'!$C:$BQ,59,0)</f>
        <v>0</v>
      </c>
      <c r="S26" s="66">
        <f>VLOOKUP($A26,'S45'!$C:$BQ,60,0)</f>
        <v>27</v>
      </c>
      <c r="T26" s="58">
        <f>VLOOKUP($A26,'S46'!$C:$BQ,32,0)</f>
        <v>174.9</v>
      </c>
      <c r="U26" s="58">
        <f>VLOOKUP($A26,'S46'!$C:$BQ,39,0)</f>
        <v>105</v>
      </c>
      <c r="V26" s="58">
        <f>VLOOKUP($A26,'S46'!$C:$BQ,40,0)</f>
        <v>160</v>
      </c>
      <c r="W26" s="58">
        <f>VLOOKUP($A26,'S46'!$C:$BQ,22,0)</f>
        <v>2476.7910400000001</v>
      </c>
      <c r="X26" s="66">
        <f>VLOOKUP($A26,'S46'!$C:$BQ,29,0)</f>
        <v>61</v>
      </c>
      <c r="Y26" s="66">
        <f>VLOOKUP($A26,'S46'!$C:$BQ,30,0)</f>
        <v>569</v>
      </c>
      <c r="Z26" s="66">
        <f>VLOOKUP($A26,'S46'!$C:$BQ,52,0)</f>
        <v>144.19999999999999</v>
      </c>
      <c r="AA26" s="66">
        <f>VLOOKUP($A26,'S46'!$C:$BQ,59,0)</f>
        <v>0</v>
      </c>
      <c r="AB26" s="66">
        <f>VLOOKUP($A26,'S46'!$C:$BQ,60,0)</f>
        <v>26</v>
      </c>
      <c r="AC26" s="58">
        <f>VLOOKUP($A26,'S47'!$C:$BQ,32,0)</f>
        <v>179.4</v>
      </c>
      <c r="AD26" s="58">
        <f>VLOOKUP($A26,'S47'!$C:$BQ,39,0)</f>
        <v>100</v>
      </c>
      <c r="AE26" s="58">
        <f>VLOOKUP($A26,'S47'!$C:$BQ,40,0)</f>
        <v>156</v>
      </c>
      <c r="AF26" s="58">
        <f>VLOOKUP($A26,'S47'!$C:$BQ,22,0)</f>
        <v>2510.6352299999999</v>
      </c>
      <c r="AG26" s="66">
        <f>VLOOKUP($A26,'S47'!$C:$BQ,29,0)</f>
        <v>27</v>
      </c>
      <c r="AH26" s="66">
        <f>VLOOKUP($A26,'S47'!$C:$BQ,30,0)</f>
        <v>535</v>
      </c>
      <c r="AI26" s="66">
        <f>VLOOKUP($A26,'S47'!$C:$BQ,52,0)</f>
        <v>145.19999999999999</v>
      </c>
      <c r="AJ26" s="66">
        <f>VLOOKUP($A26,'S47'!$C:$BQ,59,0)</f>
        <v>0</v>
      </c>
      <c r="AK26" s="66">
        <f>VLOOKUP($A26,'S47'!$C:$BQ,60,0)</f>
        <v>25</v>
      </c>
      <c r="AL26" s="58">
        <f>VLOOKUP($A26,'S48'!$C:$BQ,32,0)</f>
        <v>179.9</v>
      </c>
      <c r="AM26" s="58">
        <f>VLOOKUP($A26,'S48'!$C:$BQ,39,0)</f>
        <v>104</v>
      </c>
      <c r="AN26" s="58">
        <f>VLOOKUP($A26,'S48'!$C:$BQ,40,0)</f>
        <v>160</v>
      </c>
      <c r="AO26" s="58">
        <f>VLOOKUP($A26,'S48'!$C:$BQ,22,0)</f>
        <v>2511.9740499999998</v>
      </c>
      <c r="AP26" s="66">
        <f>VLOOKUP($A26,'S48'!$C:$BQ,29,0)</f>
        <v>64</v>
      </c>
      <c r="AQ26" s="66">
        <f>VLOOKUP($A26,'S48'!$C:$BQ,30,0)</f>
        <v>579</v>
      </c>
      <c r="AR26" s="66">
        <f>VLOOKUP($A26,'S48'!$C:$BQ,52,0)</f>
        <v>146.19999999999999</v>
      </c>
      <c r="AS26" s="66">
        <f>VLOOKUP($A26,'S48'!$C:$BQ,59,0)</f>
        <v>0</v>
      </c>
      <c r="AT26" s="66">
        <f>VLOOKUP($A26,'S48'!$C:$BQ,60,0)</f>
        <v>27</v>
      </c>
      <c r="AU26" s="58">
        <f>VLOOKUP($A26,'S49'!$C:$BQ,32,0)</f>
        <v>183.9</v>
      </c>
      <c r="AV26" s="58">
        <f>VLOOKUP($A26,'S49'!$C:$BQ,39,0)</f>
        <v>100</v>
      </c>
      <c r="AW26" s="58">
        <f>VLOOKUP($A26,'S49'!$C:$BQ,40,0)</f>
        <v>156</v>
      </c>
      <c r="AX26" s="58">
        <f>VLOOKUP($A26,'S49'!$C:$BQ,22,0)</f>
        <v>2557.2750999999998</v>
      </c>
      <c r="AY26" s="66">
        <f>VLOOKUP($A26,'S49'!$C:$BQ,29,0)</f>
        <v>18</v>
      </c>
      <c r="AZ26" s="66">
        <f>VLOOKUP($A26,'S49'!$C:$BQ,30,0)</f>
        <v>533</v>
      </c>
      <c r="BA26" s="66">
        <f>VLOOKUP($A26,'S49'!$C:$BQ,52,0)</f>
        <v>147.19999999999999</v>
      </c>
      <c r="BB26" s="66">
        <f>VLOOKUP($A26,'S49'!$C:$BQ,59,0)</f>
        <v>0</v>
      </c>
      <c r="BC26" s="66">
        <f>VLOOKUP($A26,'S49'!$C:$BQ,60,0)</f>
        <v>26</v>
      </c>
      <c r="BD26" s="58" t="e">
        <f>VLOOKUP($A26,'S50'!$C:$BQ,32,0)</f>
        <v>#N/A</v>
      </c>
      <c r="BE26" s="58" t="e">
        <f>VLOOKUP($A26,'S50'!$C:$BQ,39,0)</f>
        <v>#N/A</v>
      </c>
      <c r="BF26" s="58" t="e">
        <f>VLOOKUP($A26,'S50'!$C:$BQ,40,0)</f>
        <v>#N/A</v>
      </c>
      <c r="BG26" s="58" t="e">
        <f>VLOOKUP($A26,'S50'!$C:$BQ,22,0)</f>
        <v>#N/A</v>
      </c>
      <c r="BH26" s="66" t="e">
        <f>VLOOKUP($A26,'S50'!$C:$BQ,29,0)</f>
        <v>#N/A</v>
      </c>
      <c r="BI26" s="66" t="e">
        <f>VLOOKUP($A26,'S50'!$C:$BQ,30,0)</f>
        <v>#N/A</v>
      </c>
      <c r="BJ26" s="66" t="e">
        <f>VLOOKUP($A26,'S50'!$C:$BQ,52,0)</f>
        <v>#N/A</v>
      </c>
      <c r="BK26" s="66" t="e">
        <f>VLOOKUP($A26,'S50'!$C:$BQ,59,0)</f>
        <v>#N/A</v>
      </c>
      <c r="BL26" s="66" t="e">
        <f>VLOOKUP($A26,'S50'!$C:$BQ,60,0)</f>
        <v>#N/A</v>
      </c>
    </row>
    <row r="27" spans="1:64" x14ac:dyDescent="0.2">
      <c r="A27" s="57" t="s">
        <v>82</v>
      </c>
      <c r="B27" s="58">
        <f>VLOOKUP($A27,'S0 remplacer avec S44'!$C:$BQ,32,0)</f>
        <v>354.2</v>
      </c>
      <c r="C27" s="58">
        <f>VLOOKUP($A27,'S0 remplacer avec S44'!$C:$BQ,39,0)</f>
        <v>40</v>
      </c>
      <c r="D27" s="58">
        <f>VLOOKUP($A27,'S0 remplacer avec S44'!$C:$BQ,40,0)</f>
        <v>118</v>
      </c>
      <c r="E27" s="58">
        <f>VLOOKUP($A27,'S0 remplacer avec S44'!$C:$BQ,22,0)</f>
        <v>2270.0012299999999</v>
      </c>
      <c r="F27" s="66">
        <f>VLOOKUP($A27,'S0 remplacer avec S44'!$C:$BQ,29,0)</f>
        <v>1308</v>
      </c>
      <c r="G27" s="66">
        <f>VLOOKUP($A27,'S0 remplacer avec S44'!$C:$BQ,30,0)</f>
        <v>2024</v>
      </c>
      <c r="H27" s="66">
        <f>VLOOKUP($A27,'S0 remplacer avec S44'!$C:$BQ,52,0)</f>
        <v>209.4</v>
      </c>
      <c r="I27" s="66">
        <f>VLOOKUP($A27,'S0 remplacer avec S44'!$C:$BQ,59,0)</f>
        <v>0</v>
      </c>
      <c r="J27" s="66">
        <f>VLOOKUP($A27,'S0 remplacer avec S44'!$C:$BQ,60,0)</f>
        <v>31</v>
      </c>
      <c r="K27" s="58">
        <f>VLOOKUP($A27,'S45'!$C:$BQ,32,0)</f>
        <v>355.9</v>
      </c>
      <c r="L27" s="58">
        <f>VLOOKUP($A27,'S45'!$C:$BQ,39,0)</f>
        <v>38</v>
      </c>
      <c r="M27" s="58">
        <f>VLOOKUP($A27,'S45'!$C:$BQ,40,0)</f>
        <v>117</v>
      </c>
      <c r="N27" s="58">
        <f>VLOOKUP($A27,'S45'!$C:$BQ,22,0)</f>
        <v>2310.72291</v>
      </c>
      <c r="O27" s="66">
        <f>VLOOKUP($A27,'S45'!$C:$BQ,29,0)</f>
        <v>1267</v>
      </c>
      <c r="P27" s="66">
        <f>VLOOKUP($A27,'S45'!$C:$BQ,30,0)</f>
        <v>1983</v>
      </c>
      <c r="Q27" s="66">
        <f>VLOOKUP($A27,'S45'!$C:$BQ,52,0)</f>
        <v>231.4</v>
      </c>
      <c r="R27" s="66">
        <f>VLOOKUP($A27,'S45'!$C:$BQ,59,0)</f>
        <v>0</v>
      </c>
      <c r="S27" s="66">
        <f>VLOOKUP($A27,'S45'!$C:$BQ,60,0)</f>
        <v>9</v>
      </c>
      <c r="T27" s="58">
        <f>VLOOKUP($A27,'S46'!$C:$BQ,32,0)</f>
        <v>357.7</v>
      </c>
      <c r="U27" s="58">
        <f>VLOOKUP($A27,'S46'!$C:$BQ,39,0)</f>
        <v>36</v>
      </c>
      <c r="V27" s="58">
        <f>VLOOKUP($A27,'S46'!$C:$BQ,40,0)</f>
        <v>115</v>
      </c>
      <c r="W27" s="58">
        <f>VLOOKUP($A27,'S46'!$C:$BQ,22,0)</f>
        <v>2315.6029899999999</v>
      </c>
      <c r="X27" s="66">
        <f>VLOOKUP($A27,'S46'!$C:$BQ,29,0)</f>
        <v>1262</v>
      </c>
      <c r="Y27" s="66">
        <f>VLOOKUP($A27,'S46'!$C:$BQ,30,0)</f>
        <v>1978</v>
      </c>
      <c r="Z27" s="66">
        <f>VLOOKUP($A27,'S46'!$C:$BQ,52,0)</f>
        <v>243.4</v>
      </c>
      <c r="AA27" s="66">
        <f>VLOOKUP($A27,'S46'!$C:$BQ,59,0)</f>
        <v>0</v>
      </c>
      <c r="AB27" s="66">
        <f>VLOOKUP($A27,'S46'!$C:$BQ,60,0)</f>
        <v>0</v>
      </c>
      <c r="AC27" s="58">
        <f>VLOOKUP($A27,'S47'!$C:$BQ,32,0)</f>
        <v>363.2</v>
      </c>
      <c r="AD27" s="58">
        <f>VLOOKUP($A27,'S47'!$C:$BQ,39,0)</f>
        <v>31</v>
      </c>
      <c r="AE27" s="58">
        <f>VLOOKUP($A27,'S47'!$C:$BQ,40,0)</f>
        <v>109</v>
      </c>
      <c r="AF27" s="58">
        <f>VLOOKUP($A27,'S47'!$C:$BQ,22,0)</f>
        <v>2401.3435199999999</v>
      </c>
      <c r="AG27" s="66">
        <f>VLOOKUP($A27,'S47'!$C:$BQ,29,0)</f>
        <v>1177</v>
      </c>
      <c r="AH27" s="66">
        <f>VLOOKUP($A27,'S47'!$C:$BQ,30,0)</f>
        <v>1892</v>
      </c>
      <c r="AI27" s="66">
        <f>VLOOKUP($A27,'S47'!$C:$BQ,52,0)</f>
        <v>247.4</v>
      </c>
      <c r="AJ27" s="66">
        <f>VLOOKUP($A27,'S47'!$C:$BQ,59,0)</f>
        <v>0</v>
      </c>
      <c r="AK27" s="66">
        <f>VLOOKUP($A27,'S47'!$C:$BQ,60,0)</f>
        <v>0</v>
      </c>
      <c r="AL27" s="58">
        <f>VLOOKUP($A27,'S48'!$C:$BQ,32,0)</f>
        <v>437</v>
      </c>
      <c r="AM27" s="58">
        <f>VLOOKUP($A27,'S48'!$C:$BQ,39,0)</f>
        <v>53</v>
      </c>
      <c r="AN27" s="58">
        <f>VLOOKUP($A27,'S48'!$C:$BQ,40,0)</f>
        <v>151</v>
      </c>
      <c r="AO27" s="58">
        <f>VLOOKUP($A27,'S48'!$C:$BQ,22,0)</f>
        <v>3218.3779300000001</v>
      </c>
      <c r="AP27" s="66">
        <f>VLOOKUP($A27,'S48'!$C:$BQ,29,0)</f>
        <v>1236</v>
      </c>
      <c r="AQ27" s="66">
        <f>VLOOKUP($A27,'S48'!$C:$BQ,30,0)</f>
        <v>2127</v>
      </c>
      <c r="AR27" s="66">
        <f>VLOOKUP($A27,'S48'!$C:$BQ,52,0)</f>
        <v>294.39999999999998</v>
      </c>
      <c r="AS27" s="66">
        <f>VLOOKUP($A27,'S48'!$C:$BQ,59,0)</f>
        <v>0</v>
      </c>
      <c r="AT27" s="66">
        <f>VLOOKUP($A27,'S48'!$C:$BQ,60,0)</f>
        <v>5</v>
      </c>
      <c r="AU27" s="58">
        <f>VLOOKUP($A27,'S49'!$C:$BQ,32,0)</f>
        <v>438</v>
      </c>
      <c r="AV27" s="58">
        <f>VLOOKUP($A27,'S49'!$C:$BQ,39,0)</f>
        <v>52</v>
      </c>
      <c r="AW27" s="58">
        <f>VLOOKUP($A27,'S49'!$C:$BQ,40,0)</f>
        <v>150</v>
      </c>
      <c r="AX27" s="58">
        <f>VLOOKUP($A27,'S49'!$C:$BQ,22,0)</f>
        <v>3253.7302300000001</v>
      </c>
      <c r="AY27" s="66">
        <f>VLOOKUP($A27,'S49'!$C:$BQ,29,0)</f>
        <v>1201</v>
      </c>
      <c r="AZ27" s="66">
        <f>VLOOKUP($A27,'S49'!$C:$BQ,30,0)</f>
        <v>2092</v>
      </c>
      <c r="BA27" s="66">
        <f>VLOOKUP($A27,'S49'!$C:$BQ,52,0)</f>
        <v>300.39999999999998</v>
      </c>
      <c r="BB27" s="66">
        <f>VLOOKUP($A27,'S49'!$C:$BQ,59,0)</f>
        <v>0</v>
      </c>
      <c r="BC27" s="66">
        <f>VLOOKUP($A27,'S49'!$C:$BQ,60,0)</f>
        <v>0</v>
      </c>
      <c r="BD27" s="58" t="e">
        <f>VLOOKUP($A27,'S50'!$C:$BQ,32,0)</f>
        <v>#N/A</v>
      </c>
      <c r="BE27" s="58" t="e">
        <f>VLOOKUP($A27,'S50'!$C:$BQ,39,0)</f>
        <v>#N/A</v>
      </c>
      <c r="BF27" s="58" t="e">
        <f>VLOOKUP($A27,'S50'!$C:$BQ,40,0)</f>
        <v>#N/A</v>
      </c>
      <c r="BG27" s="58" t="e">
        <f>VLOOKUP($A27,'S50'!$C:$BQ,22,0)</f>
        <v>#N/A</v>
      </c>
      <c r="BH27" s="66" t="e">
        <f>VLOOKUP($A27,'S50'!$C:$BQ,29,0)</f>
        <v>#N/A</v>
      </c>
      <c r="BI27" s="66" t="e">
        <f>VLOOKUP($A27,'S50'!$C:$BQ,30,0)</f>
        <v>#N/A</v>
      </c>
      <c r="BJ27" s="66" t="e">
        <f>VLOOKUP($A27,'S50'!$C:$BQ,52,0)</f>
        <v>#N/A</v>
      </c>
      <c r="BK27" s="66" t="e">
        <f>VLOOKUP($A27,'S50'!$C:$BQ,59,0)</f>
        <v>#N/A</v>
      </c>
      <c r="BL27" s="66" t="e">
        <f>VLOOKUP($A27,'S50'!$C:$BQ,60,0)</f>
        <v>#N/A</v>
      </c>
    </row>
    <row r="28" spans="1:64" x14ac:dyDescent="0.2">
      <c r="A28" s="57" t="s">
        <v>83</v>
      </c>
      <c r="B28" s="58">
        <f>VLOOKUP($A28,'S0 remplacer avec S44'!$C:$BQ,32,0)</f>
        <v>171.55</v>
      </c>
      <c r="C28" s="58">
        <f>VLOOKUP($A28,'S0 remplacer avec S44'!$C:$BQ,39,0)</f>
        <v>8</v>
      </c>
      <c r="D28" s="58">
        <f>VLOOKUP($A28,'S0 remplacer avec S44'!$C:$BQ,40,0)</f>
        <v>44</v>
      </c>
      <c r="E28" s="58">
        <f>VLOOKUP($A28,'S0 remplacer avec S44'!$C:$BQ,22,0)</f>
        <v>1950.5120850000001</v>
      </c>
      <c r="F28" s="66">
        <f>VLOOKUP($A28,'S0 remplacer avec S44'!$C:$BQ,29,0)</f>
        <v>0</v>
      </c>
      <c r="G28" s="66">
        <f>VLOOKUP($A28,'S0 remplacer avec S44'!$C:$BQ,30,0)</f>
        <v>3</v>
      </c>
      <c r="H28" s="66">
        <f>VLOOKUP($A28,'S0 remplacer avec S44'!$C:$BQ,52,0)</f>
        <v>91.8</v>
      </c>
      <c r="I28" s="66">
        <f>VLOOKUP($A28,'S0 remplacer avec S44'!$C:$BQ,59,0)</f>
        <v>0</v>
      </c>
      <c r="J28" s="66">
        <f>VLOOKUP($A28,'S0 remplacer avec S44'!$C:$BQ,60,0)</f>
        <v>18</v>
      </c>
      <c r="K28" s="58">
        <f>VLOOKUP($A28,'S45'!$C:$BQ,32,0)</f>
        <v>176.05</v>
      </c>
      <c r="L28" s="58">
        <f>VLOOKUP($A28,'S45'!$C:$BQ,39,0)</f>
        <v>3</v>
      </c>
      <c r="M28" s="58">
        <f>VLOOKUP($A28,'S45'!$C:$BQ,40,0)</f>
        <v>39</v>
      </c>
      <c r="N28" s="58">
        <f>VLOOKUP($A28,'S45'!$C:$BQ,22,0)</f>
        <v>1973.1017549999999</v>
      </c>
      <c r="O28" s="66">
        <f>VLOOKUP($A28,'S45'!$C:$BQ,29,0)</f>
        <v>0</v>
      </c>
      <c r="P28" s="66">
        <f>VLOOKUP($A28,'S45'!$C:$BQ,30,0)</f>
        <v>0</v>
      </c>
      <c r="Q28" s="66">
        <f>VLOOKUP($A28,'S45'!$C:$BQ,52,0)</f>
        <v>93.8</v>
      </c>
      <c r="R28" s="66">
        <f>VLOOKUP($A28,'S45'!$C:$BQ,59,0)</f>
        <v>0</v>
      </c>
      <c r="S28" s="66">
        <f>VLOOKUP($A28,'S45'!$C:$BQ,60,0)</f>
        <v>16</v>
      </c>
      <c r="T28" s="58">
        <f>VLOOKUP($A28,'S46'!$C:$BQ,32,0)</f>
        <v>176.05</v>
      </c>
      <c r="U28" s="58">
        <f>VLOOKUP($A28,'S46'!$C:$BQ,39,0)</f>
        <v>3</v>
      </c>
      <c r="V28" s="58">
        <f>VLOOKUP($A28,'S46'!$C:$BQ,40,0)</f>
        <v>39</v>
      </c>
      <c r="W28" s="58">
        <f>VLOOKUP($A28,'S46'!$C:$BQ,22,0)</f>
        <v>1974.235545</v>
      </c>
      <c r="X28" s="66">
        <f>VLOOKUP($A28,'S46'!$C:$BQ,29,0)</f>
        <v>0</v>
      </c>
      <c r="Y28" s="66">
        <f>VLOOKUP($A28,'S46'!$C:$BQ,30,0)</f>
        <v>0</v>
      </c>
      <c r="Z28" s="66">
        <f>VLOOKUP($A28,'S46'!$C:$BQ,52,0)</f>
        <v>101.8</v>
      </c>
      <c r="AA28" s="66">
        <f>VLOOKUP($A28,'S46'!$C:$BQ,59,0)</f>
        <v>0</v>
      </c>
      <c r="AB28" s="66">
        <f>VLOOKUP($A28,'S46'!$C:$BQ,60,0)</f>
        <v>8</v>
      </c>
      <c r="AC28" s="58">
        <f>VLOOKUP($A28,'S47'!$C:$BQ,32,0)</f>
        <v>177.05</v>
      </c>
      <c r="AD28" s="58">
        <f>VLOOKUP($A28,'S47'!$C:$BQ,39,0)</f>
        <v>2</v>
      </c>
      <c r="AE28" s="58">
        <f>VLOOKUP($A28,'S47'!$C:$BQ,40,0)</f>
        <v>38</v>
      </c>
      <c r="AF28" s="58">
        <f>VLOOKUP($A28,'S47'!$C:$BQ,22,0)</f>
        <v>1978.9872949999999</v>
      </c>
      <c r="AG28" s="66">
        <f>VLOOKUP($A28,'S47'!$C:$BQ,29,0)</f>
        <v>0</v>
      </c>
      <c r="AH28" s="66">
        <f>VLOOKUP($A28,'S47'!$C:$BQ,30,0)</f>
        <v>0</v>
      </c>
      <c r="AI28" s="66">
        <f>VLOOKUP($A28,'S47'!$C:$BQ,52,0)</f>
        <v>104.8</v>
      </c>
      <c r="AJ28" s="66">
        <f>VLOOKUP($A28,'S47'!$C:$BQ,59,0)</f>
        <v>0</v>
      </c>
      <c r="AK28" s="66">
        <f>VLOOKUP($A28,'S47'!$C:$BQ,60,0)</f>
        <v>5</v>
      </c>
      <c r="AL28" s="58">
        <f>VLOOKUP($A28,'S48'!$C:$BQ,32,0)</f>
        <v>179.05</v>
      </c>
      <c r="AM28" s="58">
        <f>VLOOKUP($A28,'S48'!$C:$BQ,39,0)</f>
        <v>0</v>
      </c>
      <c r="AN28" s="58">
        <f>VLOOKUP($A28,'S48'!$C:$BQ,40,0)</f>
        <v>34</v>
      </c>
      <c r="AO28" s="58">
        <f>VLOOKUP($A28,'S48'!$C:$BQ,22,0)</f>
        <v>1999.063175</v>
      </c>
      <c r="AP28" s="66">
        <f>VLOOKUP($A28,'S48'!$C:$BQ,29,0)</f>
        <v>0</v>
      </c>
      <c r="AQ28" s="66">
        <f>VLOOKUP($A28,'S48'!$C:$BQ,30,0)</f>
        <v>0</v>
      </c>
      <c r="AR28" s="66">
        <f>VLOOKUP($A28,'S48'!$C:$BQ,52,0)</f>
        <v>107.8</v>
      </c>
      <c r="AS28" s="66">
        <f>VLOOKUP($A28,'S48'!$C:$BQ,59,0)</f>
        <v>0</v>
      </c>
      <c r="AT28" s="66">
        <f>VLOOKUP($A28,'S48'!$C:$BQ,60,0)</f>
        <v>1</v>
      </c>
      <c r="AU28" s="58">
        <f>VLOOKUP($A28,'S49'!$C:$BQ,32,0)</f>
        <v>179.05</v>
      </c>
      <c r="AV28" s="58">
        <f>VLOOKUP($A28,'S49'!$C:$BQ,39,0)</f>
        <v>0</v>
      </c>
      <c r="AW28" s="58">
        <f>VLOOKUP($A28,'S49'!$C:$BQ,40,0)</f>
        <v>34</v>
      </c>
      <c r="AX28" s="58">
        <f>VLOOKUP($A28,'S49'!$C:$BQ,22,0)</f>
        <v>2042.5629449999999</v>
      </c>
      <c r="AY28" s="66">
        <f>VLOOKUP($A28,'S49'!$C:$BQ,29,0)</f>
        <v>0</v>
      </c>
      <c r="AZ28" s="66">
        <f>VLOOKUP($A28,'S49'!$C:$BQ,30,0)</f>
        <v>0</v>
      </c>
      <c r="BA28" s="66">
        <f>VLOOKUP($A28,'S49'!$C:$BQ,52,0)</f>
        <v>110.8</v>
      </c>
      <c r="BB28" s="66">
        <f>VLOOKUP($A28,'S49'!$C:$BQ,59,0)</f>
        <v>0</v>
      </c>
      <c r="BC28" s="66">
        <f>VLOOKUP($A28,'S49'!$C:$BQ,60,0)</f>
        <v>0</v>
      </c>
      <c r="BD28" s="58" t="e">
        <f>VLOOKUP($A28,'S50'!$C:$BQ,32,0)</f>
        <v>#N/A</v>
      </c>
      <c r="BE28" s="58" t="e">
        <f>VLOOKUP($A28,'S50'!$C:$BQ,39,0)</f>
        <v>#N/A</v>
      </c>
      <c r="BF28" s="58" t="e">
        <f>VLOOKUP($A28,'S50'!$C:$BQ,40,0)</f>
        <v>#N/A</v>
      </c>
      <c r="BG28" s="58" t="e">
        <f>VLOOKUP($A28,'S50'!$C:$BQ,22,0)</f>
        <v>#N/A</v>
      </c>
      <c r="BH28" s="66" t="e">
        <f>VLOOKUP($A28,'S50'!$C:$BQ,29,0)</f>
        <v>#N/A</v>
      </c>
      <c r="BI28" s="66" t="e">
        <f>VLOOKUP($A28,'S50'!$C:$BQ,30,0)</f>
        <v>#N/A</v>
      </c>
      <c r="BJ28" s="66" t="e">
        <f>VLOOKUP($A28,'S50'!$C:$BQ,52,0)</f>
        <v>#N/A</v>
      </c>
      <c r="BK28" s="66" t="e">
        <f>VLOOKUP($A28,'S50'!$C:$BQ,59,0)</f>
        <v>#N/A</v>
      </c>
      <c r="BL28" s="66" t="e">
        <f>VLOOKUP($A28,'S50'!$C:$BQ,60,0)</f>
        <v>#N/A</v>
      </c>
    </row>
    <row r="29" spans="1:64" x14ac:dyDescent="0.2">
      <c r="A29" s="57" t="s">
        <v>84</v>
      </c>
      <c r="B29" s="58">
        <f>VLOOKUP($A29,'S0 remplacer avec S44'!$C:$BQ,32,0)</f>
        <v>233.8</v>
      </c>
      <c r="C29" s="58">
        <f>VLOOKUP($A29,'S0 remplacer avec S44'!$C:$BQ,39,0)</f>
        <v>239</v>
      </c>
      <c r="D29" s="58">
        <f>VLOOKUP($A29,'S0 remplacer avec S44'!$C:$BQ,40,0)</f>
        <v>333</v>
      </c>
      <c r="E29" s="58">
        <f>VLOOKUP($A29,'S0 remplacer avec S44'!$C:$BQ,22,0)</f>
        <v>3491.3643649999999</v>
      </c>
      <c r="F29" s="66">
        <f>VLOOKUP($A29,'S0 remplacer avec S44'!$C:$BQ,29,0)</f>
        <v>802</v>
      </c>
      <c r="G29" s="66">
        <f>VLOOKUP($A29,'S0 remplacer avec S44'!$C:$BQ,30,0)</f>
        <v>1661</v>
      </c>
      <c r="H29" s="66">
        <f>VLOOKUP($A29,'S0 remplacer avec S44'!$C:$BQ,52,0)</f>
        <v>181</v>
      </c>
      <c r="I29" s="66">
        <f>VLOOKUP($A29,'S0 remplacer avec S44'!$C:$BQ,59,0)</f>
        <v>59</v>
      </c>
      <c r="J29" s="66">
        <f>VLOOKUP($A29,'S0 remplacer avec S44'!$C:$BQ,60,0)</f>
        <v>107</v>
      </c>
      <c r="K29" s="58">
        <f>VLOOKUP($A29,'S45'!$C:$BQ,32,0)</f>
        <v>235.8</v>
      </c>
      <c r="L29" s="58">
        <f>VLOOKUP($A29,'S45'!$C:$BQ,39,0)</f>
        <v>237</v>
      </c>
      <c r="M29" s="58">
        <f>VLOOKUP($A29,'S45'!$C:$BQ,40,0)</f>
        <v>331</v>
      </c>
      <c r="N29" s="58">
        <f>VLOOKUP($A29,'S45'!$C:$BQ,22,0)</f>
        <v>3645.947885</v>
      </c>
      <c r="O29" s="66">
        <f>VLOOKUP($A29,'S45'!$C:$BQ,29,0)</f>
        <v>647</v>
      </c>
      <c r="P29" s="66">
        <f>VLOOKUP($A29,'S45'!$C:$BQ,30,0)</f>
        <v>1506</v>
      </c>
      <c r="Q29" s="66">
        <f>VLOOKUP($A29,'S45'!$C:$BQ,52,0)</f>
        <v>187</v>
      </c>
      <c r="R29" s="66">
        <f>VLOOKUP($A29,'S45'!$C:$BQ,59,0)</f>
        <v>53</v>
      </c>
      <c r="S29" s="66">
        <f>VLOOKUP($A29,'S45'!$C:$BQ,60,0)</f>
        <v>101</v>
      </c>
      <c r="T29" s="58">
        <f>VLOOKUP($A29,'S46'!$C:$BQ,32,0)</f>
        <v>237.8</v>
      </c>
      <c r="U29" s="58">
        <f>VLOOKUP($A29,'S46'!$C:$BQ,39,0)</f>
        <v>235</v>
      </c>
      <c r="V29" s="58">
        <f>VLOOKUP($A29,'S46'!$C:$BQ,40,0)</f>
        <v>329</v>
      </c>
      <c r="W29" s="58">
        <f>VLOOKUP($A29,'S46'!$C:$BQ,22,0)</f>
        <v>3676.7632349999999</v>
      </c>
      <c r="X29" s="66">
        <f>VLOOKUP($A29,'S46'!$C:$BQ,29,0)</f>
        <v>617</v>
      </c>
      <c r="Y29" s="66">
        <f>VLOOKUP($A29,'S46'!$C:$BQ,30,0)</f>
        <v>1475</v>
      </c>
      <c r="Z29" s="66">
        <f>VLOOKUP($A29,'S46'!$C:$BQ,52,0)</f>
        <v>189</v>
      </c>
      <c r="AA29" s="66">
        <f>VLOOKUP($A29,'S46'!$C:$BQ,59,0)</f>
        <v>51</v>
      </c>
      <c r="AB29" s="66">
        <f>VLOOKUP($A29,'S46'!$C:$BQ,60,0)</f>
        <v>99</v>
      </c>
      <c r="AC29" s="58">
        <f>VLOOKUP($A29,'S47'!$C:$BQ,32,0)</f>
        <v>239.3</v>
      </c>
      <c r="AD29" s="58">
        <f>VLOOKUP($A29,'S47'!$C:$BQ,39,0)</f>
        <v>233</v>
      </c>
      <c r="AE29" s="58">
        <f>VLOOKUP($A29,'S47'!$C:$BQ,40,0)</f>
        <v>328</v>
      </c>
      <c r="AF29" s="58">
        <f>VLOOKUP($A29,'S47'!$C:$BQ,22,0)</f>
        <v>3773.6693949999999</v>
      </c>
      <c r="AG29" s="66">
        <f>VLOOKUP($A29,'S47'!$C:$BQ,29,0)</f>
        <v>520</v>
      </c>
      <c r="AH29" s="66">
        <f>VLOOKUP($A29,'S47'!$C:$BQ,30,0)</f>
        <v>1378</v>
      </c>
      <c r="AI29" s="66">
        <f>VLOOKUP($A29,'S47'!$C:$BQ,52,0)</f>
        <v>190</v>
      </c>
      <c r="AJ29" s="66">
        <f>VLOOKUP($A29,'S47'!$C:$BQ,59,0)</f>
        <v>50</v>
      </c>
      <c r="AK29" s="66">
        <f>VLOOKUP($A29,'S47'!$C:$BQ,60,0)</f>
        <v>98</v>
      </c>
      <c r="AL29" s="58">
        <f>VLOOKUP($A29,'S48'!$C:$BQ,32,0)</f>
        <v>242.3</v>
      </c>
      <c r="AM29" s="58">
        <f>VLOOKUP($A29,'S48'!$C:$BQ,39,0)</f>
        <v>215</v>
      </c>
      <c r="AN29" s="58">
        <f>VLOOKUP($A29,'S48'!$C:$BQ,40,0)</f>
        <v>306</v>
      </c>
      <c r="AO29" s="58">
        <f>VLOOKUP($A29,'S48'!$C:$BQ,22,0)</f>
        <v>3832.808395</v>
      </c>
      <c r="AP29" s="66">
        <f>VLOOKUP($A29,'S48'!$C:$BQ,29,0)</f>
        <v>322</v>
      </c>
      <c r="AQ29" s="66">
        <f>VLOOKUP($A29,'S48'!$C:$BQ,30,0)</f>
        <v>1153</v>
      </c>
      <c r="AR29" s="66">
        <f>VLOOKUP($A29,'S48'!$C:$BQ,52,0)</f>
        <v>193</v>
      </c>
      <c r="AS29" s="66">
        <f>VLOOKUP($A29,'S48'!$C:$BQ,59,0)</f>
        <v>40</v>
      </c>
      <c r="AT29" s="66">
        <f>VLOOKUP($A29,'S48'!$C:$BQ,60,0)</f>
        <v>86</v>
      </c>
      <c r="AU29" s="58">
        <f>VLOOKUP($A29,'S49'!$C:$BQ,32,0)</f>
        <v>237.8</v>
      </c>
      <c r="AV29" s="58">
        <f>VLOOKUP($A29,'S49'!$C:$BQ,39,0)</f>
        <v>220</v>
      </c>
      <c r="AW29" s="58">
        <f>VLOOKUP($A29,'S49'!$C:$BQ,40,0)</f>
        <v>311</v>
      </c>
      <c r="AX29" s="58">
        <f>VLOOKUP($A29,'S49'!$C:$BQ,22,0)</f>
        <v>3911.879645</v>
      </c>
      <c r="AY29" s="66">
        <f>VLOOKUP($A29,'S49'!$C:$BQ,29,0)</f>
        <v>243</v>
      </c>
      <c r="AZ29" s="66">
        <f>VLOOKUP($A29,'S49'!$C:$BQ,30,0)</f>
        <v>1074</v>
      </c>
      <c r="BA29" s="66">
        <f>VLOOKUP($A29,'S49'!$C:$BQ,52,0)</f>
        <v>199</v>
      </c>
      <c r="BB29" s="66">
        <f>VLOOKUP($A29,'S49'!$C:$BQ,59,0)</f>
        <v>34</v>
      </c>
      <c r="BC29" s="66">
        <f>VLOOKUP($A29,'S49'!$C:$BQ,60,0)</f>
        <v>80</v>
      </c>
      <c r="BD29" s="58" t="e">
        <f>VLOOKUP($A29,'S50'!$C:$BQ,32,0)</f>
        <v>#N/A</v>
      </c>
      <c r="BE29" s="58" t="e">
        <f>VLOOKUP($A29,'S50'!$C:$BQ,39,0)</f>
        <v>#N/A</v>
      </c>
      <c r="BF29" s="58" t="e">
        <f>VLOOKUP($A29,'S50'!$C:$BQ,40,0)</f>
        <v>#N/A</v>
      </c>
      <c r="BG29" s="58" t="e">
        <f>VLOOKUP($A29,'S50'!$C:$BQ,22,0)</f>
        <v>#N/A</v>
      </c>
      <c r="BH29" s="66" t="e">
        <f>VLOOKUP($A29,'S50'!$C:$BQ,29,0)</f>
        <v>#N/A</v>
      </c>
      <c r="BI29" s="66" t="e">
        <f>VLOOKUP($A29,'S50'!$C:$BQ,30,0)</f>
        <v>#N/A</v>
      </c>
      <c r="BJ29" s="66" t="e">
        <f>VLOOKUP($A29,'S50'!$C:$BQ,52,0)</f>
        <v>#N/A</v>
      </c>
      <c r="BK29" s="66" t="e">
        <f>VLOOKUP($A29,'S50'!$C:$BQ,59,0)</f>
        <v>#N/A</v>
      </c>
      <c r="BL29" s="66" t="e">
        <f>VLOOKUP($A29,'S50'!$C:$BQ,60,0)</f>
        <v>#N/A</v>
      </c>
    </row>
    <row r="30" spans="1:64" x14ac:dyDescent="0.2">
      <c r="A30" s="57" t="s">
        <v>85</v>
      </c>
      <c r="B30" s="58">
        <f>VLOOKUP($A30,'S0 remplacer avec S44'!$C:$BQ,32,0)</f>
        <v>352.65</v>
      </c>
      <c r="C30" s="58">
        <f>VLOOKUP($A30,'S0 remplacer avec S44'!$C:$BQ,39,0)</f>
        <v>156</v>
      </c>
      <c r="D30" s="58">
        <f>VLOOKUP($A30,'S0 remplacer avec S44'!$C:$BQ,40,0)</f>
        <v>258</v>
      </c>
      <c r="E30" s="58">
        <f>VLOOKUP($A30,'S0 remplacer avec S44'!$C:$BQ,22,0)</f>
        <v>3948.1300900000001</v>
      </c>
      <c r="F30" s="66">
        <f>VLOOKUP($A30,'S0 remplacer avec S44'!$C:$BQ,29,0)</f>
        <v>677</v>
      </c>
      <c r="G30" s="66">
        <f>VLOOKUP($A30,'S0 remplacer avec S44'!$C:$BQ,30,0)</f>
        <v>1602</v>
      </c>
      <c r="H30" s="66">
        <f>VLOOKUP($A30,'S0 remplacer avec S44'!$C:$BQ,52,0)</f>
        <v>291.8</v>
      </c>
      <c r="I30" s="66">
        <f>VLOOKUP($A30,'S0 remplacer avec S44'!$C:$BQ,59,0)</f>
        <v>0</v>
      </c>
      <c r="J30" s="66">
        <f>VLOOKUP($A30,'S0 remplacer avec S44'!$C:$BQ,60,0)</f>
        <v>19</v>
      </c>
      <c r="K30" s="58">
        <f>VLOOKUP($A30,'S45'!$C:$BQ,32,0)</f>
        <v>355.65</v>
      </c>
      <c r="L30" s="58">
        <f>VLOOKUP($A30,'S45'!$C:$BQ,39,0)</f>
        <v>153</v>
      </c>
      <c r="M30" s="58">
        <f>VLOOKUP($A30,'S45'!$C:$BQ,40,0)</f>
        <v>255</v>
      </c>
      <c r="N30" s="58">
        <f>VLOOKUP($A30,'S45'!$C:$BQ,22,0)</f>
        <v>3929.96722</v>
      </c>
      <c r="O30" s="66">
        <f>VLOOKUP($A30,'S45'!$C:$BQ,29,0)</f>
        <v>695</v>
      </c>
      <c r="P30" s="66">
        <f>VLOOKUP($A30,'S45'!$C:$BQ,30,0)</f>
        <v>1620</v>
      </c>
      <c r="Q30" s="66">
        <f>VLOOKUP($A30,'S45'!$C:$BQ,52,0)</f>
        <v>297.8</v>
      </c>
      <c r="R30" s="66">
        <f>VLOOKUP($A30,'S45'!$C:$BQ,59,0)</f>
        <v>0</v>
      </c>
      <c r="S30" s="66">
        <f>VLOOKUP($A30,'S45'!$C:$BQ,60,0)</f>
        <v>13</v>
      </c>
      <c r="T30" s="58">
        <f>VLOOKUP($A30,'S46'!$C:$BQ,32,0)</f>
        <v>355.15</v>
      </c>
      <c r="U30" s="58">
        <f>VLOOKUP($A30,'S46'!$C:$BQ,39,0)</f>
        <v>154</v>
      </c>
      <c r="V30" s="58">
        <f>VLOOKUP($A30,'S46'!$C:$BQ,40,0)</f>
        <v>256</v>
      </c>
      <c r="W30" s="58">
        <f>VLOOKUP($A30,'S46'!$C:$BQ,22,0)</f>
        <v>4007.2077800000002</v>
      </c>
      <c r="X30" s="66">
        <f>VLOOKUP($A30,'S46'!$C:$BQ,29,0)</f>
        <v>618</v>
      </c>
      <c r="Y30" s="66">
        <f>VLOOKUP($A30,'S46'!$C:$BQ,30,0)</f>
        <v>1543</v>
      </c>
      <c r="Z30" s="66">
        <f>VLOOKUP($A30,'S46'!$C:$BQ,52,0)</f>
        <v>298.8</v>
      </c>
      <c r="AA30" s="66">
        <f>VLOOKUP($A30,'S46'!$C:$BQ,59,0)</f>
        <v>0</v>
      </c>
      <c r="AB30" s="66">
        <f>VLOOKUP($A30,'S46'!$C:$BQ,60,0)</f>
        <v>12</v>
      </c>
      <c r="AC30" s="58">
        <f>VLOOKUP($A30,'S47'!$C:$BQ,32,0)</f>
        <v>361.65</v>
      </c>
      <c r="AD30" s="58">
        <f>VLOOKUP($A30,'S47'!$C:$BQ,39,0)</f>
        <v>147</v>
      </c>
      <c r="AE30" s="58">
        <f>VLOOKUP($A30,'S47'!$C:$BQ,40,0)</f>
        <v>249</v>
      </c>
      <c r="AF30" s="58">
        <f>VLOOKUP($A30,'S47'!$C:$BQ,22,0)</f>
        <v>4066.0792799999999</v>
      </c>
      <c r="AG30" s="66">
        <f>VLOOKUP($A30,'S47'!$C:$BQ,29,0)</f>
        <v>559</v>
      </c>
      <c r="AH30" s="66">
        <f>VLOOKUP($A30,'S47'!$C:$BQ,30,0)</f>
        <v>1484</v>
      </c>
      <c r="AI30" s="66">
        <f>VLOOKUP($A30,'S47'!$C:$BQ,52,0)</f>
        <v>303.8</v>
      </c>
      <c r="AJ30" s="66">
        <f>VLOOKUP($A30,'S47'!$C:$BQ,59,0)</f>
        <v>0</v>
      </c>
      <c r="AK30" s="66">
        <f>VLOOKUP($A30,'S47'!$C:$BQ,60,0)</f>
        <v>7</v>
      </c>
      <c r="AL30" s="58">
        <f>VLOOKUP($A30,'S48'!$C:$BQ,32,0)</f>
        <v>397.45</v>
      </c>
      <c r="AM30" s="58">
        <f>VLOOKUP($A30,'S48'!$C:$BQ,39,0)</f>
        <v>195</v>
      </c>
      <c r="AN30" s="58">
        <f>VLOOKUP($A30,'S48'!$C:$BQ,40,0)</f>
        <v>314</v>
      </c>
      <c r="AO30" s="58">
        <f>VLOOKUP($A30,'S48'!$C:$BQ,22,0)</f>
        <v>4628.0960949999999</v>
      </c>
      <c r="AP30" s="66">
        <f>VLOOKUP($A30,'S48'!$C:$BQ,29,0)</f>
        <v>759</v>
      </c>
      <c r="AQ30" s="66">
        <f>VLOOKUP($A30,'S48'!$C:$BQ,30,0)</f>
        <v>1837</v>
      </c>
      <c r="AR30" s="66">
        <f>VLOOKUP($A30,'S48'!$C:$BQ,52,0)</f>
        <v>335.2</v>
      </c>
      <c r="AS30" s="66">
        <f>VLOOKUP($A30,'S48'!$C:$BQ,59,0)</f>
        <v>0</v>
      </c>
      <c r="AT30" s="66">
        <f>VLOOKUP($A30,'S48'!$C:$BQ,60,0)</f>
        <v>26</v>
      </c>
      <c r="AU30" s="58">
        <f>VLOOKUP($A30,'S49'!$C:$BQ,32,0)</f>
        <v>403.45</v>
      </c>
      <c r="AV30" s="58">
        <f>VLOOKUP($A30,'S49'!$C:$BQ,39,0)</f>
        <v>189</v>
      </c>
      <c r="AW30" s="58">
        <f>VLOOKUP($A30,'S49'!$C:$BQ,40,0)</f>
        <v>308</v>
      </c>
      <c r="AX30" s="58">
        <f>VLOOKUP($A30,'S49'!$C:$BQ,22,0)</f>
        <v>4835.4684649999999</v>
      </c>
      <c r="AY30" s="66">
        <f>VLOOKUP($A30,'S49'!$C:$BQ,29,0)</f>
        <v>552</v>
      </c>
      <c r="AZ30" s="66">
        <f>VLOOKUP($A30,'S49'!$C:$BQ,30,0)</f>
        <v>1629</v>
      </c>
      <c r="BA30" s="66">
        <f>VLOOKUP($A30,'S49'!$C:$BQ,52,0)</f>
        <v>340.2</v>
      </c>
      <c r="BB30" s="66">
        <f>VLOOKUP($A30,'S49'!$C:$BQ,59,0)</f>
        <v>0</v>
      </c>
      <c r="BC30" s="66">
        <f>VLOOKUP($A30,'S49'!$C:$BQ,60,0)</f>
        <v>21</v>
      </c>
      <c r="BD30" s="58" t="e">
        <f>VLOOKUP($A30,'S50'!$C:$BQ,32,0)</f>
        <v>#N/A</v>
      </c>
      <c r="BE30" s="58" t="e">
        <f>VLOOKUP($A30,'S50'!$C:$BQ,39,0)</f>
        <v>#N/A</v>
      </c>
      <c r="BF30" s="58" t="e">
        <f>VLOOKUP($A30,'S50'!$C:$BQ,40,0)</f>
        <v>#N/A</v>
      </c>
      <c r="BG30" s="58" t="e">
        <f>VLOOKUP($A30,'S50'!$C:$BQ,22,0)</f>
        <v>#N/A</v>
      </c>
      <c r="BH30" s="66" t="e">
        <f>VLOOKUP($A30,'S50'!$C:$BQ,29,0)</f>
        <v>#N/A</v>
      </c>
      <c r="BI30" s="66" t="e">
        <f>VLOOKUP($A30,'S50'!$C:$BQ,30,0)</f>
        <v>#N/A</v>
      </c>
      <c r="BJ30" s="66" t="e">
        <f>VLOOKUP($A30,'S50'!$C:$BQ,52,0)</f>
        <v>#N/A</v>
      </c>
      <c r="BK30" s="66" t="e">
        <f>VLOOKUP($A30,'S50'!$C:$BQ,59,0)</f>
        <v>#N/A</v>
      </c>
      <c r="BL30" s="66" t="e">
        <f>VLOOKUP($A30,'S50'!$C:$BQ,60,0)</f>
        <v>#N/A</v>
      </c>
    </row>
    <row r="31" spans="1:64" x14ac:dyDescent="0.2">
      <c r="A31" s="57" t="s">
        <v>86</v>
      </c>
      <c r="B31" s="58">
        <f>VLOOKUP($A31,'S0 remplacer avec S44'!$C:$BQ,32,0)</f>
        <v>30.3</v>
      </c>
      <c r="C31" s="58">
        <f>VLOOKUP($A31,'S0 remplacer avec S44'!$C:$BQ,39,0)</f>
        <v>60</v>
      </c>
      <c r="D31" s="58">
        <f>VLOOKUP($A31,'S0 remplacer avec S44'!$C:$BQ,40,0)</f>
        <v>78</v>
      </c>
      <c r="E31" s="58">
        <f>VLOOKUP($A31,'S0 remplacer avec S44'!$C:$BQ,22,0)</f>
        <v>435.25427500000001</v>
      </c>
      <c r="F31" s="66">
        <f>VLOOKUP($A31,'S0 remplacer avec S44'!$C:$BQ,29,0)</f>
        <v>386</v>
      </c>
      <c r="G31" s="66">
        <f>VLOOKUP($A31,'S0 remplacer avec S44'!$C:$BQ,30,0)</f>
        <v>550</v>
      </c>
      <c r="H31" s="66">
        <f>VLOOKUP($A31,'S0 remplacer avec S44'!$C:$BQ,52,0)</f>
        <v>27.4</v>
      </c>
      <c r="I31" s="66">
        <f>VLOOKUP($A31,'S0 remplacer avec S44'!$C:$BQ,59,0)</f>
        <v>19</v>
      </c>
      <c r="J31" s="66">
        <f>VLOOKUP($A31,'S0 remplacer avec S44'!$C:$BQ,60,0)</f>
        <v>28</v>
      </c>
      <c r="K31" s="58">
        <f>VLOOKUP($A31,'S45'!$C:$BQ,32,0)</f>
        <v>31.3</v>
      </c>
      <c r="L31" s="58">
        <f>VLOOKUP($A31,'S45'!$C:$BQ,39,0)</f>
        <v>59</v>
      </c>
      <c r="M31" s="58">
        <f>VLOOKUP($A31,'S45'!$C:$BQ,40,0)</f>
        <v>77</v>
      </c>
      <c r="N31" s="58">
        <f>VLOOKUP($A31,'S45'!$C:$BQ,22,0)</f>
        <v>435.30827499999998</v>
      </c>
      <c r="O31" s="66">
        <f>VLOOKUP($A31,'S45'!$C:$BQ,29,0)</f>
        <v>386</v>
      </c>
      <c r="P31" s="66">
        <f>VLOOKUP($A31,'S45'!$C:$BQ,30,0)</f>
        <v>550</v>
      </c>
      <c r="Q31" s="66">
        <f>VLOOKUP($A31,'S45'!$C:$BQ,52,0)</f>
        <v>27.4</v>
      </c>
      <c r="R31" s="66">
        <f>VLOOKUP($A31,'S45'!$C:$BQ,59,0)</f>
        <v>19</v>
      </c>
      <c r="S31" s="66">
        <f>VLOOKUP($A31,'S45'!$C:$BQ,60,0)</f>
        <v>28</v>
      </c>
      <c r="T31" s="58">
        <f>VLOOKUP($A31,'S46'!$C:$BQ,32,0)</f>
        <v>31.3</v>
      </c>
      <c r="U31" s="58">
        <f>VLOOKUP($A31,'S46'!$C:$BQ,39,0)</f>
        <v>59</v>
      </c>
      <c r="V31" s="58">
        <f>VLOOKUP($A31,'S46'!$C:$BQ,40,0)</f>
        <v>77</v>
      </c>
      <c r="W31" s="58">
        <f>VLOOKUP($A31,'S46'!$C:$BQ,22,0)</f>
        <v>430.847555</v>
      </c>
      <c r="X31" s="66">
        <f>VLOOKUP($A31,'S46'!$C:$BQ,29,0)</f>
        <v>390</v>
      </c>
      <c r="Y31" s="66">
        <f>VLOOKUP($A31,'S46'!$C:$BQ,30,0)</f>
        <v>555</v>
      </c>
      <c r="Z31" s="66">
        <f>VLOOKUP($A31,'S46'!$C:$BQ,52,0)</f>
        <v>27.4</v>
      </c>
      <c r="AA31" s="66">
        <f>VLOOKUP($A31,'S46'!$C:$BQ,59,0)</f>
        <v>19</v>
      </c>
      <c r="AB31" s="66">
        <f>VLOOKUP($A31,'S46'!$C:$BQ,60,0)</f>
        <v>28</v>
      </c>
      <c r="AC31" s="58">
        <f>VLOOKUP($A31,'S47'!$C:$BQ,32,0)</f>
        <v>32.299999999999997</v>
      </c>
      <c r="AD31" s="58">
        <f>VLOOKUP($A31,'S47'!$C:$BQ,39,0)</f>
        <v>58</v>
      </c>
      <c r="AE31" s="58">
        <f>VLOOKUP($A31,'S47'!$C:$BQ,40,0)</f>
        <v>76</v>
      </c>
      <c r="AF31" s="58">
        <f>VLOOKUP($A31,'S47'!$C:$BQ,22,0)</f>
        <v>442.52023500000001</v>
      </c>
      <c r="AG31" s="66">
        <f>VLOOKUP($A31,'S47'!$C:$BQ,29,0)</f>
        <v>379</v>
      </c>
      <c r="AH31" s="66">
        <f>VLOOKUP($A31,'S47'!$C:$BQ,30,0)</f>
        <v>543</v>
      </c>
      <c r="AI31" s="66">
        <f>VLOOKUP($A31,'S47'!$C:$BQ,52,0)</f>
        <v>27.4</v>
      </c>
      <c r="AJ31" s="66">
        <f>VLOOKUP($A31,'S47'!$C:$BQ,59,0)</f>
        <v>19</v>
      </c>
      <c r="AK31" s="66">
        <f>VLOOKUP($A31,'S47'!$C:$BQ,60,0)</f>
        <v>28</v>
      </c>
      <c r="AL31" s="58" t="e">
        <f>VLOOKUP($A31,'S48'!$C:$BQ,32,0)</f>
        <v>#N/A</v>
      </c>
      <c r="AM31" s="58" t="e">
        <f>VLOOKUP($A31,'S48'!$C:$BQ,39,0)</f>
        <v>#N/A</v>
      </c>
      <c r="AN31" s="58" t="e">
        <f>VLOOKUP($A31,'S48'!$C:$BQ,40,0)</f>
        <v>#N/A</v>
      </c>
      <c r="AO31" s="58" t="e">
        <f>VLOOKUP($A31,'S48'!$C:$BQ,22,0)</f>
        <v>#N/A</v>
      </c>
      <c r="AP31" s="66" t="e">
        <f>VLOOKUP($A31,'S48'!$C:$BQ,29,0)</f>
        <v>#N/A</v>
      </c>
      <c r="AQ31" s="66" t="e">
        <f>VLOOKUP($A31,'S48'!$C:$BQ,30,0)</f>
        <v>#N/A</v>
      </c>
      <c r="AR31" s="66" t="e">
        <f>VLOOKUP($A31,'S48'!$C:$BQ,52,0)</f>
        <v>#N/A</v>
      </c>
      <c r="AS31" s="66" t="e">
        <f>VLOOKUP($A31,'S48'!$C:$BQ,59,0)</f>
        <v>#N/A</v>
      </c>
      <c r="AT31" s="66" t="e">
        <f>VLOOKUP($A31,'S48'!$C:$BQ,60,0)</f>
        <v>#N/A</v>
      </c>
      <c r="AU31" s="58" t="e">
        <f>VLOOKUP($A31,'S49'!$C:$BQ,32,0)</f>
        <v>#N/A</v>
      </c>
      <c r="AV31" s="58" t="e">
        <f>VLOOKUP($A31,'S49'!$C:$BQ,39,0)</f>
        <v>#N/A</v>
      </c>
      <c r="AW31" s="58" t="e">
        <f>VLOOKUP($A31,'S49'!$C:$BQ,40,0)</f>
        <v>#N/A</v>
      </c>
      <c r="AX31" s="58" t="e">
        <f>VLOOKUP($A31,'S49'!$C:$BQ,22,0)</f>
        <v>#N/A</v>
      </c>
      <c r="AY31" s="66" t="e">
        <f>VLOOKUP($A31,'S49'!$C:$BQ,29,0)</f>
        <v>#N/A</v>
      </c>
      <c r="AZ31" s="66" t="e">
        <f>VLOOKUP($A31,'S49'!$C:$BQ,30,0)</f>
        <v>#N/A</v>
      </c>
      <c r="BA31" s="66" t="e">
        <f>VLOOKUP($A31,'S49'!$C:$BQ,52,0)</f>
        <v>#N/A</v>
      </c>
      <c r="BB31" s="66" t="e">
        <f>VLOOKUP($A31,'S49'!$C:$BQ,59,0)</f>
        <v>#N/A</v>
      </c>
      <c r="BC31" s="66" t="e">
        <f>VLOOKUP($A31,'S49'!$C:$BQ,60,0)</f>
        <v>#N/A</v>
      </c>
      <c r="BD31" s="58" t="e">
        <f>VLOOKUP($A31,'S50'!$C:$BQ,32,0)</f>
        <v>#N/A</v>
      </c>
      <c r="BE31" s="58" t="e">
        <f>VLOOKUP($A31,'S50'!$C:$BQ,39,0)</f>
        <v>#N/A</v>
      </c>
      <c r="BF31" s="58" t="e">
        <f>VLOOKUP($A31,'S50'!$C:$BQ,40,0)</f>
        <v>#N/A</v>
      </c>
      <c r="BG31" s="58" t="e">
        <f>VLOOKUP($A31,'S50'!$C:$BQ,22,0)</f>
        <v>#N/A</v>
      </c>
      <c r="BH31" s="66" t="e">
        <f>VLOOKUP($A31,'S50'!$C:$BQ,29,0)</f>
        <v>#N/A</v>
      </c>
      <c r="BI31" s="66" t="e">
        <f>VLOOKUP($A31,'S50'!$C:$BQ,30,0)</f>
        <v>#N/A</v>
      </c>
      <c r="BJ31" s="66" t="e">
        <f>VLOOKUP($A31,'S50'!$C:$BQ,52,0)</f>
        <v>#N/A</v>
      </c>
      <c r="BK31" s="66" t="e">
        <f>VLOOKUP($A31,'S50'!$C:$BQ,59,0)</f>
        <v>#N/A</v>
      </c>
      <c r="BL31" s="66" t="e">
        <f>VLOOKUP($A31,'S50'!$C:$BQ,60,0)</f>
        <v>#N/A</v>
      </c>
    </row>
    <row r="32" spans="1:64" x14ac:dyDescent="0.2">
      <c r="A32" s="57" t="s">
        <v>87</v>
      </c>
      <c r="B32" s="58">
        <f>VLOOKUP($A32,'S0 remplacer avec S44'!$C:$BQ,32,0)</f>
        <v>161.69999999999999</v>
      </c>
      <c r="C32" s="58">
        <f>VLOOKUP($A32,'S0 remplacer avec S44'!$C:$BQ,39,0)</f>
        <v>0</v>
      </c>
      <c r="D32" s="58">
        <f>VLOOKUP($A32,'S0 remplacer avec S44'!$C:$BQ,40,0)</f>
        <v>22</v>
      </c>
      <c r="E32" s="58">
        <f>VLOOKUP($A32,'S0 remplacer avec S44'!$C:$BQ,22,0)</f>
        <v>1571.2996350000001</v>
      </c>
      <c r="F32" s="66">
        <f>VLOOKUP($A32,'S0 remplacer avec S44'!$C:$BQ,29,0)</f>
        <v>0</v>
      </c>
      <c r="G32" s="66">
        <f>VLOOKUP($A32,'S0 remplacer avec S44'!$C:$BQ,30,0)</f>
        <v>93</v>
      </c>
      <c r="H32" s="66">
        <f>VLOOKUP($A32,'S0 remplacer avec S44'!$C:$BQ,52,0)</f>
        <v>70.2</v>
      </c>
      <c r="I32" s="66">
        <f>VLOOKUP($A32,'S0 remplacer avec S44'!$C:$BQ,59,0)</f>
        <v>8</v>
      </c>
      <c r="J32" s="66">
        <f>VLOOKUP($A32,'S0 remplacer avec S44'!$C:$BQ,60,0)</f>
        <v>23</v>
      </c>
      <c r="K32" s="58">
        <f>VLOOKUP($A32,'S45'!$C:$BQ,32,0)</f>
        <v>162.69999999999999</v>
      </c>
      <c r="L32" s="58">
        <f>VLOOKUP($A32,'S45'!$C:$BQ,39,0)</f>
        <v>0</v>
      </c>
      <c r="M32" s="58">
        <f>VLOOKUP($A32,'S45'!$C:$BQ,40,0)</f>
        <v>21</v>
      </c>
      <c r="N32" s="58">
        <f>VLOOKUP($A32,'S45'!$C:$BQ,22,0)</f>
        <v>1602.831635</v>
      </c>
      <c r="O32" s="66">
        <f>VLOOKUP($A32,'S45'!$C:$BQ,29,0)</f>
        <v>0</v>
      </c>
      <c r="P32" s="66">
        <f>VLOOKUP($A32,'S45'!$C:$BQ,30,0)</f>
        <v>61</v>
      </c>
      <c r="Q32" s="66">
        <f>VLOOKUP($A32,'S45'!$C:$BQ,52,0)</f>
        <v>71.2</v>
      </c>
      <c r="R32" s="66">
        <f>VLOOKUP($A32,'S45'!$C:$BQ,59,0)</f>
        <v>7</v>
      </c>
      <c r="S32" s="66">
        <f>VLOOKUP($A32,'S45'!$C:$BQ,60,0)</f>
        <v>22</v>
      </c>
      <c r="T32" s="58">
        <f>VLOOKUP($A32,'S46'!$C:$BQ,32,0)</f>
        <v>161.69999999999999</v>
      </c>
      <c r="U32" s="58">
        <f>VLOOKUP($A32,'S46'!$C:$BQ,39,0)</f>
        <v>0</v>
      </c>
      <c r="V32" s="58">
        <f>VLOOKUP($A32,'S46'!$C:$BQ,40,0)</f>
        <v>22</v>
      </c>
      <c r="W32" s="58">
        <f>VLOOKUP($A32,'S46'!$C:$BQ,22,0)</f>
        <v>1603.8145750000001</v>
      </c>
      <c r="X32" s="66">
        <f>VLOOKUP($A32,'S46'!$C:$BQ,29,0)</f>
        <v>0</v>
      </c>
      <c r="Y32" s="66">
        <f>VLOOKUP($A32,'S46'!$C:$BQ,30,0)</f>
        <v>60</v>
      </c>
      <c r="Z32" s="66">
        <f>VLOOKUP($A32,'S46'!$C:$BQ,52,0)</f>
        <v>72.2</v>
      </c>
      <c r="AA32" s="66">
        <f>VLOOKUP($A32,'S46'!$C:$BQ,59,0)</f>
        <v>6</v>
      </c>
      <c r="AB32" s="66">
        <f>VLOOKUP($A32,'S46'!$C:$BQ,60,0)</f>
        <v>21</v>
      </c>
      <c r="AC32" s="58">
        <f>VLOOKUP($A32,'S47'!$C:$BQ,32,0)</f>
        <v>162.69999999999999</v>
      </c>
      <c r="AD32" s="58">
        <f>VLOOKUP($A32,'S47'!$C:$BQ,39,0)</f>
        <v>0</v>
      </c>
      <c r="AE32" s="58">
        <f>VLOOKUP($A32,'S47'!$C:$BQ,40,0)</f>
        <v>21</v>
      </c>
      <c r="AF32" s="58">
        <f>VLOOKUP($A32,'S47'!$C:$BQ,22,0)</f>
        <v>1605.4844350000001</v>
      </c>
      <c r="AG32" s="66">
        <f>VLOOKUP($A32,'S47'!$C:$BQ,29,0)</f>
        <v>0</v>
      </c>
      <c r="AH32" s="66">
        <f>VLOOKUP($A32,'S47'!$C:$BQ,30,0)</f>
        <v>59</v>
      </c>
      <c r="AI32" s="66">
        <f>VLOOKUP($A32,'S47'!$C:$BQ,52,0)</f>
        <v>73.2</v>
      </c>
      <c r="AJ32" s="66">
        <f>VLOOKUP($A32,'S47'!$C:$BQ,59,0)</f>
        <v>5</v>
      </c>
      <c r="AK32" s="66">
        <f>VLOOKUP($A32,'S47'!$C:$BQ,60,0)</f>
        <v>20</v>
      </c>
      <c r="AL32" s="58">
        <f>VLOOKUP($A32,'S48'!$C:$BQ,32,0)</f>
        <v>166.2</v>
      </c>
      <c r="AM32" s="58">
        <f>VLOOKUP($A32,'S48'!$C:$BQ,39,0)</f>
        <v>0</v>
      </c>
      <c r="AN32" s="58">
        <f>VLOOKUP($A32,'S48'!$C:$BQ,40,0)</f>
        <v>18</v>
      </c>
      <c r="AO32" s="58">
        <f>VLOOKUP($A32,'S48'!$C:$BQ,22,0)</f>
        <v>1606.4244349999999</v>
      </c>
      <c r="AP32" s="66">
        <f>VLOOKUP($A32,'S48'!$C:$BQ,29,0)</f>
        <v>0</v>
      </c>
      <c r="AQ32" s="66">
        <f>VLOOKUP($A32,'S48'!$C:$BQ,30,0)</f>
        <v>63</v>
      </c>
      <c r="AR32" s="66">
        <f>VLOOKUP($A32,'S48'!$C:$BQ,52,0)</f>
        <v>75.2</v>
      </c>
      <c r="AS32" s="66">
        <f>VLOOKUP($A32,'S48'!$C:$BQ,59,0)</f>
        <v>3</v>
      </c>
      <c r="AT32" s="66">
        <f>VLOOKUP($A32,'S48'!$C:$BQ,60,0)</f>
        <v>18</v>
      </c>
      <c r="AU32" s="58">
        <f>VLOOKUP($A32,'S49'!$C:$BQ,32,0)</f>
        <v>169.2</v>
      </c>
      <c r="AV32" s="58">
        <f>VLOOKUP($A32,'S49'!$C:$BQ,39,0)</f>
        <v>0</v>
      </c>
      <c r="AW32" s="58">
        <f>VLOOKUP($A32,'S49'!$C:$BQ,40,0)</f>
        <v>15</v>
      </c>
      <c r="AX32" s="58">
        <f>VLOOKUP($A32,'S49'!$C:$BQ,22,0)</f>
        <v>1638.5234049999999</v>
      </c>
      <c r="AY32" s="66">
        <f>VLOOKUP($A32,'S49'!$C:$BQ,29,0)</f>
        <v>0</v>
      </c>
      <c r="AZ32" s="66">
        <f>VLOOKUP($A32,'S49'!$C:$BQ,30,0)</f>
        <v>31</v>
      </c>
      <c r="BA32" s="66">
        <f>VLOOKUP($A32,'S49'!$C:$BQ,52,0)</f>
        <v>78.2</v>
      </c>
      <c r="BB32" s="66">
        <f>VLOOKUP($A32,'S49'!$C:$BQ,59,0)</f>
        <v>0</v>
      </c>
      <c r="BC32" s="66">
        <f>VLOOKUP($A32,'S49'!$C:$BQ,60,0)</f>
        <v>15</v>
      </c>
      <c r="BD32" s="58" t="e">
        <f>VLOOKUP($A32,'S50'!$C:$BQ,32,0)</f>
        <v>#N/A</v>
      </c>
      <c r="BE32" s="58" t="e">
        <f>VLOOKUP($A32,'S50'!$C:$BQ,39,0)</f>
        <v>#N/A</v>
      </c>
      <c r="BF32" s="58" t="e">
        <f>VLOOKUP($A32,'S50'!$C:$BQ,40,0)</f>
        <v>#N/A</v>
      </c>
      <c r="BG32" s="58" t="e">
        <f>VLOOKUP($A32,'S50'!$C:$BQ,22,0)</f>
        <v>#N/A</v>
      </c>
      <c r="BH32" s="66" t="e">
        <f>VLOOKUP($A32,'S50'!$C:$BQ,29,0)</f>
        <v>#N/A</v>
      </c>
      <c r="BI32" s="66" t="e">
        <f>VLOOKUP($A32,'S50'!$C:$BQ,30,0)</f>
        <v>#N/A</v>
      </c>
      <c r="BJ32" s="66" t="e">
        <f>VLOOKUP($A32,'S50'!$C:$BQ,52,0)</f>
        <v>#N/A</v>
      </c>
      <c r="BK32" s="66" t="e">
        <f>VLOOKUP($A32,'S50'!$C:$BQ,59,0)</f>
        <v>#N/A</v>
      </c>
      <c r="BL32" s="66" t="e">
        <f>VLOOKUP($A32,'S50'!$C:$BQ,60,0)</f>
        <v>#N/A</v>
      </c>
    </row>
    <row r="33" spans="1:64" x14ac:dyDescent="0.2">
      <c r="A33" s="57" t="s">
        <v>88</v>
      </c>
      <c r="B33" s="58">
        <f>VLOOKUP($A33,'S0 remplacer avec S44'!$C:$BQ,32,0)</f>
        <v>139.9</v>
      </c>
      <c r="C33" s="58">
        <f>VLOOKUP($A33,'S0 remplacer avec S44'!$C:$BQ,39,0)</f>
        <v>15</v>
      </c>
      <c r="D33" s="58">
        <f>VLOOKUP($A33,'S0 remplacer avec S44'!$C:$BQ,40,0)</f>
        <v>46</v>
      </c>
      <c r="E33" s="58">
        <f>VLOOKUP($A33,'S0 remplacer avec S44'!$C:$BQ,22,0)</f>
        <v>1182.5286000000001</v>
      </c>
      <c r="F33" s="66">
        <f>VLOOKUP($A33,'S0 remplacer avec S44'!$C:$BQ,29,0)</f>
        <v>221</v>
      </c>
      <c r="G33" s="66">
        <f>VLOOKUP($A33,'S0 remplacer avec S44'!$C:$BQ,30,0)</f>
        <v>502</v>
      </c>
      <c r="H33" s="66">
        <f>VLOOKUP($A33,'S0 remplacer avec S44'!$C:$BQ,52,0)</f>
        <v>92.6</v>
      </c>
      <c r="I33" s="66">
        <f>VLOOKUP($A33,'S0 remplacer avec S44'!$C:$BQ,59,0)</f>
        <v>0</v>
      </c>
      <c r="J33" s="66">
        <f>VLOOKUP($A33,'S0 remplacer avec S44'!$C:$BQ,60,0)</f>
        <v>2</v>
      </c>
      <c r="K33" s="58">
        <f>VLOOKUP($A33,'S45'!$C:$BQ,32,0)</f>
        <v>139.1</v>
      </c>
      <c r="L33" s="58">
        <f>VLOOKUP($A33,'S45'!$C:$BQ,39,0)</f>
        <v>16</v>
      </c>
      <c r="M33" s="58">
        <f>VLOOKUP($A33,'S45'!$C:$BQ,40,0)</f>
        <v>47</v>
      </c>
      <c r="N33" s="58">
        <f>VLOOKUP($A33,'S45'!$C:$BQ,22,0)</f>
        <v>1183.1834699999999</v>
      </c>
      <c r="O33" s="66">
        <f>VLOOKUP($A33,'S45'!$C:$BQ,29,0)</f>
        <v>221</v>
      </c>
      <c r="P33" s="66">
        <f>VLOOKUP($A33,'S45'!$C:$BQ,30,0)</f>
        <v>501</v>
      </c>
      <c r="Q33" s="66">
        <f>VLOOKUP($A33,'S45'!$C:$BQ,52,0)</f>
        <v>93.6</v>
      </c>
      <c r="R33" s="66">
        <f>VLOOKUP($A33,'S45'!$C:$BQ,59,0)</f>
        <v>0</v>
      </c>
      <c r="S33" s="66">
        <f>VLOOKUP($A33,'S45'!$C:$BQ,60,0)</f>
        <v>1</v>
      </c>
      <c r="T33" s="58">
        <f>VLOOKUP($A33,'S46'!$C:$BQ,32,0)</f>
        <v>139.1</v>
      </c>
      <c r="U33" s="58">
        <f>VLOOKUP($A33,'S46'!$C:$BQ,39,0)</f>
        <v>16</v>
      </c>
      <c r="V33" s="58">
        <f>VLOOKUP($A33,'S46'!$C:$BQ,40,0)</f>
        <v>47</v>
      </c>
      <c r="W33" s="58">
        <f>VLOOKUP($A33,'S46'!$C:$BQ,22,0)</f>
        <v>1184.4326699999999</v>
      </c>
      <c r="X33" s="66">
        <f>VLOOKUP($A33,'S46'!$C:$BQ,29,0)</f>
        <v>220</v>
      </c>
      <c r="Y33" s="66">
        <f>VLOOKUP($A33,'S46'!$C:$BQ,30,0)</f>
        <v>500</v>
      </c>
      <c r="Z33" s="66">
        <f>VLOOKUP($A33,'S46'!$C:$BQ,52,0)</f>
        <v>94.6</v>
      </c>
      <c r="AA33" s="66">
        <f>VLOOKUP($A33,'S46'!$C:$BQ,59,0)</f>
        <v>0</v>
      </c>
      <c r="AB33" s="66">
        <f>VLOOKUP($A33,'S46'!$C:$BQ,60,0)</f>
        <v>0</v>
      </c>
      <c r="AC33" s="58">
        <f>VLOOKUP($A33,'S47'!$C:$BQ,32,0)</f>
        <v>141.1</v>
      </c>
      <c r="AD33" s="58">
        <f>VLOOKUP($A33,'S47'!$C:$BQ,39,0)</f>
        <v>14</v>
      </c>
      <c r="AE33" s="58">
        <f>VLOOKUP($A33,'S47'!$C:$BQ,40,0)</f>
        <v>45</v>
      </c>
      <c r="AF33" s="58">
        <f>VLOOKUP($A33,'S47'!$C:$BQ,22,0)</f>
        <v>1203.19586</v>
      </c>
      <c r="AG33" s="66">
        <f>VLOOKUP($A33,'S47'!$C:$BQ,29,0)</f>
        <v>201</v>
      </c>
      <c r="AH33" s="66">
        <f>VLOOKUP($A33,'S47'!$C:$BQ,30,0)</f>
        <v>481</v>
      </c>
      <c r="AI33" s="66">
        <f>VLOOKUP($A33,'S47'!$C:$BQ,52,0)</f>
        <v>96.6</v>
      </c>
      <c r="AJ33" s="66">
        <f>VLOOKUP($A33,'S47'!$C:$BQ,59,0)</f>
        <v>0</v>
      </c>
      <c r="AK33" s="66">
        <f>VLOOKUP($A33,'S47'!$C:$BQ,60,0)</f>
        <v>0</v>
      </c>
      <c r="AL33" s="58">
        <f>VLOOKUP($A33,'S48'!$C:$BQ,32,0)</f>
        <v>145.6</v>
      </c>
      <c r="AM33" s="58">
        <f>VLOOKUP($A33,'S48'!$C:$BQ,39,0)</f>
        <v>10</v>
      </c>
      <c r="AN33" s="58">
        <f>VLOOKUP($A33,'S48'!$C:$BQ,40,0)</f>
        <v>41</v>
      </c>
      <c r="AO33" s="58">
        <f>VLOOKUP($A33,'S48'!$C:$BQ,22,0)</f>
        <v>1215.22173</v>
      </c>
      <c r="AP33" s="66">
        <f>VLOOKUP($A33,'S48'!$C:$BQ,29,0)</f>
        <v>198</v>
      </c>
      <c r="AQ33" s="66">
        <f>VLOOKUP($A33,'S48'!$C:$BQ,30,0)</f>
        <v>481</v>
      </c>
      <c r="AR33" s="66">
        <f>VLOOKUP($A33,'S48'!$C:$BQ,52,0)</f>
        <v>98.6</v>
      </c>
      <c r="AS33" s="66">
        <f>VLOOKUP($A33,'S48'!$C:$BQ,59,0)</f>
        <v>0</v>
      </c>
      <c r="AT33" s="66">
        <f>VLOOKUP($A33,'S48'!$C:$BQ,60,0)</f>
        <v>0</v>
      </c>
      <c r="AU33" s="58">
        <f>VLOOKUP($A33,'S49'!$C:$BQ,32,0)</f>
        <v>144.1</v>
      </c>
      <c r="AV33" s="58">
        <f>VLOOKUP($A33,'S49'!$C:$BQ,39,0)</f>
        <v>12</v>
      </c>
      <c r="AW33" s="58">
        <f>VLOOKUP($A33,'S49'!$C:$BQ,40,0)</f>
        <v>43</v>
      </c>
      <c r="AX33" s="58">
        <f>VLOOKUP($A33,'S49'!$C:$BQ,22,0)</f>
        <v>1265.8699099999999</v>
      </c>
      <c r="AY33" s="66">
        <f>VLOOKUP($A33,'S49'!$C:$BQ,29,0)</f>
        <v>148</v>
      </c>
      <c r="AZ33" s="66">
        <f>VLOOKUP($A33,'S49'!$C:$BQ,30,0)</f>
        <v>430</v>
      </c>
      <c r="BA33" s="66">
        <f>VLOOKUP($A33,'S49'!$C:$BQ,52,0)</f>
        <v>102.6</v>
      </c>
      <c r="BB33" s="66">
        <f>VLOOKUP($A33,'S49'!$C:$BQ,59,0)</f>
        <v>0</v>
      </c>
      <c r="BC33" s="66">
        <f>VLOOKUP($A33,'S49'!$C:$BQ,60,0)</f>
        <v>0</v>
      </c>
      <c r="BD33" s="58" t="e">
        <f>VLOOKUP($A33,'S50'!$C:$BQ,32,0)</f>
        <v>#N/A</v>
      </c>
      <c r="BE33" s="58" t="e">
        <f>VLOOKUP($A33,'S50'!$C:$BQ,39,0)</f>
        <v>#N/A</v>
      </c>
      <c r="BF33" s="58" t="e">
        <f>VLOOKUP($A33,'S50'!$C:$BQ,40,0)</f>
        <v>#N/A</v>
      </c>
      <c r="BG33" s="58" t="e">
        <f>VLOOKUP($A33,'S50'!$C:$BQ,22,0)</f>
        <v>#N/A</v>
      </c>
      <c r="BH33" s="66" t="e">
        <f>VLOOKUP($A33,'S50'!$C:$BQ,29,0)</f>
        <v>#N/A</v>
      </c>
      <c r="BI33" s="66" t="e">
        <f>VLOOKUP($A33,'S50'!$C:$BQ,30,0)</f>
        <v>#N/A</v>
      </c>
      <c r="BJ33" s="66" t="e">
        <f>VLOOKUP($A33,'S50'!$C:$BQ,52,0)</f>
        <v>#N/A</v>
      </c>
      <c r="BK33" s="66" t="e">
        <f>VLOOKUP($A33,'S50'!$C:$BQ,59,0)</f>
        <v>#N/A</v>
      </c>
      <c r="BL33" s="66" t="e">
        <f>VLOOKUP($A33,'S50'!$C:$BQ,60,0)</f>
        <v>#N/A</v>
      </c>
    </row>
    <row r="34" spans="1:64" x14ac:dyDescent="0.2">
      <c r="A34" s="57" t="s">
        <v>89</v>
      </c>
      <c r="B34" s="58">
        <f>VLOOKUP($A34,'S0 remplacer avec S44'!$C:$BQ,32,0)</f>
        <v>195.2</v>
      </c>
      <c r="C34" s="58">
        <f>VLOOKUP($A34,'S0 remplacer avec S44'!$C:$BQ,39,0)</f>
        <v>41</v>
      </c>
      <c r="D34" s="58">
        <f>VLOOKUP($A34,'S0 remplacer avec S44'!$C:$BQ,40,0)</f>
        <v>89</v>
      </c>
      <c r="E34" s="58">
        <f>VLOOKUP($A34,'S0 remplacer avec S44'!$C:$BQ,22,0)</f>
        <v>2298.4796999999999</v>
      </c>
      <c r="F34" s="66">
        <f>VLOOKUP($A34,'S0 remplacer avec S44'!$C:$BQ,29,0)</f>
        <v>0</v>
      </c>
      <c r="G34" s="66">
        <f>VLOOKUP($A34,'S0 remplacer avec S44'!$C:$BQ,30,0)</f>
        <v>280</v>
      </c>
      <c r="H34" s="66">
        <f>VLOOKUP($A34,'S0 remplacer avec S44'!$C:$BQ,52,0)</f>
        <v>95</v>
      </c>
      <c r="I34" s="66">
        <f>VLOOKUP($A34,'S0 remplacer avec S44'!$C:$BQ,59,0)</f>
        <v>25</v>
      </c>
      <c r="J34" s="66">
        <f>VLOOKUP($A34,'S0 remplacer avec S44'!$C:$BQ,60,0)</f>
        <v>49</v>
      </c>
      <c r="K34" s="58">
        <f>VLOOKUP($A34,'S45'!$C:$BQ,32,0)</f>
        <v>195.2</v>
      </c>
      <c r="L34" s="58">
        <f>VLOOKUP($A34,'S45'!$C:$BQ,39,0)</f>
        <v>41</v>
      </c>
      <c r="M34" s="58">
        <f>VLOOKUP($A34,'S45'!$C:$BQ,40,0)</f>
        <v>89</v>
      </c>
      <c r="N34" s="58">
        <f>VLOOKUP($A34,'S45'!$C:$BQ,22,0)</f>
        <v>2344.2920300000001</v>
      </c>
      <c r="O34" s="66">
        <f>VLOOKUP($A34,'S45'!$C:$BQ,29,0)</f>
        <v>0</v>
      </c>
      <c r="P34" s="66">
        <f>VLOOKUP($A34,'S45'!$C:$BQ,30,0)</f>
        <v>234</v>
      </c>
      <c r="Q34" s="66">
        <f>VLOOKUP($A34,'S45'!$C:$BQ,52,0)</f>
        <v>95</v>
      </c>
      <c r="R34" s="66">
        <f>VLOOKUP($A34,'S45'!$C:$BQ,59,0)</f>
        <v>25</v>
      </c>
      <c r="S34" s="66">
        <f>VLOOKUP($A34,'S45'!$C:$BQ,60,0)</f>
        <v>49</v>
      </c>
      <c r="T34" s="58">
        <f>VLOOKUP($A34,'S46'!$C:$BQ,32,0)</f>
        <v>196.7</v>
      </c>
      <c r="U34" s="58">
        <f>VLOOKUP($A34,'S46'!$C:$BQ,39,0)</f>
        <v>40</v>
      </c>
      <c r="V34" s="58">
        <f>VLOOKUP($A34,'S46'!$C:$BQ,40,0)</f>
        <v>87</v>
      </c>
      <c r="W34" s="58">
        <f>VLOOKUP($A34,'S46'!$C:$BQ,22,0)</f>
        <v>2374.3151200000002</v>
      </c>
      <c r="X34" s="66">
        <f>VLOOKUP($A34,'S46'!$C:$BQ,29,0)</f>
        <v>0</v>
      </c>
      <c r="Y34" s="66">
        <f>VLOOKUP($A34,'S46'!$C:$BQ,30,0)</f>
        <v>204</v>
      </c>
      <c r="Z34" s="66">
        <f>VLOOKUP($A34,'S46'!$C:$BQ,52,0)</f>
        <v>95</v>
      </c>
      <c r="AA34" s="66">
        <f>VLOOKUP($A34,'S46'!$C:$BQ,59,0)</f>
        <v>25</v>
      </c>
      <c r="AB34" s="66">
        <f>VLOOKUP($A34,'S46'!$C:$BQ,60,0)</f>
        <v>49</v>
      </c>
      <c r="AC34" s="58">
        <f>VLOOKUP($A34,'S47'!$C:$BQ,32,0)</f>
        <v>202.2</v>
      </c>
      <c r="AD34" s="58">
        <f>VLOOKUP($A34,'S47'!$C:$BQ,39,0)</f>
        <v>34</v>
      </c>
      <c r="AE34" s="58">
        <f>VLOOKUP($A34,'S47'!$C:$BQ,40,0)</f>
        <v>82</v>
      </c>
      <c r="AF34" s="58">
        <f>VLOOKUP($A34,'S47'!$C:$BQ,22,0)</f>
        <v>2383.5384899999999</v>
      </c>
      <c r="AG34" s="66">
        <f>VLOOKUP($A34,'S47'!$C:$BQ,29,0)</f>
        <v>0</v>
      </c>
      <c r="AH34" s="66">
        <f>VLOOKUP($A34,'S47'!$C:$BQ,30,0)</f>
        <v>194</v>
      </c>
      <c r="AI34" s="66">
        <f>VLOOKUP($A34,'S47'!$C:$BQ,52,0)</f>
        <v>97</v>
      </c>
      <c r="AJ34" s="66">
        <f>VLOOKUP($A34,'S47'!$C:$BQ,59,0)</f>
        <v>23</v>
      </c>
      <c r="AK34" s="66">
        <f>VLOOKUP($A34,'S47'!$C:$BQ,60,0)</f>
        <v>47</v>
      </c>
      <c r="AL34" s="58">
        <f>VLOOKUP($A34,'S48'!$C:$BQ,32,0)</f>
        <v>204.7</v>
      </c>
      <c r="AM34" s="58">
        <f>VLOOKUP($A34,'S48'!$C:$BQ,39,0)</f>
        <v>28</v>
      </c>
      <c r="AN34" s="58">
        <f>VLOOKUP($A34,'S48'!$C:$BQ,40,0)</f>
        <v>74</v>
      </c>
      <c r="AO34" s="58">
        <f>VLOOKUP($A34,'S48'!$C:$BQ,22,0)</f>
        <v>2465.1135199999999</v>
      </c>
      <c r="AP34" s="66">
        <f>VLOOKUP($A34,'S48'!$C:$BQ,29,0)</f>
        <v>0</v>
      </c>
      <c r="AQ34" s="66">
        <f>VLOOKUP($A34,'S48'!$C:$BQ,30,0)</f>
        <v>69</v>
      </c>
      <c r="AR34" s="66">
        <f>VLOOKUP($A34,'S48'!$C:$BQ,52,0)</f>
        <v>98</v>
      </c>
      <c r="AS34" s="66">
        <f>VLOOKUP($A34,'S48'!$C:$BQ,59,0)</f>
        <v>20</v>
      </c>
      <c r="AT34" s="66">
        <f>VLOOKUP($A34,'S48'!$C:$BQ,60,0)</f>
        <v>44</v>
      </c>
      <c r="AU34" s="58">
        <f>VLOOKUP($A34,'S49'!$C:$BQ,32,0)</f>
        <v>206.7</v>
      </c>
      <c r="AV34" s="58">
        <f>VLOOKUP($A34,'S49'!$C:$BQ,39,0)</f>
        <v>26</v>
      </c>
      <c r="AW34" s="58">
        <f>VLOOKUP($A34,'S49'!$C:$BQ,40,0)</f>
        <v>72</v>
      </c>
      <c r="AX34" s="58">
        <f>VLOOKUP($A34,'S49'!$C:$BQ,22,0)</f>
        <v>2487.0498499999999</v>
      </c>
      <c r="AY34" s="66">
        <f>VLOOKUP($A34,'S49'!$C:$BQ,29,0)</f>
        <v>0</v>
      </c>
      <c r="AZ34" s="66">
        <f>VLOOKUP($A34,'S49'!$C:$BQ,30,0)</f>
        <v>47</v>
      </c>
      <c r="BA34" s="66">
        <f>VLOOKUP($A34,'S49'!$C:$BQ,52,0)</f>
        <v>99</v>
      </c>
      <c r="BB34" s="66">
        <f>VLOOKUP($A34,'S49'!$C:$BQ,59,0)</f>
        <v>19</v>
      </c>
      <c r="BC34" s="66">
        <f>VLOOKUP($A34,'S49'!$C:$BQ,60,0)</f>
        <v>43</v>
      </c>
      <c r="BD34" s="58" t="e">
        <f>VLOOKUP($A34,'S50'!$C:$BQ,32,0)</f>
        <v>#N/A</v>
      </c>
      <c r="BE34" s="58" t="e">
        <f>VLOOKUP($A34,'S50'!$C:$BQ,39,0)</f>
        <v>#N/A</v>
      </c>
      <c r="BF34" s="58" t="e">
        <f>VLOOKUP($A34,'S50'!$C:$BQ,40,0)</f>
        <v>#N/A</v>
      </c>
      <c r="BG34" s="58" t="e">
        <f>VLOOKUP($A34,'S50'!$C:$BQ,22,0)</f>
        <v>#N/A</v>
      </c>
      <c r="BH34" s="66" t="e">
        <f>VLOOKUP($A34,'S50'!$C:$BQ,29,0)</f>
        <v>#N/A</v>
      </c>
      <c r="BI34" s="66" t="e">
        <f>VLOOKUP($A34,'S50'!$C:$BQ,30,0)</f>
        <v>#N/A</v>
      </c>
      <c r="BJ34" s="66" t="e">
        <f>VLOOKUP($A34,'S50'!$C:$BQ,52,0)</f>
        <v>#N/A</v>
      </c>
      <c r="BK34" s="66" t="e">
        <f>VLOOKUP($A34,'S50'!$C:$BQ,59,0)</f>
        <v>#N/A</v>
      </c>
      <c r="BL34" s="66" t="e">
        <f>VLOOKUP($A34,'S50'!$C:$BQ,60,0)</f>
        <v>#N/A</v>
      </c>
    </row>
    <row r="35" spans="1:64" x14ac:dyDescent="0.2">
      <c r="A35" s="57" t="s">
        <v>90</v>
      </c>
      <c r="B35" s="58">
        <f>VLOOKUP($A35,'S0 remplacer avec S44'!$C:$BQ,32,0)</f>
        <v>268.75</v>
      </c>
      <c r="C35" s="58">
        <f>VLOOKUP($A35,'S0 remplacer avec S44'!$C:$BQ,39,0)</f>
        <v>97</v>
      </c>
      <c r="D35" s="58">
        <f>VLOOKUP($A35,'S0 remplacer avec S44'!$C:$BQ,40,0)</f>
        <v>171</v>
      </c>
      <c r="E35" s="58">
        <f>VLOOKUP($A35,'S0 remplacer avec S44'!$C:$BQ,22,0)</f>
        <v>3361.0334050000001</v>
      </c>
      <c r="F35" s="66">
        <f>VLOOKUP($A35,'S0 remplacer avec S44'!$C:$BQ,29,0)</f>
        <v>0</v>
      </c>
      <c r="G35" s="66">
        <f>VLOOKUP($A35,'S0 remplacer avec S44'!$C:$BQ,30,0)</f>
        <v>630</v>
      </c>
      <c r="H35" s="66">
        <f>VLOOKUP($A35,'S0 remplacer avec S44'!$C:$BQ,52,0)</f>
        <v>165.2</v>
      </c>
      <c r="I35" s="66">
        <f>VLOOKUP($A35,'S0 remplacer avec S44'!$C:$BQ,59,0)</f>
        <v>21</v>
      </c>
      <c r="J35" s="66">
        <f>VLOOKUP($A35,'S0 remplacer avec S44'!$C:$BQ,60,0)</f>
        <v>58</v>
      </c>
      <c r="K35" s="58">
        <f>VLOOKUP($A35,'S45'!$C:$BQ,32,0)</f>
        <v>272.75</v>
      </c>
      <c r="L35" s="58">
        <f>VLOOKUP($A35,'S45'!$C:$BQ,39,0)</f>
        <v>93</v>
      </c>
      <c r="M35" s="58">
        <f>VLOOKUP($A35,'S45'!$C:$BQ,40,0)</f>
        <v>167</v>
      </c>
      <c r="N35" s="58">
        <f>VLOOKUP($A35,'S45'!$C:$BQ,22,0)</f>
        <v>3398.4081849999998</v>
      </c>
      <c r="O35" s="66">
        <f>VLOOKUP($A35,'S45'!$C:$BQ,29,0)</f>
        <v>0</v>
      </c>
      <c r="P35" s="66">
        <f>VLOOKUP($A35,'S45'!$C:$BQ,30,0)</f>
        <v>593</v>
      </c>
      <c r="Q35" s="66">
        <f>VLOOKUP($A35,'S45'!$C:$BQ,52,0)</f>
        <v>168.2</v>
      </c>
      <c r="R35" s="66">
        <f>VLOOKUP($A35,'S45'!$C:$BQ,59,0)</f>
        <v>18</v>
      </c>
      <c r="S35" s="66">
        <f>VLOOKUP($A35,'S45'!$C:$BQ,60,0)</f>
        <v>55</v>
      </c>
      <c r="T35" s="58">
        <f>VLOOKUP($A35,'S46'!$C:$BQ,32,0)</f>
        <v>272.5</v>
      </c>
      <c r="U35" s="58">
        <f>VLOOKUP($A35,'S46'!$C:$BQ,39,0)</f>
        <v>94</v>
      </c>
      <c r="V35" s="58">
        <f>VLOOKUP($A35,'S46'!$C:$BQ,40,0)</f>
        <v>167</v>
      </c>
      <c r="W35" s="58">
        <f>VLOOKUP($A35,'S46'!$C:$BQ,22,0)</f>
        <v>3405.439445</v>
      </c>
      <c r="X35" s="66">
        <f>VLOOKUP($A35,'S46'!$C:$BQ,29,0)</f>
        <v>0</v>
      </c>
      <c r="Y35" s="66">
        <f>VLOOKUP($A35,'S46'!$C:$BQ,30,0)</f>
        <v>586</v>
      </c>
      <c r="Z35" s="66">
        <f>VLOOKUP($A35,'S46'!$C:$BQ,52,0)</f>
        <v>170.2</v>
      </c>
      <c r="AA35" s="66">
        <f>VLOOKUP($A35,'S46'!$C:$BQ,59,0)</f>
        <v>16</v>
      </c>
      <c r="AB35" s="66">
        <f>VLOOKUP($A35,'S46'!$C:$BQ,60,0)</f>
        <v>53</v>
      </c>
      <c r="AC35" s="58">
        <f>VLOOKUP($A35,'S47'!$C:$BQ,32,0)</f>
        <v>277.5</v>
      </c>
      <c r="AD35" s="58">
        <f>VLOOKUP($A35,'S47'!$C:$BQ,39,0)</f>
        <v>89</v>
      </c>
      <c r="AE35" s="58">
        <f>VLOOKUP($A35,'S47'!$C:$BQ,40,0)</f>
        <v>162</v>
      </c>
      <c r="AF35" s="58">
        <f>VLOOKUP($A35,'S47'!$C:$BQ,22,0)</f>
        <v>3553.8091049999998</v>
      </c>
      <c r="AG35" s="66">
        <f>VLOOKUP($A35,'S47'!$C:$BQ,29,0)</f>
        <v>0</v>
      </c>
      <c r="AH35" s="66">
        <f>VLOOKUP($A35,'S47'!$C:$BQ,30,0)</f>
        <v>437</v>
      </c>
      <c r="AI35" s="66">
        <f>VLOOKUP($A35,'S47'!$C:$BQ,52,0)</f>
        <v>175.2</v>
      </c>
      <c r="AJ35" s="66">
        <f>VLOOKUP($A35,'S47'!$C:$BQ,59,0)</f>
        <v>11</v>
      </c>
      <c r="AK35" s="66">
        <f>VLOOKUP($A35,'S47'!$C:$BQ,60,0)</f>
        <v>48</v>
      </c>
      <c r="AL35" s="58">
        <f>VLOOKUP($A35,'S48'!$C:$BQ,32,0)</f>
        <v>279.5</v>
      </c>
      <c r="AM35" s="58">
        <f>VLOOKUP($A35,'S48'!$C:$BQ,39,0)</f>
        <v>83</v>
      </c>
      <c r="AN35" s="58">
        <f>VLOOKUP($A35,'S48'!$C:$BQ,40,0)</f>
        <v>155</v>
      </c>
      <c r="AO35" s="58">
        <f>VLOOKUP($A35,'S48'!$C:$BQ,22,0)</f>
        <v>3593.9463949999999</v>
      </c>
      <c r="AP35" s="66">
        <f>VLOOKUP($A35,'S48'!$C:$BQ,29,0)</f>
        <v>0</v>
      </c>
      <c r="AQ35" s="66">
        <f>VLOOKUP($A35,'S48'!$C:$BQ,30,0)</f>
        <v>356</v>
      </c>
      <c r="AR35" s="66">
        <f>VLOOKUP($A35,'S48'!$C:$BQ,52,0)</f>
        <v>184.2</v>
      </c>
      <c r="AS35" s="66">
        <f>VLOOKUP($A35,'S48'!$C:$BQ,59,0)</f>
        <v>0</v>
      </c>
      <c r="AT35" s="66">
        <f>VLOOKUP($A35,'S48'!$C:$BQ,60,0)</f>
        <v>37</v>
      </c>
      <c r="AU35" s="58">
        <f>VLOOKUP($A35,'S49'!$C:$BQ,32,0)</f>
        <v>278.7</v>
      </c>
      <c r="AV35" s="58">
        <f>VLOOKUP($A35,'S49'!$C:$BQ,39,0)</f>
        <v>84</v>
      </c>
      <c r="AW35" s="58">
        <f>VLOOKUP($A35,'S49'!$C:$BQ,40,0)</f>
        <v>156</v>
      </c>
      <c r="AX35" s="58">
        <f>VLOOKUP($A35,'S49'!$C:$BQ,22,0)</f>
        <v>3618.2411849999999</v>
      </c>
      <c r="AY35" s="66">
        <f>VLOOKUP($A35,'S49'!$C:$BQ,29,0)</f>
        <v>0</v>
      </c>
      <c r="AZ35" s="66">
        <f>VLOOKUP($A35,'S49'!$C:$BQ,30,0)</f>
        <v>332</v>
      </c>
      <c r="BA35" s="66">
        <f>VLOOKUP($A35,'S49'!$C:$BQ,52,0)</f>
        <v>193.2</v>
      </c>
      <c r="BB35" s="66">
        <f>VLOOKUP($A35,'S49'!$C:$BQ,59,0)</f>
        <v>0</v>
      </c>
      <c r="BC35" s="66">
        <f>VLOOKUP($A35,'S49'!$C:$BQ,60,0)</f>
        <v>28</v>
      </c>
      <c r="BD35" s="58" t="e">
        <f>VLOOKUP($A35,'S50'!$C:$BQ,32,0)</f>
        <v>#N/A</v>
      </c>
      <c r="BE35" s="58" t="e">
        <f>VLOOKUP($A35,'S50'!$C:$BQ,39,0)</f>
        <v>#N/A</v>
      </c>
      <c r="BF35" s="58" t="e">
        <f>VLOOKUP($A35,'S50'!$C:$BQ,40,0)</f>
        <v>#N/A</v>
      </c>
      <c r="BG35" s="58" t="e">
        <f>VLOOKUP($A35,'S50'!$C:$BQ,22,0)</f>
        <v>#N/A</v>
      </c>
      <c r="BH35" s="66" t="e">
        <f>VLOOKUP($A35,'S50'!$C:$BQ,29,0)</f>
        <v>#N/A</v>
      </c>
      <c r="BI35" s="66" t="e">
        <f>VLOOKUP($A35,'S50'!$C:$BQ,30,0)</f>
        <v>#N/A</v>
      </c>
      <c r="BJ35" s="66" t="e">
        <f>VLOOKUP($A35,'S50'!$C:$BQ,52,0)</f>
        <v>#N/A</v>
      </c>
      <c r="BK35" s="66" t="e">
        <f>VLOOKUP($A35,'S50'!$C:$BQ,59,0)</f>
        <v>#N/A</v>
      </c>
      <c r="BL35" s="66" t="e">
        <f>VLOOKUP($A35,'S50'!$C:$BQ,60,0)</f>
        <v>#N/A</v>
      </c>
    </row>
    <row r="36" spans="1:64" x14ac:dyDescent="0.2">
      <c r="A36" s="57" t="s">
        <v>91</v>
      </c>
      <c r="B36" s="58">
        <f>VLOOKUP($A36,'S0 remplacer avec S44'!$C:$BQ,32,0)</f>
        <v>142.75</v>
      </c>
      <c r="C36" s="58">
        <f>VLOOKUP($A36,'S0 remplacer avec S44'!$C:$BQ,39,0)</f>
        <v>42</v>
      </c>
      <c r="D36" s="58">
        <f>VLOOKUP($A36,'S0 remplacer avec S44'!$C:$BQ,40,0)</f>
        <v>79</v>
      </c>
      <c r="E36" s="58">
        <f>VLOOKUP($A36,'S0 remplacer avec S44'!$C:$BQ,22,0)</f>
        <v>1218.8441350000001</v>
      </c>
      <c r="F36" s="66">
        <f>VLOOKUP($A36,'S0 remplacer avec S44'!$C:$BQ,29,0)</f>
        <v>455</v>
      </c>
      <c r="G36" s="66">
        <f>VLOOKUP($A36,'S0 remplacer avec S44'!$C:$BQ,30,0)</f>
        <v>790</v>
      </c>
      <c r="H36" s="66">
        <f>VLOOKUP($A36,'S0 remplacer avec S44'!$C:$BQ,52,0)</f>
        <v>101.2</v>
      </c>
      <c r="I36" s="66">
        <f>VLOOKUP($A36,'S0 remplacer avec S44'!$C:$BQ,59,0)</f>
        <v>0</v>
      </c>
      <c r="J36" s="66">
        <f>VLOOKUP($A36,'S0 remplacer avec S44'!$C:$BQ,60,0)</f>
        <v>11</v>
      </c>
      <c r="K36" s="58">
        <f>VLOOKUP($A36,'S45'!$C:$BQ,32,0)</f>
        <v>138.94999999999999</v>
      </c>
      <c r="L36" s="58">
        <f>VLOOKUP($A36,'S45'!$C:$BQ,39,0)</f>
        <v>46</v>
      </c>
      <c r="M36" s="58">
        <f>VLOOKUP($A36,'S45'!$C:$BQ,40,0)</f>
        <v>82</v>
      </c>
      <c r="N36" s="58">
        <f>VLOOKUP($A36,'S45'!$C:$BQ,22,0)</f>
        <v>1223.625505</v>
      </c>
      <c r="O36" s="66">
        <f>VLOOKUP($A36,'S45'!$C:$BQ,29,0)</f>
        <v>450</v>
      </c>
      <c r="P36" s="66">
        <f>VLOOKUP($A36,'S45'!$C:$BQ,30,0)</f>
        <v>785</v>
      </c>
      <c r="Q36" s="66">
        <f>VLOOKUP($A36,'S45'!$C:$BQ,52,0)</f>
        <v>101.2</v>
      </c>
      <c r="R36" s="66">
        <f>VLOOKUP($A36,'S45'!$C:$BQ,59,0)</f>
        <v>0</v>
      </c>
      <c r="S36" s="66">
        <f>VLOOKUP($A36,'S45'!$C:$BQ,60,0)</f>
        <v>11</v>
      </c>
      <c r="T36" s="58">
        <f>VLOOKUP($A36,'S46'!$C:$BQ,32,0)</f>
        <v>138.94999999999999</v>
      </c>
      <c r="U36" s="58">
        <f>VLOOKUP($A36,'S46'!$C:$BQ,39,0)</f>
        <v>46</v>
      </c>
      <c r="V36" s="58">
        <f>VLOOKUP($A36,'S46'!$C:$BQ,40,0)</f>
        <v>82</v>
      </c>
      <c r="W36" s="58">
        <f>VLOOKUP($A36,'S46'!$C:$BQ,22,0)</f>
        <v>1227.5145050000001</v>
      </c>
      <c r="X36" s="66">
        <f>VLOOKUP($A36,'S46'!$C:$BQ,29,0)</f>
        <v>447</v>
      </c>
      <c r="Y36" s="66">
        <f>VLOOKUP($A36,'S46'!$C:$BQ,30,0)</f>
        <v>781</v>
      </c>
      <c r="Z36" s="66">
        <f>VLOOKUP($A36,'S46'!$C:$BQ,52,0)</f>
        <v>101.2</v>
      </c>
      <c r="AA36" s="66">
        <f>VLOOKUP($A36,'S46'!$C:$BQ,59,0)</f>
        <v>0</v>
      </c>
      <c r="AB36" s="66">
        <f>VLOOKUP($A36,'S46'!$C:$BQ,60,0)</f>
        <v>11</v>
      </c>
      <c r="AC36" s="58">
        <f>VLOOKUP($A36,'S47'!$C:$BQ,32,0)</f>
        <v>141.94999999999999</v>
      </c>
      <c r="AD36" s="58">
        <f>VLOOKUP($A36,'S47'!$C:$BQ,39,0)</f>
        <v>43</v>
      </c>
      <c r="AE36" s="58">
        <f>VLOOKUP($A36,'S47'!$C:$BQ,40,0)</f>
        <v>79</v>
      </c>
      <c r="AF36" s="58">
        <f>VLOOKUP($A36,'S47'!$C:$BQ,22,0)</f>
        <v>1272.9578449999999</v>
      </c>
      <c r="AG36" s="66">
        <f>VLOOKUP($A36,'S47'!$C:$BQ,29,0)</f>
        <v>401</v>
      </c>
      <c r="AH36" s="66">
        <f>VLOOKUP($A36,'S47'!$C:$BQ,30,0)</f>
        <v>736</v>
      </c>
      <c r="AI36" s="66">
        <f>VLOOKUP($A36,'S47'!$C:$BQ,52,0)</f>
        <v>101.2</v>
      </c>
      <c r="AJ36" s="66">
        <f>VLOOKUP($A36,'S47'!$C:$BQ,59,0)</f>
        <v>0</v>
      </c>
      <c r="AK36" s="66">
        <f>VLOOKUP($A36,'S47'!$C:$BQ,60,0)</f>
        <v>11</v>
      </c>
      <c r="AL36" s="58">
        <f>VLOOKUP($A36,'S48'!$C:$BQ,32,0)</f>
        <v>141.94999999999999</v>
      </c>
      <c r="AM36" s="58">
        <f>VLOOKUP($A36,'S48'!$C:$BQ,39,0)</f>
        <v>43</v>
      </c>
      <c r="AN36" s="58">
        <f>VLOOKUP($A36,'S48'!$C:$BQ,40,0)</f>
        <v>79</v>
      </c>
      <c r="AO36" s="58">
        <f>VLOOKUP($A36,'S48'!$C:$BQ,22,0)</f>
        <v>1317.740575</v>
      </c>
      <c r="AP36" s="66">
        <f>VLOOKUP($A36,'S48'!$C:$BQ,29,0)</f>
        <v>356</v>
      </c>
      <c r="AQ36" s="66">
        <f>VLOOKUP($A36,'S48'!$C:$BQ,30,0)</f>
        <v>690</v>
      </c>
      <c r="AR36" s="66">
        <f>VLOOKUP($A36,'S48'!$C:$BQ,52,0)</f>
        <v>102.2</v>
      </c>
      <c r="AS36" s="66">
        <f>VLOOKUP($A36,'S48'!$C:$BQ,59,0)</f>
        <v>0</v>
      </c>
      <c r="AT36" s="66">
        <f>VLOOKUP($A36,'S48'!$C:$BQ,60,0)</f>
        <v>10</v>
      </c>
      <c r="AU36" s="58">
        <f>VLOOKUP($A36,'S49'!$C:$BQ,32,0)</f>
        <v>140.44999999999999</v>
      </c>
      <c r="AV36" s="58">
        <f>VLOOKUP($A36,'S49'!$C:$BQ,39,0)</f>
        <v>44</v>
      </c>
      <c r="AW36" s="58">
        <f>VLOOKUP($A36,'S49'!$C:$BQ,40,0)</f>
        <v>81</v>
      </c>
      <c r="AX36" s="58">
        <f>VLOOKUP($A36,'S49'!$C:$BQ,22,0)</f>
        <v>1320.322285</v>
      </c>
      <c r="AY36" s="66">
        <f>VLOOKUP($A36,'S49'!$C:$BQ,29,0)</f>
        <v>353</v>
      </c>
      <c r="AZ36" s="66">
        <f>VLOOKUP($A36,'S49'!$C:$BQ,30,0)</f>
        <v>688</v>
      </c>
      <c r="BA36" s="66">
        <f>VLOOKUP($A36,'S49'!$C:$BQ,52,0)</f>
        <v>105.2</v>
      </c>
      <c r="BB36" s="66">
        <f>VLOOKUP($A36,'S49'!$C:$BQ,59,0)</f>
        <v>0</v>
      </c>
      <c r="BC36" s="66">
        <f>VLOOKUP($A36,'S49'!$C:$BQ,60,0)</f>
        <v>7</v>
      </c>
      <c r="BD36" s="58" t="e">
        <f>VLOOKUP($A36,'S50'!$C:$BQ,32,0)</f>
        <v>#N/A</v>
      </c>
      <c r="BE36" s="58" t="e">
        <f>VLOOKUP($A36,'S50'!$C:$BQ,39,0)</f>
        <v>#N/A</v>
      </c>
      <c r="BF36" s="58" t="e">
        <f>VLOOKUP($A36,'S50'!$C:$BQ,40,0)</f>
        <v>#N/A</v>
      </c>
      <c r="BG36" s="58" t="e">
        <f>VLOOKUP($A36,'S50'!$C:$BQ,22,0)</f>
        <v>#N/A</v>
      </c>
      <c r="BH36" s="66" t="e">
        <f>VLOOKUP($A36,'S50'!$C:$BQ,29,0)</f>
        <v>#N/A</v>
      </c>
      <c r="BI36" s="66" t="e">
        <f>VLOOKUP($A36,'S50'!$C:$BQ,30,0)</f>
        <v>#N/A</v>
      </c>
      <c r="BJ36" s="66" t="e">
        <f>VLOOKUP($A36,'S50'!$C:$BQ,52,0)</f>
        <v>#N/A</v>
      </c>
      <c r="BK36" s="66" t="e">
        <f>VLOOKUP($A36,'S50'!$C:$BQ,59,0)</f>
        <v>#N/A</v>
      </c>
      <c r="BL36" s="66" t="e">
        <f>VLOOKUP($A36,'S50'!$C:$BQ,60,0)</f>
        <v>#N/A</v>
      </c>
    </row>
    <row r="37" spans="1:64" x14ac:dyDescent="0.2">
      <c r="A37" s="57" t="s">
        <v>92</v>
      </c>
      <c r="B37" s="58">
        <f>VLOOKUP($A37,'S0 remplacer avec S44'!$C:$BQ,32,0)</f>
        <v>177.3</v>
      </c>
      <c r="C37" s="58">
        <f>VLOOKUP($A37,'S0 remplacer avec S44'!$C:$BQ,39,0)</f>
        <v>84</v>
      </c>
      <c r="D37" s="58">
        <f>VLOOKUP($A37,'S0 remplacer avec S44'!$C:$BQ,40,0)</f>
        <v>136</v>
      </c>
      <c r="E37" s="58">
        <f>VLOOKUP($A37,'S0 remplacer avec S44'!$C:$BQ,22,0)</f>
        <v>2837.3960149999998</v>
      </c>
      <c r="F37" s="66">
        <f>VLOOKUP($A37,'S0 remplacer avec S44'!$C:$BQ,29,0)</f>
        <v>0</v>
      </c>
      <c r="G37" s="66">
        <f>VLOOKUP($A37,'S0 remplacer avec S44'!$C:$BQ,30,0)</f>
        <v>8</v>
      </c>
      <c r="H37" s="66">
        <f>VLOOKUP($A37,'S0 remplacer avec S44'!$C:$BQ,52,0)</f>
        <v>131</v>
      </c>
      <c r="I37" s="66">
        <f>VLOOKUP($A37,'S0 remplacer avec S44'!$C:$BQ,59,0)</f>
        <v>2</v>
      </c>
      <c r="J37" s="66">
        <f>VLOOKUP($A37,'S0 remplacer avec S44'!$C:$BQ,60,0)</f>
        <v>28</v>
      </c>
      <c r="K37" s="58">
        <f>VLOOKUP($A37,'S45'!$C:$BQ,32,0)</f>
        <v>184.3</v>
      </c>
      <c r="L37" s="58">
        <f>VLOOKUP($A37,'S45'!$C:$BQ,39,0)</f>
        <v>77</v>
      </c>
      <c r="M37" s="58">
        <f>VLOOKUP($A37,'S45'!$C:$BQ,40,0)</f>
        <v>129</v>
      </c>
      <c r="N37" s="58">
        <f>VLOOKUP($A37,'S45'!$C:$BQ,22,0)</f>
        <v>2891.8024650000002</v>
      </c>
      <c r="O37" s="66">
        <f>VLOOKUP($A37,'S45'!$C:$BQ,29,0)</f>
        <v>0</v>
      </c>
      <c r="P37" s="66">
        <f>VLOOKUP($A37,'S45'!$C:$BQ,30,0)</f>
        <v>0</v>
      </c>
      <c r="Q37" s="66">
        <f>VLOOKUP($A37,'S45'!$C:$BQ,52,0)</f>
        <v>132</v>
      </c>
      <c r="R37" s="66">
        <f>VLOOKUP($A37,'S45'!$C:$BQ,59,0)</f>
        <v>1</v>
      </c>
      <c r="S37" s="66">
        <f>VLOOKUP($A37,'S45'!$C:$BQ,60,0)</f>
        <v>27</v>
      </c>
      <c r="T37" s="58">
        <f>VLOOKUP($A37,'S46'!$C:$BQ,32,0)</f>
        <v>184.3</v>
      </c>
      <c r="U37" s="58">
        <f>VLOOKUP($A37,'S46'!$C:$BQ,39,0)</f>
        <v>77</v>
      </c>
      <c r="V37" s="58">
        <f>VLOOKUP($A37,'S46'!$C:$BQ,40,0)</f>
        <v>129</v>
      </c>
      <c r="W37" s="58">
        <f>VLOOKUP($A37,'S46'!$C:$BQ,22,0)</f>
        <v>2893.0565750000001</v>
      </c>
      <c r="X37" s="66">
        <f>VLOOKUP($A37,'S46'!$C:$BQ,29,0)</f>
        <v>0</v>
      </c>
      <c r="Y37" s="66">
        <f>VLOOKUP($A37,'S46'!$C:$BQ,30,0)</f>
        <v>0</v>
      </c>
      <c r="Z37" s="66">
        <f>VLOOKUP($A37,'S46'!$C:$BQ,52,0)</f>
        <v>134</v>
      </c>
      <c r="AA37" s="66">
        <f>VLOOKUP($A37,'S46'!$C:$BQ,59,0)</f>
        <v>0</v>
      </c>
      <c r="AB37" s="66">
        <f>VLOOKUP($A37,'S46'!$C:$BQ,60,0)</f>
        <v>25</v>
      </c>
      <c r="AC37" s="58">
        <f>VLOOKUP($A37,'S47'!$C:$BQ,32,0)</f>
        <v>188.3</v>
      </c>
      <c r="AD37" s="58">
        <f>VLOOKUP($A37,'S47'!$C:$BQ,39,0)</f>
        <v>73</v>
      </c>
      <c r="AE37" s="58">
        <f>VLOOKUP($A37,'S47'!$C:$BQ,40,0)</f>
        <v>125</v>
      </c>
      <c r="AF37" s="58">
        <f>VLOOKUP($A37,'S47'!$C:$BQ,22,0)</f>
        <v>2966.7255949999999</v>
      </c>
      <c r="AG37" s="66">
        <f>VLOOKUP($A37,'S47'!$C:$BQ,29,0)</f>
        <v>0</v>
      </c>
      <c r="AH37" s="66">
        <f>VLOOKUP($A37,'S47'!$C:$BQ,30,0)</f>
        <v>0</v>
      </c>
      <c r="AI37" s="66">
        <f>VLOOKUP($A37,'S47'!$C:$BQ,52,0)</f>
        <v>136</v>
      </c>
      <c r="AJ37" s="66">
        <f>VLOOKUP($A37,'S47'!$C:$BQ,59,0)</f>
        <v>0</v>
      </c>
      <c r="AK37" s="66">
        <f>VLOOKUP($A37,'S47'!$C:$BQ,60,0)</f>
        <v>23</v>
      </c>
      <c r="AL37" s="58">
        <f>VLOOKUP($A37,'S48'!$C:$BQ,32,0)</f>
        <v>191.8</v>
      </c>
      <c r="AM37" s="58">
        <f>VLOOKUP($A37,'S48'!$C:$BQ,39,0)</f>
        <v>72</v>
      </c>
      <c r="AN37" s="58">
        <f>VLOOKUP($A37,'S48'!$C:$BQ,40,0)</f>
        <v>124</v>
      </c>
      <c r="AO37" s="58">
        <f>VLOOKUP($A37,'S48'!$C:$BQ,22,0)</f>
        <v>3002.856675</v>
      </c>
      <c r="AP37" s="66">
        <f>VLOOKUP($A37,'S48'!$C:$BQ,29,0)</f>
        <v>0</v>
      </c>
      <c r="AQ37" s="66">
        <f>VLOOKUP($A37,'S48'!$C:$BQ,30,0)</f>
        <v>0</v>
      </c>
      <c r="AR37" s="66">
        <f>VLOOKUP($A37,'S48'!$C:$BQ,52,0)</f>
        <v>136</v>
      </c>
      <c r="AS37" s="66">
        <f>VLOOKUP($A37,'S48'!$C:$BQ,59,0)</f>
        <v>0</v>
      </c>
      <c r="AT37" s="66">
        <f>VLOOKUP($A37,'S48'!$C:$BQ,60,0)</f>
        <v>25</v>
      </c>
      <c r="AU37" s="58">
        <f>VLOOKUP($A37,'S49'!$C:$BQ,32,0)</f>
        <v>193.8</v>
      </c>
      <c r="AV37" s="58">
        <f>VLOOKUP($A37,'S49'!$C:$BQ,39,0)</f>
        <v>70</v>
      </c>
      <c r="AW37" s="58">
        <f>VLOOKUP($A37,'S49'!$C:$BQ,40,0)</f>
        <v>122</v>
      </c>
      <c r="AX37" s="58">
        <f>VLOOKUP($A37,'S49'!$C:$BQ,22,0)</f>
        <v>3035.3696049999999</v>
      </c>
      <c r="AY37" s="66">
        <f>VLOOKUP($A37,'S49'!$C:$BQ,29,0)</f>
        <v>0</v>
      </c>
      <c r="AZ37" s="66">
        <f>VLOOKUP($A37,'S49'!$C:$BQ,30,0)</f>
        <v>0</v>
      </c>
      <c r="BA37" s="66">
        <f>VLOOKUP($A37,'S49'!$C:$BQ,52,0)</f>
        <v>145</v>
      </c>
      <c r="BB37" s="66">
        <f>VLOOKUP($A37,'S49'!$C:$BQ,59,0)</f>
        <v>0</v>
      </c>
      <c r="BC37" s="66">
        <f>VLOOKUP($A37,'S49'!$C:$BQ,60,0)</f>
        <v>16</v>
      </c>
      <c r="BD37" s="58" t="e">
        <f>VLOOKUP($A37,'S50'!$C:$BQ,32,0)</f>
        <v>#N/A</v>
      </c>
      <c r="BE37" s="58" t="e">
        <f>VLOOKUP($A37,'S50'!$C:$BQ,39,0)</f>
        <v>#N/A</v>
      </c>
      <c r="BF37" s="58" t="e">
        <f>VLOOKUP($A37,'S50'!$C:$BQ,40,0)</f>
        <v>#N/A</v>
      </c>
      <c r="BG37" s="58" t="e">
        <f>VLOOKUP($A37,'S50'!$C:$BQ,22,0)</f>
        <v>#N/A</v>
      </c>
      <c r="BH37" s="66" t="e">
        <f>VLOOKUP($A37,'S50'!$C:$BQ,29,0)</f>
        <v>#N/A</v>
      </c>
      <c r="BI37" s="66" t="e">
        <f>VLOOKUP($A37,'S50'!$C:$BQ,30,0)</f>
        <v>#N/A</v>
      </c>
      <c r="BJ37" s="66" t="e">
        <f>VLOOKUP($A37,'S50'!$C:$BQ,52,0)</f>
        <v>#N/A</v>
      </c>
      <c r="BK37" s="66" t="e">
        <f>VLOOKUP($A37,'S50'!$C:$BQ,59,0)</f>
        <v>#N/A</v>
      </c>
      <c r="BL37" s="66" t="e">
        <f>VLOOKUP($A37,'S50'!$C:$BQ,60,0)</f>
        <v>#N/A</v>
      </c>
    </row>
    <row r="38" spans="1:64" x14ac:dyDescent="0.2">
      <c r="A38" s="57" t="s">
        <v>93</v>
      </c>
      <c r="B38" s="58">
        <f>VLOOKUP($A38,'S0 remplacer avec S44'!$C:$BQ,32,0)</f>
        <v>322.05</v>
      </c>
      <c r="C38" s="58">
        <f>VLOOKUP($A38,'S0 remplacer avec S44'!$C:$BQ,39,0)</f>
        <v>162</v>
      </c>
      <c r="D38" s="58">
        <f>VLOOKUP($A38,'S0 remplacer avec S44'!$C:$BQ,40,0)</f>
        <v>259</v>
      </c>
      <c r="E38" s="58">
        <f>VLOOKUP($A38,'S0 remplacer avec S44'!$C:$BQ,22,0)</f>
        <v>5070.1574049999999</v>
      </c>
      <c r="F38" s="66">
        <f>VLOOKUP($A38,'S0 remplacer avec S44'!$C:$BQ,29,0)</f>
        <v>0</v>
      </c>
      <c r="G38" s="66">
        <f>VLOOKUP($A38,'S0 remplacer avec S44'!$C:$BQ,30,0)</f>
        <v>210</v>
      </c>
      <c r="H38" s="66">
        <f>VLOOKUP($A38,'S0 remplacer avec S44'!$C:$BQ,52,0)</f>
        <v>246</v>
      </c>
      <c r="I38" s="66">
        <f>VLOOKUP($A38,'S0 remplacer avec S44'!$C:$BQ,59,0)</f>
        <v>0</v>
      </c>
      <c r="J38" s="66">
        <f>VLOOKUP($A38,'S0 remplacer avec S44'!$C:$BQ,60,0)</f>
        <v>49</v>
      </c>
      <c r="K38" s="58">
        <f>VLOOKUP($A38,'S45'!$C:$BQ,32,0)</f>
        <v>331.05</v>
      </c>
      <c r="L38" s="58">
        <f>VLOOKUP($A38,'S45'!$C:$BQ,39,0)</f>
        <v>153</v>
      </c>
      <c r="M38" s="58">
        <f>VLOOKUP($A38,'S45'!$C:$BQ,40,0)</f>
        <v>250</v>
      </c>
      <c r="N38" s="58">
        <f>VLOOKUP($A38,'S45'!$C:$BQ,22,0)</f>
        <v>5123.0121550000003</v>
      </c>
      <c r="O38" s="66">
        <f>VLOOKUP($A38,'S45'!$C:$BQ,29,0)</f>
        <v>0</v>
      </c>
      <c r="P38" s="66">
        <f>VLOOKUP($A38,'S45'!$C:$BQ,30,0)</f>
        <v>157</v>
      </c>
      <c r="Q38" s="66">
        <f>VLOOKUP($A38,'S45'!$C:$BQ,52,0)</f>
        <v>256</v>
      </c>
      <c r="R38" s="66">
        <f>VLOOKUP($A38,'S45'!$C:$BQ,59,0)</f>
        <v>0</v>
      </c>
      <c r="S38" s="66">
        <f>VLOOKUP($A38,'S45'!$C:$BQ,60,0)</f>
        <v>39</v>
      </c>
      <c r="T38" s="58">
        <f>VLOOKUP($A38,'S46'!$C:$BQ,32,0)</f>
        <v>331.55</v>
      </c>
      <c r="U38" s="58">
        <f>VLOOKUP($A38,'S46'!$C:$BQ,39,0)</f>
        <v>153</v>
      </c>
      <c r="V38" s="58">
        <f>VLOOKUP($A38,'S46'!$C:$BQ,40,0)</f>
        <v>249</v>
      </c>
      <c r="W38" s="58">
        <f>VLOOKUP($A38,'S46'!$C:$BQ,22,0)</f>
        <v>5144.5087050000002</v>
      </c>
      <c r="X38" s="66">
        <f>VLOOKUP($A38,'S46'!$C:$BQ,29,0)</f>
        <v>0</v>
      </c>
      <c r="Y38" s="66">
        <f>VLOOKUP($A38,'S46'!$C:$BQ,30,0)</f>
        <v>136</v>
      </c>
      <c r="Z38" s="66">
        <f>VLOOKUP($A38,'S46'!$C:$BQ,52,0)</f>
        <v>259</v>
      </c>
      <c r="AA38" s="66">
        <f>VLOOKUP($A38,'S46'!$C:$BQ,59,0)</f>
        <v>0</v>
      </c>
      <c r="AB38" s="66">
        <f>VLOOKUP($A38,'S46'!$C:$BQ,60,0)</f>
        <v>36</v>
      </c>
      <c r="AC38" s="58">
        <f>VLOOKUP($A38,'S47'!$C:$BQ,32,0)</f>
        <v>334.05</v>
      </c>
      <c r="AD38" s="58">
        <f>VLOOKUP($A38,'S47'!$C:$BQ,39,0)</f>
        <v>150</v>
      </c>
      <c r="AE38" s="58">
        <f>VLOOKUP($A38,'S47'!$C:$BQ,40,0)</f>
        <v>247</v>
      </c>
      <c r="AF38" s="58">
        <f>VLOOKUP($A38,'S47'!$C:$BQ,22,0)</f>
        <v>5281.5568249999997</v>
      </c>
      <c r="AG38" s="66">
        <f>VLOOKUP($A38,'S47'!$C:$BQ,29,0)</f>
        <v>0</v>
      </c>
      <c r="AH38" s="66">
        <f>VLOOKUP($A38,'S47'!$C:$BQ,30,0)</f>
        <v>0</v>
      </c>
      <c r="AI38" s="66">
        <f>VLOOKUP($A38,'S47'!$C:$BQ,52,0)</f>
        <v>270</v>
      </c>
      <c r="AJ38" s="66">
        <f>VLOOKUP($A38,'S47'!$C:$BQ,59,0)</f>
        <v>0</v>
      </c>
      <c r="AK38" s="66">
        <f>VLOOKUP($A38,'S47'!$C:$BQ,60,0)</f>
        <v>25</v>
      </c>
      <c r="AL38" s="58">
        <f>VLOOKUP($A38,'S48'!$C:$BQ,32,0)</f>
        <v>342.55</v>
      </c>
      <c r="AM38" s="58">
        <f>VLOOKUP($A38,'S48'!$C:$BQ,39,0)</f>
        <v>140</v>
      </c>
      <c r="AN38" s="58">
        <f>VLOOKUP($A38,'S48'!$C:$BQ,40,0)</f>
        <v>237</v>
      </c>
      <c r="AO38" s="58">
        <f>VLOOKUP($A38,'S48'!$C:$BQ,22,0)</f>
        <v>5384.7903550000001</v>
      </c>
      <c r="AP38" s="66">
        <f>VLOOKUP($A38,'S48'!$C:$BQ,29,0)</f>
        <v>0</v>
      </c>
      <c r="AQ38" s="66">
        <f>VLOOKUP($A38,'S48'!$C:$BQ,30,0)</f>
        <v>0</v>
      </c>
      <c r="AR38" s="66">
        <f>VLOOKUP($A38,'S48'!$C:$BQ,52,0)</f>
        <v>280</v>
      </c>
      <c r="AS38" s="66">
        <f>VLOOKUP($A38,'S48'!$C:$BQ,59,0)</f>
        <v>0</v>
      </c>
      <c r="AT38" s="66">
        <f>VLOOKUP($A38,'S48'!$C:$BQ,60,0)</f>
        <v>14</v>
      </c>
      <c r="AU38" s="58">
        <f>VLOOKUP($A38,'S49'!$C:$BQ,32,0)</f>
        <v>351.05</v>
      </c>
      <c r="AV38" s="58">
        <f>VLOOKUP($A38,'S49'!$C:$BQ,39,0)</f>
        <v>132</v>
      </c>
      <c r="AW38" s="58">
        <f>VLOOKUP($A38,'S49'!$C:$BQ,40,0)</f>
        <v>228</v>
      </c>
      <c r="AX38" s="58">
        <f>VLOOKUP($A38,'S49'!$C:$BQ,22,0)</f>
        <v>5371.7915949999997</v>
      </c>
      <c r="AY38" s="66">
        <f>VLOOKUP($A38,'S49'!$C:$BQ,29,0)</f>
        <v>0</v>
      </c>
      <c r="AZ38" s="66">
        <f>VLOOKUP($A38,'S49'!$C:$BQ,30,0)</f>
        <v>0</v>
      </c>
      <c r="BA38" s="66">
        <f>VLOOKUP($A38,'S49'!$C:$BQ,52,0)</f>
        <v>290</v>
      </c>
      <c r="BB38" s="66">
        <f>VLOOKUP($A38,'S49'!$C:$BQ,59,0)</f>
        <v>0</v>
      </c>
      <c r="BC38" s="66">
        <f>VLOOKUP($A38,'S49'!$C:$BQ,60,0)</f>
        <v>4</v>
      </c>
      <c r="BD38" s="58" t="e">
        <f>VLOOKUP($A38,'S50'!$C:$BQ,32,0)</f>
        <v>#N/A</v>
      </c>
      <c r="BE38" s="58" t="e">
        <f>VLOOKUP($A38,'S50'!$C:$BQ,39,0)</f>
        <v>#N/A</v>
      </c>
      <c r="BF38" s="58" t="e">
        <f>VLOOKUP($A38,'S50'!$C:$BQ,40,0)</f>
        <v>#N/A</v>
      </c>
      <c r="BG38" s="58" t="e">
        <f>VLOOKUP($A38,'S50'!$C:$BQ,22,0)</f>
        <v>#N/A</v>
      </c>
      <c r="BH38" s="66" t="e">
        <f>VLOOKUP($A38,'S50'!$C:$BQ,29,0)</f>
        <v>#N/A</v>
      </c>
      <c r="BI38" s="66" t="e">
        <f>VLOOKUP($A38,'S50'!$C:$BQ,30,0)</f>
        <v>#N/A</v>
      </c>
      <c r="BJ38" s="66" t="e">
        <f>VLOOKUP($A38,'S50'!$C:$BQ,52,0)</f>
        <v>#N/A</v>
      </c>
      <c r="BK38" s="66" t="e">
        <f>VLOOKUP($A38,'S50'!$C:$BQ,59,0)</f>
        <v>#N/A</v>
      </c>
      <c r="BL38" s="66" t="e">
        <f>VLOOKUP($A38,'S50'!$C:$BQ,60,0)</f>
        <v>#N/A</v>
      </c>
    </row>
    <row r="39" spans="1:64" x14ac:dyDescent="0.2">
      <c r="A39" s="57" t="s">
        <v>94</v>
      </c>
      <c r="B39" s="58">
        <f>VLOOKUP($A39,'S0 remplacer avec S44'!$C:$BQ,32,0)</f>
        <v>100.35</v>
      </c>
      <c r="C39" s="58">
        <f>VLOOKUP($A39,'S0 remplacer avec S44'!$C:$BQ,39,0)</f>
        <v>53</v>
      </c>
      <c r="D39" s="58">
        <f>VLOOKUP($A39,'S0 remplacer avec S44'!$C:$BQ,40,0)</f>
        <v>83</v>
      </c>
      <c r="E39" s="58">
        <f>VLOOKUP($A39,'S0 remplacer avec S44'!$C:$BQ,22,0)</f>
        <v>1184.9787899999999</v>
      </c>
      <c r="F39" s="66">
        <f>VLOOKUP($A39,'S0 remplacer avec S44'!$C:$BQ,29,0)</f>
        <v>203</v>
      </c>
      <c r="G39" s="66">
        <f>VLOOKUP($A39,'S0 remplacer avec S44'!$C:$BQ,30,0)</f>
        <v>480</v>
      </c>
      <c r="H39" s="66">
        <f>VLOOKUP($A39,'S0 remplacer avec S44'!$C:$BQ,52,0)</f>
        <v>63.6</v>
      </c>
      <c r="I39" s="66">
        <f>VLOOKUP($A39,'S0 remplacer avec S44'!$C:$BQ,59,0)</f>
        <v>14</v>
      </c>
      <c r="J39" s="66">
        <f>VLOOKUP($A39,'S0 remplacer avec S44'!$C:$BQ,60,0)</f>
        <v>30</v>
      </c>
      <c r="K39" s="58">
        <f>VLOOKUP($A39,'S45'!$C:$BQ,32,0)</f>
        <v>100.35</v>
      </c>
      <c r="L39" s="58">
        <f>VLOOKUP($A39,'S45'!$C:$BQ,39,0)</f>
        <v>53</v>
      </c>
      <c r="M39" s="58">
        <f>VLOOKUP($A39,'S45'!$C:$BQ,40,0)</f>
        <v>83</v>
      </c>
      <c r="N39" s="58">
        <f>VLOOKUP($A39,'S45'!$C:$BQ,22,0)</f>
        <v>1201.3249599999999</v>
      </c>
      <c r="O39" s="66">
        <f>VLOOKUP($A39,'S45'!$C:$BQ,29,0)</f>
        <v>186</v>
      </c>
      <c r="P39" s="66">
        <f>VLOOKUP($A39,'S45'!$C:$BQ,30,0)</f>
        <v>464</v>
      </c>
      <c r="Q39" s="66">
        <f>VLOOKUP($A39,'S45'!$C:$BQ,52,0)</f>
        <v>63.6</v>
      </c>
      <c r="R39" s="66">
        <f>VLOOKUP($A39,'S45'!$C:$BQ,59,0)</f>
        <v>14</v>
      </c>
      <c r="S39" s="66">
        <f>VLOOKUP($A39,'S45'!$C:$BQ,60,0)</f>
        <v>30</v>
      </c>
      <c r="T39" s="58">
        <f>VLOOKUP($A39,'S46'!$C:$BQ,32,0)</f>
        <v>99.85</v>
      </c>
      <c r="U39" s="58">
        <f>VLOOKUP($A39,'S46'!$C:$BQ,39,0)</f>
        <v>53</v>
      </c>
      <c r="V39" s="58">
        <f>VLOOKUP($A39,'S46'!$C:$BQ,40,0)</f>
        <v>84</v>
      </c>
      <c r="W39" s="58">
        <f>VLOOKUP($A39,'S46'!$C:$BQ,22,0)</f>
        <v>1205.9249600000001</v>
      </c>
      <c r="X39" s="66">
        <f>VLOOKUP($A39,'S46'!$C:$BQ,29,0)</f>
        <v>182</v>
      </c>
      <c r="Y39" s="66">
        <f>VLOOKUP($A39,'S46'!$C:$BQ,30,0)</f>
        <v>459</v>
      </c>
      <c r="Z39" s="66">
        <f>VLOOKUP($A39,'S46'!$C:$BQ,52,0)</f>
        <v>63.6</v>
      </c>
      <c r="AA39" s="66">
        <f>VLOOKUP($A39,'S46'!$C:$BQ,59,0)</f>
        <v>14</v>
      </c>
      <c r="AB39" s="66">
        <f>VLOOKUP($A39,'S46'!$C:$BQ,60,0)</f>
        <v>30</v>
      </c>
      <c r="AC39" s="58">
        <f>VLOOKUP($A39,'S47'!$C:$BQ,32,0)</f>
        <v>102.85</v>
      </c>
      <c r="AD39" s="58">
        <f>VLOOKUP($A39,'S47'!$C:$BQ,39,0)</f>
        <v>50</v>
      </c>
      <c r="AE39" s="58">
        <f>VLOOKUP($A39,'S47'!$C:$BQ,40,0)</f>
        <v>81</v>
      </c>
      <c r="AF39" s="58">
        <f>VLOOKUP($A39,'S47'!$C:$BQ,22,0)</f>
        <v>1208.5059699999999</v>
      </c>
      <c r="AG39" s="66">
        <f>VLOOKUP($A39,'S47'!$C:$BQ,29,0)</f>
        <v>179</v>
      </c>
      <c r="AH39" s="66">
        <f>VLOOKUP($A39,'S47'!$C:$BQ,30,0)</f>
        <v>456</v>
      </c>
      <c r="AI39" s="66">
        <f>VLOOKUP($A39,'S47'!$C:$BQ,52,0)</f>
        <v>63.6</v>
      </c>
      <c r="AJ39" s="66">
        <f>VLOOKUP($A39,'S47'!$C:$BQ,59,0)</f>
        <v>14</v>
      </c>
      <c r="AK39" s="66">
        <f>VLOOKUP($A39,'S47'!$C:$BQ,60,0)</f>
        <v>30</v>
      </c>
      <c r="AL39" s="58">
        <f>VLOOKUP($A39,'S48'!$C:$BQ,32,0)</f>
        <v>102.85</v>
      </c>
      <c r="AM39" s="58">
        <f>VLOOKUP($A39,'S48'!$C:$BQ,39,0)</f>
        <v>48</v>
      </c>
      <c r="AN39" s="58">
        <f>VLOOKUP($A39,'S48'!$C:$BQ,40,0)</f>
        <v>78</v>
      </c>
      <c r="AO39" s="58">
        <f>VLOOKUP($A39,'S48'!$C:$BQ,22,0)</f>
        <v>1240.18967</v>
      </c>
      <c r="AP39" s="66">
        <f>VLOOKUP($A39,'S48'!$C:$BQ,29,0)</f>
        <v>128</v>
      </c>
      <c r="AQ39" s="66">
        <f>VLOOKUP($A39,'S48'!$C:$BQ,30,0)</f>
        <v>402</v>
      </c>
      <c r="AR39" s="66">
        <f>VLOOKUP($A39,'S48'!$C:$BQ,52,0)</f>
        <v>63.6</v>
      </c>
      <c r="AS39" s="66">
        <f>VLOOKUP($A39,'S48'!$C:$BQ,59,0)</f>
        <v>13</v>
      </c>
      <c r="AT39" s="66">
        <f>VLOOKUP($A39,'S48'!$C:$BQ,60,0)</f>
        <v>29</v>
      </c>
      <c r="AU39" s="58">
        <f>VLOOKUP($A39,'S49'!$C:$BQ,32,0)</f>
        <v>103.85</v>
      </c>
      <c r="AV39" s="58">
        <f>VLOOKUP($A39,'S49'!$C:$BQ,39,0)</f>
        <v>47</v>
      </c>
      <c r="AW39" s="58">
        <f>VLOOKUP($A39,'S49'!$C:$BQ,40,0)</f>
        <v>77</v>
      </c>
      <c r="AX39" s="58">
        <f>VLOOKUP($A39,'S49'!$C:$BQ,22,0)</f>
        <v>1252.7759900000001</v>
      </c>
      <c r="AY39" s="66">
        <f>VLOOKUP($A39,'S49'!$C:$BQ,29,0)</f>
        <v>116</v>
      </c>
      <c r="AZ39" s="66">
        <f>VLOOKUP($A39,'S49'!$C:$BQ,30,0)</f>
        <v>389</v>
      </c>
      <c r="BA39" s="66">
        <f>VLOOKUP($A39,'S49'!$C:$BQ,52,0)</f>
        <v>64.599999999999994</v>
      </c>
      <c r="BB39" s="66">
        <f>VLOOKUP($A39,'S49'!$C:$BQ,59,0)</f>
        <v>12</v>
      </c>
      <c r="BC39" s="66">
        <f>VLOOKUP($A39,'S49'!$C:$BQ,60,0)</f>
        <v>28</v>
      </c>
      <c r="BD39" s="58" t="e">
        <f>VLOOKUP($A39,'S50'!$C:$BQ,32,0)</f>
        <v>#N/A</v>
      </c>
      <c r="BE39" s="58" t="e">
        <f>VLOOKUP($A39,'S50'!$C:$BQ,39,0)</f>
        <v>#N/A</v>
      </c>
      <c r="BF39" s="58" t="e">
        <f>VLOOKUP($A39,'S50'!$C:$BQ,40,0)</f>
        <v>#N/A</v>
      </c>
      <c r="BG39" s="58" t="e">
        <f>VLOOKUP($A39,'S50'!$C:$BQ,22,0)</f>
        <v>#N/A</v>
      </c>
      <c r="BH39" s="66" t="e">
        <f>VLOOKUP($A39,'S50'!$C:$BQ,29,0)</f>
        <v>#N/A</v>
      </c>
      <c r="BI39" s="66" t="e">
        <f>VLOOKUP($A39,'S50'!$C:$BQ,30,0)</f>
        <v>#N/A</v>
      </c>
      <c r="BJ39" s="66" t="e">
        <f>VLOOKUP($A39,'S50'!$C:$BQ,52,0)</f>
        <v>#N/A</v>
      </c>
      <c r="BK39" s="66" t="e">
        <f>VLOOKUP($A39,'S50'!$C:$BQ,59,0)</f>
        <v>#N/A</v>
      </c>
      <c r="BL39" s="66" t="e">
        <f>VLOOKUP($A39,'S50'!$C:$BQ,60,0)</f>
        <v>#N/A</v>
      </c>
    </row>
    <row r="40" spans="1:64" x14ac:dyDescent="0.2">
      <c r="A40" s="57" t="s">
        <v>95</v>
      </c>
      <c r="B40" s="58">
        <f>VLOOKUP($A40,'S0 remplacer avec S44'!$C:$BQ,32,0)</f>
        <v>75.099999999999994</v>
      </c>
      <c r="C40" s="58">
        <f>VLOOKUP($A40,'S0 remplacer avec S44'!$C:$BQ,39,0)</f>
        <v>27</v>
      </c>
      <c r="D40" s="58">
        <f>VLOOKUP($A40,'S0 remplacer avec S44'!$C:$BQ,40,0)</f>
        <v>48</v>
      </c>
      <c r="E40" s="58">
        <f>VLOOKUP($A40,'S0 remplacer avec S44'!$C:$BQ,22,0)</f>
        <v>751.66916000000003</v>
      </c>
      <c r="F40" s="66">
        <f>VLOOKUP($A40,'S0 remplacer avec S44'!$C:$BQ,29,0)</f>
        <v>175</v>
      </c>
      <c r="G40" s="66">
        <f>VLOOKUP($A40,'S0 remplacer avec S44'!$C:$BQ,30,0)</f>
        <v>360</v>
      </c>
      <c r="H40" s="66">
        <f>VLOOKUP($A40,'S0 remplacer avec S44'!$C:$BQ,52,0)</f>
        <v>42</v>
      </c>
      <c r="I40" s="66">
        <f>VLOOKUP($A40,'S0 remplacer avec S44'!$C:$BQ,59,0)</f>
        <v>10</v>
      </c>
      <c r="J40" s="66">
        <f>VLOOKUP($A40,'S0 remplacer avec S44'!$C:$BQ,60,0)</f>
        <v>21</v>
      </c>
      <c r="K40" s="58">
        <f>VLOOKUP($A40,'S45'!$C:$BQ,32,0)</f>
        <v>74.099999999999994</v>
      </c>
      <c r="L40" s="58">
        <f>VLOOKUP($A40,'S45'!$C:$BQ,39,0)</f>
        <v>28</v>
      </c>
      <c r="M40" s="58">
        <f>VLOOKUP($A40,'S45'!$C:$BQ,40,0)</f>
        <v>49</v>
      </c>
      <c r="N40" s="58">
        <f>VLOOKUP($A40,'S45'!$C:$BQ,22,0)</f>
        <v>753.19403999999997</v>
      </c>
      <c r="O40" s="66">
        <f>VLOOKUP($A40,'S45'!$C:$BQ,29,0)</f>
        <v>173</v>
      </c>
      <c r="P40" s="66">
        <f>VLOOKUP($A40,'S45'!$C:$BQ,30,0)</f>
        <v>358</v>
      </c>
      <c r="Q40" s="66">
        <f>VLOOKUP($A40,'S45'!$C:$BQ,52,0)</f>
        <v>42</v>
      </c>
      <c r="R40" s="66">
        <f>VLOOKUP($A40,'S45'!$C:$BQ,59,0)</f>
        <v>10</v>
      </c>
      <c r="S40" s="66">
        <f>VLOOKUP($A40,'S45'!$C:$BQ,60,0)</f>
        <v>21</v>
      </c>
      <c r="T40" s="58">
        <f>VLOOKUP($A40,'S46'!$C:$BQ,32,0)</f>
        <v>74.099999999999994</v>
      </c>
      <c r="U40" s="58">
        <f>VLOOKUP($A40,'S46'!$C:$BQ,39,0)</f>
        <v>28</v>
      </c>
      <c r="V40" s="58">
        <f>VLOOKUP($A40,'S46'!$C:$BQ,40,0)</f>
        <v>49</v>
      </c>
      <c r="W40" s="58">
        <f>VLOOKUP($A40,'S46'!$C:$BQ,22,0)</f>
        <v>753.79404</v>
      </c>
      <c r="X40" s="66">
        <f>VLOOKUP($A40,'S46'!$C:$BQ,29,0)</f>
        <v>173</v>
      </c>
      <c r="Y40" s="66">
        <f>VLOOKUP($A40,'S46'!$C:$BQ,30,0)</f>
        <v>358</v>
      </c>
      <c r="Z40" s="66">
        <f>VLOOKUP($A40,'S46'!$C:$BQ,52,0)</f>
        <v>42</v>
      </c>
      <c r="AA40" s="66">
        <f>VLOOKUP($A40,'S46'!$C:$BQ,59,0)</f>
        <v>10</v>
      </c>
      <c r="AB40" s="66">
        <f>VLOOKUP($A40,'S46'!$C:$BQ,60,0)</f>
        <v>21</v>
      </c>
      <c r="AC40" s="58">
        <f>VLOOKUP($A40,'S47'!$C:$BQ,32,0)</f>
        <v>73.099999999999994</v>
      </c>
      <c r="AD40" s="58">
        <f>VLOOKUP($A40,'S47'!$C:$BQ,39,0)</f>
        <v>29</v>
      </c>
      <c r="AE40" s="58">
        <f>VLOOKUP($A40,'S47'!$C:$BQ,40,0)</f>
        <v>50</v>
      </c>
      <c r="AF40" s="58">
        <f>VLOOKUP($A40,'S47'!$C:$BQ,22,0)</f>
        <v>744.03961000000004</v>
      </c>
      <c r="AG40" s="66">
        <f>VLOOKUP($A40,'S47'!$C:$BQ,29,0)</f>
        <v>182</v>
      </c>
      <c r="AH40" s="66">
        <f>VLOOKUP($A40,'S47'!$C:$BQ,30,0)</f>
        <v>367</v>
      </c>
      <c r="AI40" s="66">
        <f>VLOOKUP($A40,'S47'!$C:$BQ,52,0)</f>
        <v>42</v>
      </c>
      <c r="AJ40" s="66">
        <f>VLOOKUP($A40,'S47'!$C:$BQ,59,0)</f>
        <v>10</v>
      </c>
      <c r="AK40" s="66">
        <f>VLOOKUP($A40,'S47'!$C:$BQ,60,0)</f>
        <v>21</v>
      </c>
      <c r="AL40" s="58" t="e">
        <f>VLOOKUP($A40,'S48'!$C:$BQ,32,0)</f>
        <v>#N/A</v>
      </c>
      <c r="AM40" s="58" t="e">
        <f>VLOOKUP($A40,'S48'!$C:$BQ,39,0)</f>
        <v>#N/A</v>
      </c>
      <c r="AN40" s="58" t="e">
        <f>VLOOKUP($A40,'S48'!$C:$BQ,40,0)</f>
        <v>#N/A</v>
      </c>
      <c r="AO40" s="58" t="e">
        <f>VLOOKUP($A40,'S48'!$C:$BQ,22,0)</f>
        <v>#N/A</v>
      </c>
      <c r="AP40" s="66" t="e">
        <f>VLOOKUP($A40,'S48'!$C:$BQ,29,0)</f>
        <v>#N/A</v>
      </c>
      <c r="AQ40" s="66" t="e">
        <f>VLOOKUP($A40,'S48'!$C:$BQ,30,0)</f>
        <v>#N/A</v>
      </c>
      <c r="AR40" s="66" t="e">
        <f>VLOOKUP($A40,'S48'!$C:$BQ,52,0)</f>
        <v>#N/A</v>
      </c>
      <c r="AS40" s="66" t="e">
        <f>VLOOKUP($A40,'S48'!$C:$BQ,59,0)</f>
        <v>#N/A</v>
      </c>
      <c r="AT40" s="66" t="e">
        <f>VLOOKUP($A40,'S48'!$C:$BQ,60,0)</f>
        <v>#N/A</v>
      </c>
      <c r="AU40" s="58" t="e">
        <f>VLOOKUP($A40,'S49'!$C:$BQ,32,0)</f>
        <v>#N/A</v>
      </c>
      <c r="AV40" s="58" t="e">
        <f>VLOOKUP($A40,'S49'!$C:$BQ,39,0)</f>
        <v>#N/A</v>
      </c>
      <c r="AW40" s="58" t="e">
        <f>VLOOKUP($A40,'S49'!$C:$BQ,40,0)</f>
        <v>#N/A</v>
      </c>
      <c r="AX40" s="58" t="e">
        <f>VLOOKUP($A40,'S49'!$C:$BQ,22,0)</f>
        <v>#N/A</v>
      </c>
      <c r="AY40" s="66" t="e">
        <f>VLOOKUP($A40,'S49'!$C:$BQ,29,0)</f>
        <v>#N/A</v>
      </c>
      <c r="AZ40" s="66" t="e">
        <f>VLOOKUP($A40,'S49'!$C:$BQ,30,0)</f>
        <v>#N/A</v>
      </c>
      <c r="BA40" s="66" t="e">
        <f>VLOOKUP($A40,'S49'!$C:$BQ,52,0)</f>
        <v>#N/A</v>
      </c>
      <c r="BB40" s="66" t="e">
        <f>VLOOKUP($A40,'S49'!$C:$BQ,59,0)</f>
        <v>#N/A</v>
      </c>
      <c r="BC40" s="66" t="e">
        <f>VLOOKUP($A40,'S49'!$C:$BQ,60,0)</f>
        <v>#N/A</v>
      </c>
      <c r="BD40" s="58" t="e">
        <f>VLOOKUP($A40,'S50'!$C:$BQ,32,0)</f>
        <v>#N/A</v>
      </c>
      <c r="BE40" s="58" t="e">
        <f>VLOOKUP($A40,'S50'!$C:$BQ,39,0)</f>
        <v>#N/A</v>
      </c>
      <c r="BF40" s="58" t="e">
        <f>VLOOKUP($A40,'S50'!$C:$BQ,40,0)</f>
        <v>#N/A</v>
      </c>
      <c r="BG40" s="58" t="e">
        <f>VLOOKUP($A40,'S50'!$C:$BQ,22,0)</f>
        <v>#N/A</v>
      </c>
      <c r="BH40" s="66" t="e">
        <f>VLOOKUP($A40,'S50'!$C:$BQ,29,0)</f>
        <v>#N/A</v>
      </c>
      <c r="BI40" s="66" t="e">
        <f>VLOOKUP($A40,'S50'!$C:$BQ,30,0)</f>
        <v>#N/A</v>
      </c>
      <c r="BJ40" s="66" t="e">
        <f>VLOOKUP($A40,'S50'!$C:$BQ,52,0)</f>
        <v>#N/A</v>
      </c>
      <c r="BK40" s="66" t="e">
        <f>VLOOKUP($A40,'S50'!$C:$BQ,59,0)</f>
        <v>#N/A</v>
      </c>
      <c r="BL40" s="66" t="e">
        <f>VLOOKUP($A40,'S50'!$C:$BQ,60,0)</f>
        <v>#N/A</v>
      </c>
    </row>
    <row r="41" spans="1:64" x14ac:dyDescent="0.2">
      <c r="A41" s="57" t="s">
        <v>96</v>
      </c>
      <c r="B41" s="58">
        <f>VLOOKUP($A41,'S0 remplacer avec S44'!$C:$BQ,32,0)</f>
        <v>177.1</v>
      </c>
      <c r="C41" s="58">
        <f>VLOOKUP($A41,'S0 remplacer avec S44'!$C:$BQ,39,0)</f>
        <v>0</v>
      </c>
      <c r="D41" s="58">
        <f>VLOOKUP($A41,'S0 remplacer avec S44'!$C:$BQ,40,0)</f>
        <v>4</v>
      </c>
      <c r="E41" s="58">
        <f>VLOOKUP($A41,'S0 remplacer avec S44'!$C:$BQ,22,0)</f>
        <v>1268.2179699999999</v>
      </c>
      <c r="F41" s="66">
        <f>VLOOKUP($A41,'S0 remplacer avec S44'!$C:$BQ,29,0)</f>
        <v>99</v>
      </c>
      <c r="G41" s="66">
        <f>VLOOKUP($A41,'S0 remplacer avec S44'!$C:$BQ,30,0)</f>
        <v>372</v>
      </c>
      <c r="H41" s="66">
        <f>VLOOKUP($A41,'S0 remplacer avec S44'!$C:$BQ,52,0)</f>
        <v>111.6</v>
      </c>
      <c r="I41" s="66">
        <f>VLOOKUP($A41,'S0 remplacer avec S44'!$C:$BQ,59,0)</f>
        <v>0</v>
      </c>
      <c r="J41" s="66">
        <f>VLOOKUP($A41,'S0 remplacer avec S44'!$C:$BQ,60,0)</f>
        <v>0</v>
      </c>
      <c r="K41" s="58">
        <f>VLOOKUP($A41,'S45'!$C:$BQ,32,0)</f>
        <v>178.1</v>
      </c>
      <c r="L41" s="58">
        <f>VLOOKUP($A41,'S45'!$C:$BQ,39,0)</f>
        <v>0</v>
      </c>
      <c r="M41" s="58">
        <f>VLOOKUP($A41,'S45'!$C:$BQ,40,0)</f>
        <v>3</v>
      </c>
      <c r="N41" s="58">
        <f>VLOOKUP($A41,'S45'!$C:$BQ,22,0)</f>
        <v>1275.37798</v>
      </c>
      <c r="O41" s="66">
        <f>VLOOKUP($A41,'S45'!$C:$BQ,29,0)</f>
        <v>92</v>
      </c>
      <c r="P41" s="66">
        <f>VLOOKUP($A41,'S45'!$C:$BQ,30,0)</f>
        <v>365</v>
      </c>
      <c r="Q41" s="66">
        <f>VLOOKUP($A41,'S45'!$C:$BQ,52,0)</f>
        <v>111.6</v>
      </c>
      <c r="R41" s="66">
        <f>VLOOKUP($A41,'S45'!$C:$BQ,59,0)</f>
        <v>0</v>
      </c>
      <c r="S41" s="66">
        <f>VLOOKUP($A41,'S45'!$C:$BQ,60,0)</f>
        <v>0</v>
      </c>
      <c r="T41" s="58">
        <f>VLOOKUP($A41,'S46'!$C:$BQ,32,0)</f>
        <v>180.1</v>
      </c>
      <c r="U41" s="58">
        <f>VLOOKUP($A41,'S46'!$C:$BQ,39,0)</f>
        <v>0</v>
      </c>
      <c r="V41" s="58">
        <f>VLOOKUP($A41,'S46'!$C:$BQ,40,0)</f>
        <v>1</v>
      </c>
      <c r="W41" s="58">
        <f>VLOOKUP($A41,'S46'!$C:$BQ,22,0)</f>
        <v>1266.24775</v>
      </c>
      <c r="X41" s="66">
        <f>VLOOKUP($A41,'S46'!$C:$BQ,29,0)</f>
        <v>101</v>
      </c>
      <c r="Y41" s="66">
        <f>VLOOKUP($A41,'S46'!$C:$BQ,30,0)</f>
        <v>374</v>
      </c>
      <c r="Z41" s="66">
        <f>VLOOKUP($A41,'S46'!$C:$BQ,52,0)</f>
        <v>111.6</v>
      </c>
      <c r="AA41" s="66">
        <f>VLOOKUP($A41,'S46'!$C:$BQ,59,0)</f>
        <v>0</v>
      </c>
      <c r="AB41" s="66">
        <f>VLOOKUP($A41,'S46'!$C:$BQ,60,0)</f>
        <v>0</v>
      </c>
      <c r="AC41" s="58">
        <f>VLOOKUP($A41,'S47'!$C:$BQ,32,0)</f>
        <v>183.1</v>
      </c>
      <c r="AD41" s="58">
        <f>VLOOKUP($A41,'S47'!$C:$BQ,39,0)</f>
        <v>0</v>
      </c>
      <c r="AE41" s="58">
        <f>VLOOKUP($A41,'S47'!$C:$BQ,40,0)</f>
        <v>0</v>
      </c>
      <c r="AF41" s="58">
        <f>VLOOKUP($A41,'S47'!$C:$BQ,22,0)</f>
        <v>1287.5651600000001</v>
      </c>
      <c r="AG41" s="66">
        <f>VLOOKUP($A41,'S47'!$C:$BQ,29,0)</f>
        <v>80</v>
      </c>
      <c r="AH41" s="66">
        <f>VLOOKUP($A41,'S47'!$C:$BQ,30,0)</f>
        <v>353</v>
      </c>
      <c r="AI41" s="66">
        <f>VLOOKUP($A41,'S47'!$C:$BQ,52,0)</f>
        <v>116.6</v>
      </c>
      <c r="AJ41" s="66">
        <f>VLOOKUP($A41,'S47'!$C:$BQ,59,0)</f>
        <v>0</v>
      </c>
      <c r="AK41" s="66">
        <f>VLOOKUP($A41,'S47'!$C:$BQ,60,0)</f>
        <v>0</v>
      </c>
      <c r="AL41" s="58">
        <f>VLOOKUP($A41,'S48'!$C:$BQ,32,0)</f>
        <v>185.1</v>
      </c>
      <c r="AM41" s="58">
        <f>VLOOKUP($A41,'S48'!$C:$BQ,39,0)</f>
        <v>0</v>
      </c>
      <c r="AN41" s="58">
        <f>VLOOKUP($A41,'S48'!$C:$BQ,40,0)</f>
        <v>0</v>
      </c>
      <c r="AO41" s="58">
        <f>VLOOKUP($A41,'S48'!$C:$BQ,22,0)</f>
        <v>1288.87066</v>
      </c>
      <c r="AP41" s="66">
        <f>VLOOKUP($A41,'S48'!$C:$BQ,29,0)</f>
        <v>86</v>
      </c>
      <c r="AQ41" s="66">
        <f>VLOOKUP($A41,'S48'!$C:$BQ,30,0)</f>
        <v>361</v>
      </c>
      <c r="AR41" s="66">
        <f>VLOOKUP($A41,'S48'!$C:$BQ,52,0)</f>
        <v>118.6</v>
      </c>
      <c r="AS41" s="66">
        <f>VLOOKUP($A41,'S48'!$C:$BQ,59,0)</f>
        <v>0</v>
      </c>
      <c r="AT41" s="66">
        <f>VLOOKUP($A41,'S48'!$C:$BQ,60,0)</f>
        <v>0</v>
      </c>
      <c r="AU41" s="58">
        <f>VLOOKUP($A41,'S49'!$C:$BQ,32,0)</f>
        <v>183.1</v>
      </c>
      <c r="AV41" s="58">
        <f>VLOOKUP($A41,'S49'!$C:$BQ,39,0)</f>
        <v>0</v>
      </c>
      <c r="AW41" s="58">
        <f>VLOOKUP($A41,'S49'!$C:$BQ,40,0)</f>
        <v>0</v>
      </c>
      <c r="AX41" s="58">
        <f>VLOOKUP($A41,'S49'!$C:$BQ,22,0)</f>
        <v>1421.6162400000001</v>
      </c>
      <c r="AY41" s="66">
        <f>VLOOKUP($A41,'S49'!$C:$BQ,29,0)</f>
        <v>0</v>
      </c>
      <c r="AZ41" s="66">
        <f>VLOOKUP($A41,'S49'!$C:$BQ,30,0)</f>
        <v>228</v>
      </c>
      <c r="BA41" s="66">
        <f>VLOOKUP($A41,'S49'!$C:$BQ,52,0)</f>
        <v>118.6</v>
      </c>
      <c r="BB41" s="66">
        <f>VLOOKUP($A41,'S49'!$C:$BQ,59,0)</f>
        <v>0</v>
      </c>
      <c r="BC41" s="66">
        <f>VLOOKUP($A41,'S49'!$C:$BQ,60,0)</f>
        <v>0</v>
      </c>
      <c r="BD41" s="58" t="e">
        <f>VLOOKUP($A41,'S50'!$C:$BQ,32,0)</f>
        <v>#N/A</v>
      </c>
      <c r="BE41" s="58" t="e">
        <f>VLOOKUP($A41,'S50'!$C:$BQ,39,0)</f>
        <v>#N/A</v>
      </c>
      <c r="BF41" s="58" t="e">
        <f>VLOOKUP($A41,'S50'!$C:$BQ,40,0)</f>
        <v>#N/A</v>
      </c>
      <c r="BG41" s="58" t="e">
        <f>VLOOKUP($A41,'S50'!$C:$BQ,22,0)</f>
        <v>#N/A</v>
      </c>
      <c r="BH41" s="66" t="e">
        <f>VLOOKUP($A41,'S50'!$C:$BQ,29,0)</f>
        <v>#N/A</v>
      </c>
      <c r="BI41" s="66" t="e">
        <f>VLOOKUP($A41,'S50'!$C:$BQ,30,0)</f>
        <v>#N/A</v>
      </c>
      <c r="BJ41" s="66" t="e">
        <f>VLOOKUP($A41,'S50'!$C:$BQ,52,0)</f>
        <v>#N/A</v>
      </c>
      <c r="BK41" s="66" t="e">
        <f>VLOOKUP($A41,'S50'!$C:$BQ,59,0)</f>
        <v>#N/A</v>
      </c>
      <c r="BL41" s="66" t="e">
        <f>VLOOKUP($A41,'S50'!$C:$BQ,60,0)</f>
        <v>#N/A</v>
      </c>
    </row>
    <row r="42" spans="1:64" x14ac:dyDescent="0.2">
      <c r="A42" s="57" t="s">
        <v>97</v>
      </c>
      <c r="B42" s="58">
        <f>VLOOKUP($A42,'S0 remplacer avec S44'!$C:$BQ,32,0)</f>
        <v>105.35</v>
      </c>
      <c r="C42" s="58">
        <f>VLOOKUP($A42,'S0 remplacer avec S44'!$C:$BQ,39,0)</f>
        <v>80</v>
      </c>
      <c r="D42" s="58">
        <f>VLOOKUP($A42,'S0 remplacer avec S44'!$C:$BQ,40,0)</f>
        <v>117</v>
      </c>
      <c r="E42" s="58">
        <f>VLOOKUP($A42,'S0 remplacer avec S44'!$C:$BQ,22,0)</f>
        <v>1857.68922</v>
      </c>
      <c r="F42" s="66">
        <f>VLOOKUP($A42,'S0 remplacer avec S44'!$C:$BQ,29,0)</f>
        <v>0</v>
      </c>
      <c r="G42" s="66">
        <f>VLOOKUP($A42,'S0 remplacer avec S44'!$C:$BQ,30,0)</f>
        <v>165</v>
      </c>
      <c r="H42" s="66">
        <f>VLOOKUP($A42,'S0 remplacer avec S44'!$C:$BQ,52,0)</f>
        <v>120</v>
      </c>
      <c r="I42" s="66">
        <f>VLOOKUP($A42,'S0 remplacer avec S44'!$C:$BQ,59,0)</f>
        <v>0</v>
      </c>
      <c r="J42" s="66">
        <f>VLOOKUP($A42,'S0 remplacer avec S44'!$C:$BQ,60,0)</f>
        <v>0</v>
      </c>
      <c r="K42" s="58">
        <f>VLOOKUP($A42,'S45'!$C:$BQ,32,0)</f>
        <v>108.85</v>
      </c>
      <c r="L42" s="58">
        <f>VLOOKUP($A42,'S45'!$C:$BQ,39,0)</f>
        <v>77</v>
      </c>
      <c r="M42" s="58">
        <f>VLOOKUP($A42,'S45'!$C:$BQ,40,0)</f>
        <v>114</v>
      </c>
      <c r="N42" s="58">
        <f>VLOOKUP($A42,'S45'!$C:$BQ,22,0)</f>
        <v>1903.4792199999999</v>
      </c>
      <c r="O42" s="66">
        <f>VLOOKUP($A42,'S45'!$C:$BQ,29,0)</f>
        <v>0</v>
      </c>
      <c r="P42" s="66">
        <f>VLOOKUP($A42,'S45'!$C:$BQ,30,0)</f>
        <v>119</v>
      </c>
      <c r="Q42" s="66">
        <f>VLOOKUP($A42,'S45'!$C:$BQ,52,0)</f>
        <v>121</v>
      </c>
      <c r="R42" s="66">
        <f>VLOOKUP($A42,'S45'!$C:$BQ,59,0)</f>
        <v>0</v>
      </c>
      <c r="S42" s="66">
        <f>VLOOKUP($A42,'S45'!$C:$BQ,60,0)</f>
        <v>0</v>
      </c>
      <c r="T42" s="58">
        <f>VLOOKUP($A42,'S46'!$C:$BQ,32,0)</f>
        <v>107.85</v>
      </c>
      <c r="U42" s="58">
        <f>VLOOKUP($A42,'S46'!$C:$BQ,39,0)</f>
        <v>78</v>
      </c>
      <c r="V42" s="58">
        <f>VLOOKUP($A42,'S46'!$C:$BQ,40,0)</f>
        <v>115</v>
      </c>
      <c r="W42" s="58">
        <f>VLOOKUP($A42,'S46'!$C:$BQ,22,0)</f>
        <v>1904.8742199999999</v>
      </c>
      <c r="X42" s="66">
        <f>VLOOKUP($A42,'S46'!$C:$BQ,29,0)</f>
        <v>0</v>
      </c>
      <c r="Y42" s="66">
        <f>VLOOKUP($A42,'S46'!$C:$BQ,30,0)</f>
        <v>118</v>
      </c>
      <c r="Z42" s="66">
        <f>VLOOKUP($A42,'S46'!$C:$BQ,52,0)</f>
        <v>122</v>
      </c>
      <c r="AA42" s="66">
        <f>VLOOKUP($A42,'S46'!$C:$BQ,59,0)</f>
        <v>0</v>
      </c>
      <c r="AB42" s="66">
        <f>VLOOKUP($A42,'S46'!$C:$BQ,60,0)</f>
        <v>0</v>
      </c>
      <c r="AC42" s="58">
        <f>VLOOKUP($A42,'S47'!$C:$BQ,32,0)</f>
        <v>113.85</v>
      </c>
      <c r="AD42" s="58">
        <f>VLOOKUP($A42,'S47'!$C:$BQ,39,0)</f>
        <v>72</v>
      </c>
      <c r="AE42" s="58">
        <f>VLOOKUP($A42,'S47'!$C:$BQ,40,0)</f>
        <v>109</v>
      </c>
      <c r="AF42" s="58">
        <f>VLOOKUP($A42,'S47'!$C:$BQ,22,0)</f>
        <v>2031.08969</v>
      </c>
      <c r="AG42" s="66">
        <f>VLOOKUP($A42,'S47'!$C:$BQ,29,0)</f>
        <v>0</v>
      </c>
      <c r="AH42" s="66">
        <f>VLOOKUP($A42,'S47'!$C:$BQ,30,0)</f>
        <v>0</v>
      </c>
      <c r="AI42" s="66">
        <f>VLOOKUP($A42,'S47'!$C:$BQ,52,0)</f>
        <v>124</v>
      </c>
      <c r="AJ42" s="66">
        <f>VLOOKUP($A42,'S47'!$C:$BQ,59,0)</f>
        <v>0</v>
      </c>
      <c r="AK42" s="66">
        <f>VLOOKUP($A42,'S47'!$C:$BQ,60,0)</f>
        <v>0</v>
      </c>
      <c r="AL42" s="58">
        <f>VLOOKUP($A42,'S48'!$C:$BQ,32,0)</f>
        <v>115.35</v>
      </c>
      <c r="AM42" s="58">
        <f>VLOOKUP($A42,'S48'!$C:$BQ,39,0)</f>
        <v>72</v>
      </c>
      <c r="AN42" s="58">
        <f>VLOOKUP($A42,'S48'!$C:$BQ,40,0)</f>
        <v>109</v>
      </c>
      <c r="AO42" s="58">
        <f>VLOOKUP($A42,'S48'!$C:$BQ,22,0)</f>
        <v>2156.0102200000001</v>
      </c>
      <c r="AP42" s="66">
        <f>VLOOKUP($A42,'S48'!$C:$BQ,29,0)</f>
        <v>0</v>
      </c>
      <c r="AQ42" s="66">
        <f>VLOOKUP($A42,'S48'!$C:$BQ,30,0)</f>
        <v>0</v>
      </c>
      <c r="AR42" s="66">
        <f>VLOOKUP($A42,'S48'!$C:$BQ,52,0)</f>
        <v>125</v>
      </c>
      <c r="AS42" s="66">
        <f>VLOOKUP($A42,'S48'!$C:$BQ,59,0)</f>
        <v>0</v>
      </c>
      <c r="AT42" s="66">
        <f>VLOOKUP($A42,'S48'!$C:$BQ,60,0)</f>
        <v>0</v>
      </c>
      <c r="AU42" s="58">
        <f>VLOOKUP($A42,'S49'!$C:$BQ,32,0)</f>
        <v>118.35</v>
      </c>
      <c r="AV42" s="58">
        <f>VLOOKUP($A42,'S49'!$C:$BQ,39,0)</f>
        <v>69</v>
      </c>
      <c r="AW42" s="58">
        <f>VLOOKUP($A42,'S49'!$C:$BQ,40,0)</f>
        <v>106</v>
      </c>
      <c r="AX42" s="58">
        <f>VLOOKUP($A42,'S49'!$C:$BQ,22,0)</f>
        <v>2111.9130500000001</v>
      </c>
      <c r="AY42" s="66">
        <f>VLOOKUP($A42,'S49'!$C:$BQ,29,0)</f>
        <v>0</v>
      </c>
      <c r="AZ42" s="66">
        <f>VLOOKUP($A42,'S49'!$C:$BQ,30,0)</f>
        <v>0</v>
      </c>
      <c r="BA42" s="66">
        <f>VLOOKUP($A42,'S49'!$C:$BQ,52,0)</f>
        <v>126</v>
      </c>
      <c r="BB42" s="66">
        <f>VLOOKUP($A42,'S49'!$C:$BQ,59,0)</f>
        <v>0</v>
      </c>
      <c r="BC42" s="66">
        <f>VLOOKUP($A42,'S49'!$C:$BQ,60,0)</f>
        <v>0</v>
      </c>
      <c r="BD42" s="58" t="e">
        <f>VLOOKUP($A42,'S50'!$C:$BQ,32,0)</f>
        <v>#N/A</v>
      </c>
      <c r="BE42" s="58" t="e">
        <f>VLOOKUP($A42,'S50'!$C:$BQ,39,0)</f>
        <v>#N/A</v>
      </c>
      <c r="BF42" s="58" t="e">
        <f>VLOOKUP($A42,'S50'!$C:$BQ,40,0)</f>
        <v>#N/A</v>
      </c>
      <c r="BG42" s="58" t="e">
        <f>VLOOKUP($A42,'S50'!$C:$BQ,22,0)</f>
        <v>#N/A</v>
      </c>
      <c r="BH42" s="66" t="e">
        <f>VLOOKUP($A42,'S50'!$C:$BQ,29,0)</f>
        <v>#N/A</v>
      </c>
      <c r="BI42" s="66" t="e">
        <f>VLOOKUP($A42,'S50'!$C:$BQ,30,0)</f>
        <v>#N/A</v>
      </c>
      <c r="BJ42" s="66" t="e">
        <f>VLOOKUP($A42,'S50'!$C:$BQ,52,0)</f>
        <v>#N/A</v>
      </c>
      <c r="BK42" s="66" t="e">
        <f>VLOOKUP($A42,'S50'!$C:$BQ,59,0)</f>
        <v>#N/A</v>
      </c>
      <c r="BL42" s="66" t="e">
        <f>VLOOKUP($A42,'S50'!$C:$BQ,60,0)</f>
        <v>#N/A</v>
      </c>
    </row>
    <row r="43" spans="1:64" x14ac:dyDescent="0.2">
      <c r="A43" s="57" t="s">
        <v>98</v>
      </c>
      <c r="B43" s="58">
        <f>VLOOKUP($A43,'S0 remplacer avec S44'!$C:$BQ,32,0)</f>
        <v>485.25</v>
      </c>
      <c r="C43" s="58">
        <f>VLOOKUP($A43,'S0 remplacer avec S44'!$C:$BQ,39,0)</f>
        <v>61</v>
      </c>
      <c r="D43" s="58">
        <f>VLOOKUP($A43,'S0 remplacer avec S44'!$C:$BQ,40,0)</f>
        <v>170</v>
      </c>
      <c r="E43" s="58">
        <f>VLOOKUP($A43,'S0 remplacer avec S44'!$C:$BQ,22,0)</f>
        <v>4254.8397999999997</v>
      </c>
      <c r="F43" s="66">
        <f>VLOOKUP($A43,'S0 remplacer avec S44'!$C:$BQ,29,0)</f>
        <v>710</v>
      </c>
      <c r="G43" s="66">
        <f>VLOOKUP($A43,'S0 remplacer avec S44'!$C:$BQ,30,0)</f>
        <v>1702</v>
      </c>
      <c r="H43" s="66">
        <f>VLOOKUP($A43,'S0 remplacer avec S44'!$C:$BQ,52,0)</f>
        <v>283</v>
      </c>
      <c r="I43" s="66">
        <f>VLOOKUP($A43,'S0 remplacer avec S44'!$C:$BQ,59,0)</f>
        <v>0</v>
      </c>
      <c r="J43" s="66">
        <f>VLOOKUP($A43,'S0 remplacer avec S44'!$C:$BQ,60,0)</f>
        <v>50</v>
      </c>
      <c r="K43" s="58">
        <f>VLOOKUP($A43,'S45'!$C:$BQ,32,0)</f>
        <v>496.25</v>
      </c>
      <c r="L43" s="58">
        <f>VLOOKUP($A43,'S45'!$C:$BQ,39,0)</f>
        <v>50</v>
      </c>
      <c r="M43" s="58">
        <f>VLOOKUP($A43,'S45'!$C:$BQ,40,0)</f>
        <v>159</v>
      </c>
      <c r="N43" s="58">
        <f>VLOOKUP($A43,'S45'!$C:$BQ,22,0)</f>
        <v>4325.3927299999996</v>
      </c>
      <c r="O43" s="66">
        <f>VLOOKUP($A43,'S45'!$C:$BQ,29,0)</f>
        <v>639</v>
      </c>
      <c r="P43" s="66">
        <f>VLOOKUP($A43,'S45'!$C:$BQ,30,0)</f>
        <v>1632</v>
      </c>
      <c r="Q43" s="66">
        <f>VLOOKUP($A43,'S45'!$C:$BQ,52,0)</f>
        <v>290</v>
      </c>
      <c r="R43" s="66">
        <f>VLOOKUP($A43,'S45'!$C:$BQ,59,0)</f>
        <v>0</v>
      </c>
      <c r="S43" s="66">
        <f>VLOOKUP($A43,'S45'!$C:$BQ,60,0)</f>
        <v>43</v>
      </c>
      <c r="T43" s="58">
        <f>VLOOKUP($A43,'S46'!$C:$BQ,32,0)</f>
        <v>500.75</v>
      </c>
      <c r="U43" s="58">
        <f>VLOOKUP($A43,'S46'!$C:$BQ,39,0)</f>
        <v>46</v>
      </c>
      <c r="V43" s="58">
        <f>VLOOKUP($A43,'S46'!$C:$BQ,40,0)</f>
        <v>155</v>
      </c>
      <c r="W43" s="58">
        <f>VLOOKUP($A43,'S46'!$C:$BQ,22,0)</f>
        <v>4340.6493</v>
      </c>
      <c r="X43" s="66">
        <f>VLOOKUP($A43,'S46'!$C:$BQ,29,0)</f>
        <v>624</v>
      </c>
      <c r="Y43" s="66">
        <f>VLOOKUP($A43,'S46'!$C:$BQ,30,0)</f>
        <v>1617</v>
      </c>
      <c r="Z43" s="66">
        <f>VLOOKUP($A43,'S46'!$C:$BQ,52,0)</f>
        <v>298</v>
      </c>
      <c r="AA43" s="66">
        <f>VLOOKUP($A43,'S46'!$C:$BQ,59,0)</f>
        <v>0</v>
      </c>
      <c r="AB43" s="66">
        <f>VLOOKUP($A43,'S46'!$C:$BQ,60,0)</f>
        <v>35</v>
      </c>
      <c r="AC43" s="58">
        <f>VLOOKUP($A43,'S47'!$C:$BQ,32,0)</f>
        <v>512.75</v>
      </c>
      <c r="AD43" s="58">
        <f>VLOOKUP($A43,'S47'!$C:$BQ,39,0)</f>
        <v>34</v>
      </c>
      <c r="AE43" s="58">
        <f>VLOOKUP($A43,'S47'!$C:$BQ,40,0)</f>
        <v>143</v>
      </c>
      <c r="AF43" s="58">
        <f>VLOOKUP($A43,'S47'!$C:$BQ,22,0)</f>
        <v>4373.11906</v>
      </c>
      <c r="AG43" s="66">
        <f>VLOOKUP($A43,'S47'!$C:$BQ,29,0)</f>
        <v>591</v>
      </c>
      <c r="AH43" s="66">
        <f>VLOOKUP($A43,'S47'!$C:$BQ,30,0)</f>
        <v>1584</v>
      </c>
      <c r="AI43" s="66">
        <f>VLOOKUP($A43,'S47'!$C:$BQ,52,0)</f>
        <v>314</v>
      </c>
      <c r="AJ43" s="66">
        <f>VLOOKUP($A43,'S47'!$C:$BQ,59,0)</f>
        <v>0</v>
      </c>
      <c r="AK43" s="66">
        <f>VLOOKUP($A43,'S47'!$C:$BQ,60,0)</f>
        <v>19</v>
      </c>
      <c r="AL43" s="58">
        <f>VLOOKUP($A43,'S48'!$C:$BQ,32,0)</f>
        <v>521.75</v>
      </c>
      <c r="AM43" s="58">
        <f>VLOOKUP($A43,'S48'!$C:$BQ,39,0)</f>
        <v>24</v>
      </c>
      <c r="AN43" s="58">
        <f>VLOOKUP($A43,'S48'!$C:$BQ,40,0)</f>
        <v>133</v>
      </c>
      <c r="AO43" s="58">
        <f>VLOOKUP($A43,'S48'!$C:$BQ,22,0)</f>
        <v>4475.83961</v>
      </c>
      <c r="AP43" s="66">
        <f>VLOOKUP($A43,'S48'!$C:$BQ,29,0)</f>
        <v>486</v>
      </c>
      <c r="AQ43" s="66">
        <f>VLOOKUP($A43,'S48'!$C:$BQ,30,0)</f>
        <v>1479</v>
      </c>
      <c r="AR43" s="66">
        <f>VLOOKUP($A43,'S48'!$C:$BQ,52,0)</f>
        <v>326</v>
      </c>
      <c r="AS43" s="66">
        <f>VLOOKUP($A43,'S48'!$C:$BQ,59,0)</f>
        <v>0</v>
      </c>
      <c r="AT43" s="66">
        <f>VLOOKUP($A43,'S48'!$C:$BQ,60,0)</f>
        <v>7</v>
      </c>
      <c r="AU43" s="58">
        <f>VLOOKUP($A43,'S49'!$C:$BQ,32,0)</f>
        <v>528.75</v>
      </c>
      <c r="AV43" s="58">
        <f>VLOOKUP($A43,'S49'!$C:$BQ,39,0)</f>
        <v>17</v>
      </c>
      <c r="AW43" s="58">
        <f>VLOOKUP($A43,'S49'!$C:$BQ,40,0)</f>
        <v>126</v>
      </c>
      <c r="AX43" s="58">
        <f>VLOOKUP($A43,'S49'!$C:$BQ,22,0)</f>
        <v>4470.3004499999997</v>
      </c>
      <c r="AY43" s="66">
        <f>VLOOKUP($A43,'S49'!$C:$BQ,29,0)</f>
        <v>492</v>
      </c>
      <c r="AZ43" s="66">
        <f>VLOOKUP($A43,'S49'!$C:$BQ,30,0)</f>
        <v>1484</v>
      </c>
      <c r="BA43" s="66">
        <f>VLOOKUP($A43,'S49'!$C:$BQ,52,0)</f>
        <v>332</v>
      </c>
      <c r="BB43" s="66">
        <f>VLOOKUP($A43,'S49'!$C:$BQ,59,0)</f>
        <v>0</v>
      </c>
      <c r="BC43" s="66">
        <f>VLOOKUP($A43,'S49'!$C:$BQ,60,0)</f>
        <v>1</v>
      </c>
      <c r="BD43" s="58" t="e">
        <f>VLOOKUP($A43,'S50'!$C:$BQ,32,0)</f>
        <v>#N/A</v>
      </c>
      <c r="BE43" s="58" t="e">
        <f>VLOOKUP($A43,'S50'!$C:$BQ,39,0)</f>
        <v>#N/A</v>
      </c>
      <c r="BF43" s="58" t="e">
        <f>VLOOKUP($A43,'S50'!$C:$BQ,40,0)</f>
        <v>#N/A</v>
      </c>
      <c r="BG43" s="58" t="e">
        <f>VLOOKUP($A43,'S50'!$C:$BQ,22,0)</f>
        <v>#N/A</v>
      </c>
      <c r="BH43" s="66" t="e">
        <f>VLOOKUP($A43,'S50'!$C:$BQ,29,0)</f>
        <v>#N/A</v>
      </c>
      <c r="BI43" s="66" t="e">
        <f>VLOOKUP($A43,'S50'!$C:$BQ,30,0)</f>
        <v>#N/A</v>
      </c>
      <c r="BJ43" s="66" t="e">
        <f>VLOOKUP($A43,'S50'!$C:$BQ,52,0)</f>
        <v>#N/A</v>
      </c>
      <c r="BK43" s="66" t="e">
        <f>VLOOKUP($A43,'S50'!$C:$BQ,59,0)</f>
        <v>#N/A</v>
      </c>
      <c r="BL43" s="66" t="e">
        <f>VLOOKUP($A43,'S50'!$C:$BQ,60,0)</f>
        <v>#N/A</v>
      </c>
    </row>
    <row r="44" spans="1:64" x14ac:dyDescent="0.2">
      <c r="A44" s="57" t="s">
        <v>99</v>
      </c>
      <c r="B44" s="58">
        <f>VLOOKUP($A44,'S0 remplacer avec S44'!$C:$BQ,32,0)</f>
        <v>96.25</v>
      </c>
      <c r="C44" s="58">
        <f>VLOOKUP($A44,'S0 remplacer avec S44'!$C:$BQ,39,0)</f>
        <v>50</v>
      </c>
      <c r="D44" s="58">
        <f>VLOOKUP($A44,'S0 remplacer avec S44'!$C:$BQ,40,0)</f>
        <v>79</v>
      </c>
      <c r="E44" s="58">
        <f>VLOOKUP($A44,'S0 remplacer avec S44'!$C:$BQ,22,0)</f>
        <v>1088.4898700000001</v>
      </c>
      <c r="F44" s="66">
        <f>VLOOKUP($A44,'S0 remplacer avec S44'!$C:$BQ,29,0)</f>
        <v>236</v>
      </c>
      <c r="G44" s="66">
        <f>VLOOKUP($A44,'S0 remplacer avec S44'!$C:$BQ,30,0)</f>
        <v>500</v>
      </c>
      <c r="H44" s="66">
        <f>VLOOKUP($A44,'S0 remplacer avec S44'!$C:$BQ,52,0)</f>
        <v>63.2</v>
      </c>
      <c r="I44" s="66">
        <f>VLOOKUP($A44,'S0 remplacer avec S44'!$C:$BQ,59,0)</f>
        <v>11</v>
      </c>
      <c r="J44" s="66">
        <f>VLOOKUP($A44,'S0 remplacer avec S44'!$C:$BQ,60,0)</f>
        <v>26</v>
      </c>
      <c r="K44" s="58">
        <f>VLOOKUP($A44,'S45'!$C:$BQ,32,0)</f>
        <v>99.25</v>
      </c>
      <c r="L44" s="58">
        <f>VLOOKUP($A44,'S45'!$C:$BQ,39,0)</f>
        <v>47</v>
      </c>
      <c r="M44" s="58">
        <f>VLOOKUP($A44,'S45'!$C:$BQ,40,0)</f>
        <v>76</v>
      </c>
      <c r="N44" s="58">
        <f>VLOOKUP($A44,'S45'!$C:$BQ,22,0)</f>
        <v>1091.13797</v>
      </c>
      <c r="O44" s="66">
        <f>VLOOKUP($A44,'S45'!$C:$BQ,29,0)</f>
        <v>233</v>
      </c>
      <c r="P44" s="66">
        <f>VLOOKUP($A44,'S45'!$C:$BQ,30,0)</f>
        <v>498</v>
      </c>
      <c r="Q44" s="66">
        <f>VLOOKUP($A44,'S45'!$C:$BQ,52,0)</f>
        <v>63.2</v>
      </c>
      <c r="R44" s="66">
        <f>VLOOKUP($A44,'S45'!$C:$BQ,59,0)</f>
        <v>11</v>
      </c>
      <c r="S44" s="66">
        <f>VLOOKUP($A44,'S45'!$C:$BQ,60,0)</f>
        <v>26</v>
      </c>
      <c r="T44" s="58">
        <f>VLOOKUP($A44,'S46'!$C:$BQ,32,0)</f>
        <v>98.75</v>
      </c>
      <c r="U44" s="58">
        <f>VLOOKUP($A44,'S46'!$C:$BQ,39,0)</f>
        <v>47</v>
      </c>
      <c r="V44" s="58">
        <f>VLOOKUP($A44,'S46'!$C:$BQ,40,0)</f>
        <v>76</v>
      </c>
      <c r="W44" s="58">
        <f>VLOOKUP($A44,'S46'!$C:$BQ,22,0)</f>
        <v>1091.26297</v>
      </c>
      <c r="X44" s="66">
        <f>VLOOKUP($A44,'S46'!$C:$BQ,29,0)</f>
        <v>233</v>
      </c>
      <c r="Y44" s="66">
        <f>VLOOKUP($A44,'S46'!$C:$BQ,30,0)</f>
        <v>497</v>
      </c>
      <c r="Z44" s="66">
        <f>VLOOKUP($A44,'S46'!$C:$BQ,52,0)</f>
        <v>63.2</v>
      </c>
      <c r="AA44" s="66">
        <f>VLOOKUP($A44,'S46'!$C:$BQ,59,0)</f>
        <v>11</v>
      </c>
      <c r="AB44" s="66">
        <f>VLOOKUP($A44,'S46'!$C:$BQ,60,0)</f>
        <v>26</v>
      </c>
      <c r="AC44" s="58">
        <f>VLOOKUP($A44,'S47'!$C:$BQ,32,0)</f>
        <v>100.75</v>
      </c>
      <c r="AD44" s="58">
        <f>VLOOKUP($A44,'S47'!$C:$BQ,39,0)</f>
        <v>45</v>
      </c>
      <c r="AE44" s="58">
        <f>VLOOKUP($A44,'S47'!$C:$BQ,40,0)</f>
        <v>74</v>
      </c>
      <c r="AF44" s="58">
        <f>VLOOKUP($A44,'S47'!$C:$BQ,22,0)</f>
        <v>1111.6709499999999</v>
      </c>
      <c r="AG44" s="66">
        <f>VLOOKUP($A44,'S47'!$C:$BQ,29,0)</f>
        <v>212</v>
      </c>
      <c r="AH44" s="66">
        <f>VLOOKUP($A44,'S47'!$C:$BQ,30,0)</f>
        <v>477</v>
      </c>
      <c r="AI44" s="66">
        <f>VLOOKUP($A44,'S47'!$C:$BQ,52,0)</f>
        <v>63.2</v>
      </c>
      <c r="AJ44" s="66">
        <f>VLOOKUP($A44,'S47'!$C:$BQ,59,0)</f>
        <v>11</v>
      </c>
      <c r="AK44" s="66">
        <f>VLOOKUP($A44,'S47'!$C:$BQ,60,0)</f>
        <v>26</v>
      </c>
      <c r="AL44" s="58">
        <f>VLOOKUP($A44,'S48'!$C:$BQ,32,0)</f>
        <v>100.25</v>
      </c>
      <c r="AM44" s="58">
        <f>VLOOKUP($A44,'S48'!$C:$BQ,39,0)</f>
        <v>46</v>
      </c>
      <c r="AN44" s="58">
        <f>VLOOKUP($A44,'S48'!$C:$BQ,40,0)</f>
        <v>76</v>
      </c>
      <c r="AO44" s="58">
        <f>VLOOKUP($A44,'S48'!$C:$BQ,22,0)</f>
        <v>1130.84222</v>
      </c>
      <c r="AP44" s="66">
        <f>VLOOKUP($A44,'S48'!$C:$BQ,29,0)</f>
        <v>198</v>
      </c>
      <c r="AQ44" s="66">
        <f>VLOOKUP($A44,'S48'!$C:$BQ,30,0)</f>
        <v>464</v>
      </c>
      <c r="AR44" s="66">
        <f>VLOOKUP($A44,'S48'!$C:$BQ,52,0)</f>
        <v>63.2</v>
      </c>
      <c r="AS44" s="66">
        <f>VLOOKUP($A44,'S48'!$C:$BQ,59,0)</f>
        <v>12</v>
      </c>
      <c r="AT44" s="66">
        <f>VLOOKUP($A44,'S48'!$C:$BQ,60,0)</f>
        <v>26</v>
      </c>
      <c r="AU44" s="58">
        <f>VLOOKUP($A44,'S49'!$C:$BQ,32,0)</f>
        <v>99.75</v>
      </c>
      <c r="AV44" s="58">
        <f>VLOOKUP($A44,'S49'!$C:$BQ,39,0)</f>
        <v>47</v>
      </c>
      <c r="AW44" s="58">
        <f>VLOOKUP($A44,'S49'!$C:$BQ,40,0)</f>
        <v>76</v>
      </c>
      <c r="AX44" s="58">
        <f>VLOOKUP($A44,'S49'!$C:$BQ,22,0)</f>
        <v>1173.3613</v>
      </c>
      <c r="AY44" s="66">
        <f>VLOOKUP($A44,'S49'!$C:$BQ,29,0)</f>
        <v>156</v>
      </c>
      <c r="AZ44" s="66">
        <f>VLOOKUP($A44,'S49'!$C:$BQ,30,0)</f>
        <v>422</v>
      </c>
      <c r="BA44" s="66">
        <f>VLOOKUP($A44,'S49'!$C:$BQ,52,0)</f>
        <v>63.2</v>
      </c>
      <c r="BB44" s="66">
        <f>VLOOKUP($A44,'S49'!$C:$BQ,59,0)</f>
        <v>12</v>
      </c>
      <c r="BC44" s="66">
        <f>VLOOKUP($A44,'S49'!$C:$BQ,60,0)</f>
        <v>26</v>
      </c>
      <c r="BD44" s="58" t="e">
        <f>VLOOKUP($A44,'S50'!$C:$BQ,32,0)</f>
        <v>#N/A</v>
      </c>
      <c r="BE44" s="58" t="e">
        <f>VLOOKUP($A44,'S50'!$C:$BQ,39,0)</f>
        <v>#N/A</v>
      </c>
      <c r="BF44" s="58" t="e">
        <f>VLOOKUP($A44,'S50'!$C:$BQ,40,0)</f>
        <v>#N/A</v>
      </c>
      <c r="BG44" s="58" t="e">
        <f>VLOOKUP($A44,'S50'!$C:$BQ,22,0)</f>
        <v>#N/A</v>
      </c>
      <c r="BH44" s="66" t="e">
        <f>VLOOKUP($A44,'S50'!$C:$BQ,29,0)</f>
        <v>#N/A</v>
      </c>
      <c r="BI44" s="66" t="e">
        <f>VLOOKUP($A44,'S50'!$C:$BQ,30,0)</f>
        <v>#N/A</v>
      </c>
      <c r="BJ44" s="66" t="e">
        <f>VLOOKUP($A44,'S50'!$C:$BQ,52,0)</f>
        <v>#N/A</v>
      </c>
      <c r="BK44" s="66" t="e">
        <f>VLOOKUP($A44,'S50'!$C:$BQ,59,0)</f>
        <v>#N/A</v>
      </c>
      <c r="BL44" s="66" t="e">
        <f>VLOOKUP($A44,'S50'!$C:$BQ,60,0)</f>
        <v>#N/A</v>
      </c>
    </row>
    <row r="45" spans="1:64" x14ac:dyDescent="0.2">
      <c r="A45" s="57" t="s">
        <v>101</v>
      </c>
      <c r="B45" s="58">
        <f>VLOOKUP($A45,'S0 remplacer avec S44'!$C:$BQ,32,0)</f>
        <v>160.5</v>
      </c>
      <c r="C45" s="58">
        <f>VLOOKUP($A45,'S0 remplacer avec S44'!$C:$BQ,39,0)</f>
        <v>27</v>
      </c>
      <c r="D45" s="58">
        <f>VLOOKUP($A45,'S0 remplacer avec S44'!$C:$BQ,40,0)</f>
        <v>64</v>
      </c>
      <c r="E45" s="58">
        <f>VLOOKUP($A45,'S0 remplacer avec S44'!$C:$BQ,22,0)</f>
        <v>1500.644235</v>
      </c>
      <c r="F45" s="66">
        <f>VLOOKUP($A45,'S0 remplacer avec S44'!$C:$BQ,29,0)</f>
        <v>198</v>
      </c>
      <c r="G45" s="66">
        <f>VLOOKUP($A45,'S0 remplacer avec S44'!$C:$BQ,30,0)</f>
        <v>537</v>
      </c>
      <c r="H45" s="66">
        <f>VLOOKUP($A45,'S0 remplacer avec S44'!$C:$BQ,52,0)</f>
        <v>119</v>
      </c>
      <c r="I45" s="66">
        <f>VLOOKUP($A45,'S0 remplacer avec S44'!$C:$BQ,59,0)</f>
        <v>0</v>
      </c>
      <c r="J45" s="66">
        <f>VLOOKUP($A45,'S0 remplacer avec S44'!$C:$BQ,60,0)</f>
        <v>0</v>
      </c>
      <c r="K45" s="58">
        <f>VLOOKUP($A45,'S45'!$C:$BQ,32,0)</f>
        <v>164.5</v>
      </c>
      <c r="L45" s="58">
        <f>VLOOKUP($A45,'S45'!$C:$BQ,39,0)</f>
        <v>23</v>
      </c>
      <c r="M45" s="58">
        <f>VLOOKUP($A45,'S45'!$C:$BQ,40,0)</f>
        <v>60</v>
      </c>
      <c r="N45" s="58">
        <f>VLOOKUP($A45,'S45'!$C:$BQ,22,0)</f>
        <v>1526.6042749999999</v>
      </c>
      <c r="O45" s="66">
        <f>VLOOKUP($A45,'S45'!$C:$BQ,29,0)</f>
        <v>172</v>
      </c>
      <c r="P45" s="66">
        <f>VLOOKUP($A45,'S45'!$C:$BQ,30,0)</f>
        <v>511</v>
      </c>
      <c r="Q45" s="66">
        <f>VLOOKUP($A45,'S45'!$C:$BQ,52,0)</f>
        <v>120</v>
      </c>
      <c r="R45" s="66">
        <f>VLOOKUP($A45,'S45'!$C:$BQ,59,0)</f>
        <v>0</v>
      </c>
      <c r="S45" s="66">
        <f>VLOOKUP($A45,'S45'!$C:$BQ,60,0)</f>
        <v>0</v>
      </c>
      <c r="T45" s="58">
        <f>VLOOKUP($A45,'S46'!$C:$BQ,32,0)</f>
        <v>166.5</v>
      </c>
      <c r="U45" s="58">
        <f>VLOOKUP($A45,'S46'!$C:$BQ,39,0)</f>
        <v>21</v>
      </c>
      <c r="V45" s="58">
        <f>VLOOKUP($A45,'S46'!$C:$BQ,40,0)</f>
        <v>58</v>
      </c>
      <c r="W45" s="58">
        <f>VLOOKUP($A45,'S46'!$C:$BQ,22,0)</f>
        <v>1527.639275</v>
      </c>
      <c r="X45" s="66">
        <f>VLOOKUP($A45,'S46'!$C:$BQ,29,0)</f>
        <v>171</v>
      </c>
      <c r="Y45" s="66">
        <f>VLOOKUP($A45,'S46'!$C:$BQ,30,0)</f>
        <v>510</v>
      </c>
      <c r="Z45" s="66">
        <f>VLOOKUP($A45,'S46'!$C:$BQ,52,0)</f>
        <v>122</v>
      </c>
      <c r="AA45" s="66">
        <f>VLOOKUP($A45,'S46'!$C:$BQ,59,0)</f>
        <v>0</v>
      </c>
      <c r="AB45" s="66">
        <f>VLOOKUP($A45,'S46'!$C:$BQ,60,0)</f>
        <v>0</v>
      </c>
      <c r="AC45" s="58">
        <f>VLOOKUP($A45,'S47'!$C:$BQ,32,0)</f>
        <v>171.5</v>
      </c>
      <c r="AD45" s="58">
        <f>VLOOKUP($A45,'S47'!$C:$BQ,39,0)</f>
        <v>16</v>
      </c>
      <c r="AE45" s="58">
        <f>VLOOKUP($A45,'S47'!$C:$BQ,40,0)</f>
        <v>53</v>
      </c>
      <c r="AF45" s="58">
        <f>VLOOKUP($A45,'S47'!$C:$BQ,22,0)</f>
        <v>1562.4401250000001</v>
      </c>
      <c r="AG45" s="66">
        <f>VLOOKUP($A45,'S47'!$C:$BQ,29,0)</f>
        <v>136</v>
      </c>
      <c r="AH45" s="66">
        <f>VLOOKUP($A45,'S47'!$C:$BQ,30,0)</f>
        <v>476</v>
      </c>
      <c r="AI45" s="66">
        <f>VLOOKUP($A45,'S47'!$C:$BQ,52,0)</f>
        <v>123</v>
      </c>
      <c r="AJ45" s="66">
        <f>VLOOKUP($A45,'S47'!$C:$BQ,59,0)</f>
        <v>0</v>
      </c>
      <c r="AK45" s="66">
        <f>VLOOKUP($A45,'S47'!$C:$BQ,60,0)</f>
        <v>0</v>
      </c>
      <c r="AL45" s="58">
        <f>VLOOKUP($A45,'S48'!$C:$BQ,32,0)</f>
        <v>175.5</v>
      </c>
      <c r="AM45" s="58">
        <f>VLOOKUP($A45,'S48'!$C:$BQ,39,0)</f>
        <v>10</v>
      </c>
      <c r="AN45" s="58">
        <f>VLOOKUP($A45,'S48'!$C:$BQ,40,0)</f>
        <v>47</v>
      </c>
      <c r="AO45" s="58">
        <f>VLOOKUP($A45,'S48'!$C:$BQ,22,0)</f>
        <v>1575.375675</v>
      </c>
      <c r="AP45" s="66">
        <f>VLOOKUP($A45,'S48'!$C:$BQ,29,0)</f>
        <v>108</v>
      </c>
      <c r="AQ45" s="66">
        <f>VLOOKUP($A45,'S48'!$C:$BQ,30,0)</f>
        <v>444</v>
      </c>
      <c r="AR45" s="66">
        <f>VLOOKUP($A45,'S48'!$C:$BQ,52,0)</f>
        <v>128</v>
      </c>
      <c r="AS45" s="66">
        <f>VLOOKUP($A45,'S48'!$C:$BQ,59,0)</f>
        <v>0</v>
      </c>
      <c r="AT45" s="66">
        <f>VLOOKUP($A45,'S48'!$C:$BQ,60,0)</f>
        <v>0</v>
      </c>
      <c r="AU45" s="58">
        <f>VLOOKUP($A45,'S49'!$C:$BQ,32,0)</f>
        <v>179</v>
      </c>
      <c r="AV45" s="58">
        <f>VLOOKUP($A45,'S49'!$C:$BQ,39,0)</f>
        <v>6</v>
      </c>
      <c r="AW45" s="58">
        <f>VLOOKUP($A45,'S49'!$C:$BQ,40,0)</f>
        <v>43</v>
      </c>
      <c r="AX45" s="58">
        <f>VLOOKUP($A45,'S49'!$C:$BQ,22,0)</f>
        <v>1579.9601849999999</v>
      </c>
      <c r="AY45" s="66">
        <f>VLOOKUP($A45,'S49'!$C:$BQ,29,0)</f>
        <v>103</v>
      </c>
      <c r="AZ45" s="66">
        <f>VLOOKUP($A45,'S49'!$C:$BQ,30,0)</f>
        <v>440</v>
      </c>
      <c r="BA45" s="66">
        <f>VLOOKUP($A45,'S49'!$C:$BQ,52,0)</f>
        <v>132</v>
      </c>
      <c r="BB45" s="66">
        <f>VLOOKUP($A45,'S49'!$C:$BQ,59,0)</f>
        <v>0</v>
      </c>
      <c r="BC45" s="66">
        <f>VLOOKUP($A45,'S49'!$C:$BQ,60,0)</f>
        <v>0</v>
      </c>
      <c r="BD45" s="58" t="e">
        <f>VLOOKUP($A45,'S50'!$C:$BQ,32,0)</f>
        <v>#N/A</v>
      </c>
      <c r="BE45" s="58" t="e">
        <f>VLOOKUP($A45,'S50'!$C:$BQ,39,0)</f>
        <v>#N/A</v>
      </c>
      <c r="BF45" s="58" t="e">
        <f>VLOOKUP($A45,'S50'!$C:$BQ,40,0)</f>
        <v>#N/A</v>
      </c>
      <c r="BG45" s="58" t="e">
        <f>VLOOKUP($A45,'S50'!$C:$BQ,22,0)</f>
        <v>#N/A</v>
      </c>
      <c r="BH45" s="66" t="e">
        <f>VLOOKUP($A45,'S50'!$C:$BQ,29,0)</f>
        <v>#N/A</v>
      </c>
      <c r="BI45" s="66" t="e">
        <f>VLOOKUP($A45,'S50'!$C:$BQ,30,0)</f>
        <v>#N/A</v>
      </c>
      <c r="BJ45" s="66" t="e">
        <f>VLOOKUP($A45,'S50'!$C:$BQ,52,0)</f>
        <v>#N/A</v>
      </c>
      <c r="BK45" s="66" t="e">
        <f>VLOOKUP($A45,'S50'!$C:$BQ,59,0)</f>
        <v>#N/A</v>
      </c>
      <c r="BL45" s="66" t="e">
        <f>VLOOKUP($A45,'S50'!$C:$BQ,60,0)</f>
        <v>#N/A</v>
      </c>
    </row>
    <row r="46" spans="1:64" x14ac:dyDescent="0.2">
      <c r="A46" s="57" t="s">
        <v>102</v>
      </c>
      <c r="B46" s="58">
        <f>VLOOKUP($A46,'S0 remplacer avec S44'!$C:$BQ,32,0)</f>
        <v>124.5</v>
      </c>
      <c r="C46" s="58">
        <f>VLOOKUP($A46,'S0 remplacer avec S44'!$C:$BQ,39,0)</f>
        <v>107</v>
      </c>
      <c r="D46" s="58">
        <f>VLOOKUP($A46,'S0 remplacer avec S44'!$C:$BQ,40,0)</f>
        <v>153</v>
      </c>
      <c r="E46" s="58">
        <f>VLOOKUP($A46,'S0 remplacer avec S44'!$C:$BQ,22,0)</f>
        <v>1658.358365</v>
      </c>
      <c r="F46" s="66">
        <f>VLOOKUP($A46,'S0 remplacer avec S44'!$C:$BQ,29,0)</f>
        <v>441</v>
      </c>
      <c r="G46" s="66">
        <f>VLOOKUP($A46,'S0 remplacer avec S44'!$C:$BQ,30,0)</f>
        <v>861</v>
      </c>
      <c r="H46" s="66">
        <f>VLOOKUP($A46,'S0 remplacer avec S44'!$C:$BQ,52,0)</f>
        <v>93.6</v>
      </c>
      <c r="I46" s="66">
        <f>VLOOKUP($A46,'S0 remplacer avec S44'!$C:$BQ,59,0)</f>
        <v>24</v>
      </c>
      <c r="J46" s="66">
        <f>VLOOKUP($A46,'S0 remplacer avec S44'!$C:$BQ,60,0)</f>
        <v>48</v>
      </c>
      <c r="K46" s="58">
        <f>VLOOKUP($A46,'S45'!$C:$BQ,32,0)</f>
        <v>124.6</v>
      </c>
      <c r="L46" s="58">
        <f>VLOOKUP($A46,'S45'!$C:$BQ,39,0)</f>
        <v>107</v>
      </c>
      <c r="M46" s="58">
        <f>VLOOKUP($A46,'S45'!$C:$BQ,40,0)</f>
        <v>153</v>
      </c>
      <c r="N46" s="58">
        <f>VLOOKUP($A46,'S45'!$C:$BQ,22,0)</f>
        <v>1604.648825</v>
      </c>
      <c r="O46" s="66">
        <f>VLOOKUP($A46,'S45'!$C:$BQ,29,0)</f>
        <v>495</v>
      </c>
      <c r="P46" s="66">
        <f>VLOOKUP($A46,'S45'!$C:$BQ,30,0)</f>
        <v>914</v>
      </c>
      <c r="Q46" s="66">
        <f>VLOOKUP($A46,'S45'!$C:$BQ,52,0)</f>
        <v>94.6</v>
      </c>
      <c r="R46" s="66">
        <f>VLOOKUP($A46,'S45'!$C:$BQ,59,0)</f>
        <v>23</v>
      </c>
      <c r="S46" s="66">
        <f>VLOOKUP($A46,'S45'!$C:$BQ,60,0)</f>
        <v>47</v>
      </c>
      <c r="T46" s="58">
        <f>VLOOKUP($A46,'S46'!$C:$BQ,32,0)</f>
        <v>122.6</v>
      </c>
      <c r="U46" s="58">
        <f>VLOOKUP($A46,'S46'!$C:$BQ,39,0)</f>
        <v>109</v>
      </c>
      <c r="V46" s="58">
        <f>VLOOKUP($A46,'S46'!$C:$BQ,40,0)</f>
        <v>155</v>
      </c>
      <c r="W46" s="58">
        <f>VLOOKUP($A46,'S46'!$C:$BQ,22,0)</f>
        <v>1594.631875</v>
      </c>
      <c r="X46" s="66">
        <f>VLOOKUP($A46,'S46'!$C:$BQ,29,0)</f>
        <v>505</v>
      </c>
      <c r="Y46" s="66">
        <f>VLOOKUP($A46,'S46'!$C:$BQ,30,0)</f>
        <v>924</v>
      </c>
      <c r="Z46" s="66">
        <f>VLOOKUP($A46,'S46'!$C:$BQ,52,0)</f>
        <v>98.6</v>
      </c>
      <c r="AA46" s="66">
        <f>VLOOKUP($A46,'S46'!$C:$BQ,59,0)</f>
        <v>19</v>
      </c>
      <c r="AB46" s="66">
        <f>VLOOKUP($A46,'S46'!$C:$BQ,60,0)</f>
        <v>43</v>
      </c>
      <c r="AC46" s="58">
        <f>VLOOKUP($A46,'S47'!$C:$BQ,32,0)</f>
        <v>122.1</v>
      </c>
      <c r="AD46" s="58">
        <f>VLOOKUP($A46,'S47'!$C:$BQ,39,0)</f>
        <v>109</v>
      </c>
      <c r="AE46" s="58">
        <f>VLOOKUP($A46,'S47'!$C:$BQ,40,0)</f>
        <v>155</v>
      </c>
      <c r="AF46" s="58">
        <f>VLOOKUP($A46,'S47'!$C:$BQ,22,0)</f>
        <v>1605.0806950000001</v>
      </c>
      <c r="AG46" s="66">
        <f>VLOOKUP($A46,'S47'!$C:$BQ,29,0)</f>
        <v>494</v>
      </c>
      <c r="AH46" s="66">
        <f>VLOOKUP($A46,'S47'!$C:$BQ,30,0)</f>
        <v>914</v>
      </c>
      <c r="AI46" s="66">
        <f>VLOOKUP($A46,'S47'!$C:$BQ,52,0)</f>
        <v>99.6</v>
      </c>
      <c r="AJ46" s="66">
        <f>VLOOKUP($A46,'S47'!$C:$BQ,59,0)</f>
        <v>18</v>
      </c>
      <c r="AK46" s="66">
        <f>VLOOKUP($A46,'S47'!$C:$BQ,60,0)</f>
        <v>42</v>
      </c>
      <c r="AL46" s="58">
        <f>VLOOKUP($A46,'S48'!$C:$BQ,32,0)</f>
        <v>124.3</v>
      </c>
      <c r="AM46" s="58">
        <f>VLOOKUP($A46,'S48'!$C:$BQ,39,0)</f>
        <v>107</v>
      </c>
      <c r="AN46" s="58">
        <f>VLOOKUP($A46,'S48'!$C:$BQ,40,0)</f>
        <v>154</v>
      </c>
      <c r="AO46" s="58">
        <f>VLOOKUP($A46,'S48'!$C:$BQ,22,0)</f>
        <v>1627.8698549999999</v>
      </c>
      <c r="AP46" s="66">
        <f>VLOOKUP($A46,'S48'!$C:$BQ,29,0)</f>
        <v>475</v>
      </c>
      <c r="AQ46" s="66">
        <f>VLOOKUP($A46,'S48'!$C:$BQ,30,0)</f>
        <v>896</v>
      </c>
      <c r="AR46" s="66">
        <f>VLOOKUP($A46,'S48'!$C:$BQ,52,0)</f>
        <v>106.6</v>
      </c>
      <c r="AS46" s="66">
        <f>VLOOKUP($A46,'S48'!$C:$BQ,59,0)</f>
        <v>11</v>
      </c>
      <c r="AT46" s="66">
        <f>VLOOKUP($A46,'S48'!$C:$BQ,60,0)</f>
        <v>35</v>
      </c>
      <c r="AU46" s="58">
        <f>VLOOKUP($A46,'S49'!$C:$BQ,32,0)</f>
        <v>127.3</v>
      </c>
      <c r="AV46" s="58">
        <f>VLOOKUP($A46,'S49'!$C:$BQ,39,0)</f>
        <v>104</v>
      </c>
      <c r="AW46" s="58">
        <f>VLOOKUP($A46,'S49'!$C:$BQ,40,0)</f>
        <v>151</v>
      </c>
      <c r="AX46" s="58">
        <f>VLOOKUP($A46,'S49'!$C:$BQ,22,0)</f>
        <v>1670.5688150000001</v>
      </c>
      <c r="AY46" s="66">
        <f>VLOOKUP($A46,'S49'!$C:$BQ,29,0)</f>
        <v>433</v>
      </c>
      <c r="AZ46" s="66">
        <f>VLOOKUP($A46,'S49'!$C:$BQ,30,0)</f>
        <v>853</v>
      </c>
      <c r="BA46" s="66">
        <f>VLOOKUP($A46,'S49'!$C:$BQ,52,0)</f>
        <v>116.6</v>
      </c>
      <c r="BB46" s="66">
        <f>VLOOKUP($A46,'S49'!$C:$BQ,59,0)</f>
        <v>1</v>
      </c>
      <c r="BC46" s="66">
        <f>VLOOKUP($A46,'S49'!$C:$BQ,60,0)</f>
        <v>25</v>
      </c>
      <c r="BD46" s="58" t="e">
        <f>VLOOKUP($A46,'S50'!$C:$BQ,32,0)</f>
        <v>#N/A</v>
      </c>
      <c r="BE46" s="58" t="e">
        <f>VLOOKUP($A46,'S50'!$C:$BQ,39,0)</f>
        <v>#N/A</v>
      </c>
      <c r="BF46" s="58" t="e">
        <f>VLOOKUP($A46,'S50'!$C:$BQ,40,0)</f>
        <v>#N/A</v>
      </c>
      <c r="BG46" s="58" t="e">
        <f>VLOOKUP($A46,'S50'!$C:$BQ,22,0)</f>
        <v>#N/A</v>
      </c>
      <c r="BH46" s="66" t="e">
        <f>VLOOKUP($A46,'S50'!$C:$BQ,29,0)</f>
        <v>#N/A</v>
      </c>
      <c r="BI46" s="66" t="e">
        <f>VLOOKUP($A46,'S50'!$C:$BQ,30,0)</f>
        <v>#N/A</v>
      </c>
      <c r="BJ46" s="66" t="e">
        <f>VLOOKUP($A46,'S50'!$C:$BQ,52,0)</f>
        <v>#N/A</v>
      </c>
      <c r="BK46" s="66" t="e">
        <f>VLOOKUP($A46,'S50'!$C:$BQ,59,0)</f>
        <v>#N/A</v>
      </c>
      <c r="BL46" s="66" t="e">
        <f>VLOOKUP($A46,'S50'!$C:$BQ,60,0)</f>
        <v>#N/A</v>
      </c>
    </row>
    <row r="47" spans="1:64" x14ac:dyDescent="0.2">
      <c r="A47" s="57" t="s">
        <v>103</v>
      </c>
      <c r="B47" s="58">
        <f>VLOOKUP($A47,'S0 remplacer avec S44'!$C:$BQ,32,0)</f>
        <v>149.1</v>
      </c>
      <c r="C47" s="58">
        <f>VLOOKUP($A47,'S0 remplacer avec S44'!$C:$BQ,39,0)</f>
        <v>136</v>
      </c>
      <c r="D47" s="58">
        <f>VLOOKUP($A47,'S0 remplacer avec S44'!$C:$BQ,40,0)</f>
        <v>193</v>
      </c>
      <c r="E47" s="58">
        <f>VLOOKUP($A47,'S0 remplacer avec S44'!$C:$BQ,22,0)</f>
        <v>1454.83294</v>
      </c>
      <c r="F47" s="66">
        <f>VLOOKUP($A47,'S0 remplacer avec S44'!$C:$BQ,29,0)</f>
        <v>1132</v>
      </c>
      <c r="G47" s="66">
        <f>VLOOKUP($A47,'S0 remplacer avec S44'!$C:$BQ,30,0)</f>
        <v>1649</v>
      </c>
      <c r="H47" s="66">
        <f>VLOOKUP($A47,'S0 remplacer avec S44'!$C:$BQ,52,0)</f>
        <v>102.6</v>
      </c>
      <c r="I47" s="66">
        <f>VLOOKUP($A47,'S0 remplacer avec S44'!$C:$BQ,59,0)</f>
        <v>42</v>
      </c>
      <c r="J47" s="66">
        <f>VLOOKUP($A47,'S0 remplacer avec S44'!$C:$BQ,60,0)</f>
        <v>71</v>
      </c>
      <c r="K47" s="58">
        <f>VLOOKUP($A47,'S45'!$C:$BQ,32,0)</f>
        <v>147.1</v>
      </c>
      <c r="L47" s="58">
        <f>VLOOKUP($A47,'S45'!$C:$BQ,39,0)</f>
        <v>138</v>
      </c>
      <c r="M47" s="58">
        <f>VLOOKUP($A47,'S45'!$C:$BQ,40,0)</f>
        <v>195</v>
      </c>
      <c r="N47" s="58">
        <f>VLOOKUP($A47,'S45'!$C:$BQ,22,0)</f>
        <v>1456.1579400000001</v>
      </c>
      <c r="O47" s="66">
        <f>VLOOKUP($A47,'S45'!$C:$BQ,29,0)</f>
        <v>1131</v>
      </c>
      <c r="P47" s="66">
        <f>VLOOKUP($A47,'S45'!$C:$BQ,30,0)</f>
        <v>1648</v>
      </c>
      <c r="Q47" s="66">
        <f>VLOOKUP($A47,'S45'!$C:$BQ,52,0)</f>
        <v>104.6</v>
      </c>
      <c r="R47" s="66">
        <f>VLOOKUP($A47,'S45'!$C:$BQ,59,0)</f>
        <v>40</v>
      </c>
      <c r="S47" s="66">
        <f>VLOOKUP($A47,'S45'!$C:$BQ,60,0)</f>
        <v>69</v>
      </c>
      <c r="T47" s="58">
        <f>VLOOKUP($A47,'S46'!$C:$BQ,32,0)</f>
        <v>147.69999999999999</v>
      </c>
      <c r="U47" s="58">
        <f>VLOOKUP($A47,'S46'!$C:$BQ,39,0)</f>
        <v>137</v>
      </c>
      <c r="V47" s="58">
        <f>VLOOKUP($A47,'S46'!$C:$BQ,40,0)</f>
        <v>194</v>
      </c>
      <c r="W47" s="58">
        <f>VLOOKUP($A47,'S46'!$C:$BQ,22,0)</f>
        <v>1459.9819399999999</v>
      </c>
      <c r="X47" s="66">
        <f>VLOOKUP($A47,'S46'!$C:$BQ,29,0)</f>
        <v>1127</v>
      </c>
      <c r="Y47" s="66">
        <f>VLOOKUP($A47,'S46'!$C:$BQ,30,0)</f>
        <v>1644</v>
      </c>
      <c r="Z47" s="66">
        <f>VLOOKUP($A47,'S46'!$C:$BQ,52,0)</f>
        <v>104.6</v>
      </c>
      <c r="AA47" s="66">
        <f>VLOOKUP($A47,'S46'!$C:$BQ,59,0)</f>
        <v>40</v>
      </c>
      <c r="AB47" s="66">
        <f>VLOOKUP($A47,'S46'!$C:$BQ,60,0)</f>
        <v>69</v>
      </c>
      <c r="AC47" s="58">
        <f>VLOOKUP($A47,'S47'!$C:$BQ,32,0)</f>
        <v>148.69999999999999</v>
      </c>
      <c r="AD47" s="58">
        <f>VLOOKUP($A47,'S47'!$C:$BQ,39,0)</f>
        <v>136</v>
      </c>
      <c r="AE47" s="58">
        <f>VLOOKUP($A47,'S47'!$C:$BQ,40,0)</f>
        <v>193</v>
      </c>
      <c r="AF47" s="58">
        <f>VLOOKUP($A47,'S47'!$C:$BQ,22,0)</f>
        <v>1472.6711700000001</v>
      </c>
      <c r="AG47" s="66">
        <f>VLOOKUP($A47,'S47'!$C:$BQ,29,0)</f>
        <v>1114</v>
      </c>
      <c r="AH47" s="66">
        <f>VLOOKUP($A47,'S47'!$C:$BQ,30,0)</f>
        <v>1632</v>
      </c>
      <c r="AI47" s="66">
        <f>VLOOKUP($A47,'S47'!$C:$BQ,52,0)</f>
        <v>105.6</v>
      </c>
      <c r="AJ47" s="66">
        <f>VLOOKUP($A47,'S47'!$C:$BQ,59,0)</f>
        <v>39</v>
      </c>
      <c r="AK47" s="66">
        <f>VLOOKUP($A47,'S47'!$C:$BQ,60,0)</f>
        <v>68</v>
      </c>
      <c r="AL47" s="58">
        <f>VLOOKUP($A47,'S48'!$C:$BQ,32,0)</f>
        <v>150.19999999999999</v>
      </c>
      <c r="AM47" s="58">
        <f>VLOOKUP($A47,'S48'!$C:$BQ,39,0)</f>
        <v>139</v>
      </c>
      <c r="AN47" s="58">
        <f>VLOOKUP($A47,'S48'!$C:$BQ,40,0)</f>
        <v>197</v>
      </c>
      <c r="AO47" s="58">
        <f>VLOOKUP($A47,'S48'!$C:$BQ,22,0)</f>
        <v>1527.2089100000001</v>
      </c>
      <c r="AP47" s="66">
        <f>VLOOKUP($A47,'S48'!$C:$BQ,29,0)</f>
        <v>1101</v>
      </c>
      <c r="AQ47" s="66">
        <f>VLOOKUP($A47,'S48'!$C:$BQ,30,0)</f>
        <v>1627</v>
      </c>
      <c r="AR47" s="66">
        <f>VLOOKUP($A47,'S48'!$C:$BQ,52,0)</f>
        <v>105.6</v>
      </c>
      <c r="AS47" s="66">
        <f>VLOOKUP($A47,'S48'!$C:$BQ,59,0)</f>
        <v>42</v>
      </c>
      <c r="AT47" s="66">
        <f>VLOOKUP($A47,'S48'!$C:$BQ,60,0)</f>
        <v>71</v>
      </c>
      <c r="AU47" s="58">
        <f>VLOOKUP($A47,'S49'!$C:$BQ,32,0)</f>
        <v>150.19999999999999</v>
      </c>
      <c r="AV47" s="58">
        <f>VLOOKUP($A47,'S49'!$C:$BQ,39,0)</f>
        <v>139</v>
      </c>
      <c r="AW47" s="58">
        <f>VLOOKUP($A47,'S49'!$C:$BQ,40,0)</f>
        <v>197</v>
      </c>
      <c r="AX47" s="58">
        <f>VLOOKUP($A47,'S49'!$C:$BQ,22,0)</f>
        <v>1529.39122</v>
      </c>
      <c r="AY47" s="66">
        <f>VLOOKUP($A47,'S49'!$C:$BQ,29,0)</f>
        <v>1099</v>
      </c>
      <c r="AZ47" s="66">
        <f>VLOOKUP($A47,'S49'!$C:$BQ,30,0)</f>
        <v>1625</v>
      </c>
      <c r="BA47" s="66">
        <f>VLOOKUP($A47,'S49'!$C:$BQ,52,0)</f>
        <v>105.6</v>
      </c>
      <c r="BB47" s="66">
        <f>VLOOKUP($A47,'S49'!$C:$BQ,59,0)</f>
        <v>42</v>
      </c>
      <c r="BC47" s="66">
        <f>VLOOKUP($A47,'S49'!$C:$BQ,60,0)</f>
        <v>71</v>
      </c>
      <c r="BD47" s="58" t="e">
        <f>VLOOKUP($A47,'S50'!$C:$BQ,32,0)</f>
        <v>#N/A</v>
      </c>
      <c r="BE47" s="58" t="e">
        <f>VLOOKUP($A47,'S50'!$C:$BQ,39,0)</f>
        <v>#N/A</v>
      </c>
      <c r="BF47" s="58" t="e">
        <f>VLOOKUP($A47,'S50'!$C:$BQ,40,0)</f>
        <v>#N/A</v>
      </c>
      <c r="BG47" s="58" t="e">
        <f>VLOOKUP($A47,'S50'!$C:$BQ,22,0)</f>
        <v>#N/A</v>
      </c>
      <c r="BH47" s="66" t="e">
        <f>VLOOKUP($A47,'S50'!$C:$BQ,29,0)</f>
        <v>#N/A</v>
      </c>
      <c r="BI47" s="66" t="e">
        <f>VLOOKUP($A47,'S50'!$C:$BQ,30,0)</f>
        <v>#N/A</v>
      </c>
      <c r="BJ47" s="66" t="e">
        <f>VLOOKUP($A47,'S50'!$C:$BQ,52,0)</f>
        <v>#N/A</v>
      </c>
      <c r="BK47" s="66" t="e">
        <f>VLOOKUP($A47,'S50'!$C:$BQ,59,0)</f>
        <v>#N/A</v>
      </c>
      <c r="BL47" s="66" t="e">
        <f>VLOOKUP($A47,'S50'!$C:$BQ,60,0)</f>
        <v>#N/A</v>
      </c>
    </row>
    <row r="48" spans="1:64" x14ac:dyDescent="0.2">
      <c r="A48" s="57" t="s">
        <v>104</v>
      </c>
      <c r="B48" s="58">
        <f>VLOOKUP($A48,'S0 remplacer avec S44'!$C:$BQ,32,0)</f>
        <v>145.94999999999999</v>
      </c>
      <c r="C48" s="58">
        <f>VLOOKUP($A48,'S0 remplacer avec S44'!$C:$BQ,39,0)</f>
        <v>0</v>
      </c>
      <c r="D48" s="58">
        <f>VLOOKUP($A48,'S0 remplacer avec S44'!$C:$BQ,40,0)</f>
        <v>22</v>
      </c>
      <c r="E48" s="58">
        <f>VLOOKUP($A48,'S0 remplacer avec S44'!$C:$BQ,22,0)</f>
        <v>1133.7021549999999</v>
      </c>
      <c r="F48" s="66">
        <f>VLOOKUP($A48,'S0 remplacer avec S44'!$C:$BQ,29,0)</f>
        <v>133</v>
      </c>
      <c r="G48" s="66">
        <f>VLOOKUP($A48,'S0 remplacer avec S44'!$C:$BQ,30,0)</f>
        <v>386</v>
      </c>
      <c r="H48" s="66">
        <f>VLOOKUP($A48,'S0 remplacer avec S44'!$C:$BQ,52,0)</f>
        <v>104.6</v>
      </c>
      <c r="I48" s="66">
        <f>VLOOKUP($A48,'S0 remplacer avec S44'!$C:$BQ,59,0)</f>
        <v>0</v>
      </c>
      <c r="J48" s="66">
        <f>VLOOKUP($A48,'S0 remplacer avec S44'!$C:$BQ,60,0)</f>
        <v>0</v>
      </c>
      <c r="K48" s="58">
        <f>VLOOKUP($A48,'S45'!$C:$BQ,32,0)</f>
        <v>145.65</v>
      </c>
      <c r="L48" s="58">
        <f>VLOOKUP($A48,'S45'!$C:$BQ,39,0)</f>
        <v>0</v>
      </c>
      <c r="M48" s="58">
        <f>VLOOKUP($A48,'S45'!$C:$BQ,40,0)</f>
        <v>22</v>
      </c>
      <c r="N48" s="58">
        <f>VLOOKUP($A48,'S45'!$C:$BQ,22,0)</f>
        <v>1123.0632949999999</v>
      </c>
      <c r="O48" s="66">
        <f>VLOOKUP($A48,'S45'!$C:$BQ,29,0)</f>
        <v>144</v>
      </c>
      <c r="P48" s="66">
        <f>VLOOKUP($A48,'S45'!$C:$BQ,30,0)</f>
        <v>397</v>
      </c>
      <c r="Q48" s="66">
        <f>VLOOKUP($A48,'S45'!$C:$BQ,52,0)</f>
        <v>104.6</v>
      </c>
      <c r="R48" s="66">
        <f>VLOOKUP($A48,'S45'!$C:$BQ,59,0)</f>
        <v>0</v>
      </c>
      <c r="S48" s="66">
        <f>VLOOKUP($A48,'S45'!$C:$BQ,60,0)</f>
        <v>0</v>
      </c>
      <c r="T48" s="58">
        <f>VLOOKUP($A48,'S46'!$C:$BQ,32,0)</f>
        <v>144.65</v>
      </c>
      <c r="U48" s="58">
        <f>VLOOKUP($A48,'S46'!$C:$BQ,39,0)</f>
        <v>0</v>
      </c>
      <c r="V48" s="58">
        <f>VLOOKUP($A48,'S46'!$C:$BQ,40,0)</f>
        <v>23</v>
      </c>
      <c r="W48" s="58">
        <f>VLOOKUP($A48,'S46'!$C:$BQ,22,0)</f>
        <v>1123.290215</v>
      </c>
      <c r="X48" s="66">
        <f>VLOOKUP($A48,'S46'!$C:$BQ,29,0)</f>
        <v>143</v>
      </c>
      <c r="Y48" s="66">
        <f>VLOOKUP($A48,'S46'!$C:$BQ,30,0)</f>
        <v>397</v>
      </c>
      <c r="Z48" s="66">
        <f>VLOOKUP($A48,'S46'!$C:$BQ,52,0)</f>
        <v>104.6</v>
      </c>
      <c r="AA48" s="66">
        <f>VLOOKUP($A48,'S46'!$C:$BQ,59,0)</f>
        <v>0</v>
      </c>
      <c r="AB48" s="66">
        <f>VLOOKUP($A48,'S46'!$C:$BQ,60,0)</f>
        <v>0</v>
      </c>
      <c r="AC48" s="58">
        <f>VLOOKUP($A48,'S47'!$C:$BQ,32,0)</f>
        <v>145.65</v>
      </c>
      <c r="AD48" s="58">
        <f>VLOOKUP($A48,'S47'!$C:$BQ,39,0)</f>
        <v>0</v>
      </c>
      <c r="AE48" s="58">
        <f>VLOOKUP($A48,'S47'!$C:$BQ,40,0)</f>
        <v>22</v>
      </c>
      <c r="AF48" s="58">
        <f>VLOOKUP($A48,'S47'!$C:$BQ,22,0)</f>
        <v>1176.1848849999999</v>
      </c>
      <c r="AG48" s="66">
        <f>VLOOKUP($A48,'S47'!$C:$BQ,29,0)</f>
        <v>91</v>
      </c>
      <c r="AH48" s="66">
        <f>VLOOKUP($A48,'S47'!$C:$BQ,30,0)</f>
        <v>344</v>
      </c>
      <c r="AI48" s="66">
        <f>VLOOKUP($A48,'S47'!$C:$BQ,52,0)</f>
        <v>107.6</v>
      </c>
      <c r="AJ48" s="66">
        <f>VLOOKUP($A48,'S47'!$C:$BQ,59,0)</f>
        <v>0</v>
      </c>
      <c r="AK48" s="66">
        <f>VLOOKUP($A48,'S47'!$C:$BQ,60,0)</f>
        <v>0</v>
      </c>
      <c r="AL48" s="58">
        <f>VLOOKUP($A48,'S48'!$C:$BQ,32,0)</f>
        <v>151.65</v>
      </c>
      <c r="AM48" s="58">
        <f>VLOOKUP($A48,'S48'!$C:$BQ,39,0)</f>
        <v>0</v>
      </c>
      <c r="AN48" s="58">
        <f>VLOOKUP($A48,'S48'!$C:$BQ,40,0)</f>
        <v>22</v>
      </c>
      <c r="AO48" s="58">
        <f>VLOOKUP($A48,'S48'!$C:$BQ,22,0)</f>
        <v>1183.8595749999999</v>
      </c>
      <c r="AP48" s="66">
        <f>VLOOKUP($A48,'S48'!$C:$BQ,29,0)</f>
        <v>128</v>
      </c>
      <c r="AQ48" s="66">
        <f>VLOOKUP($A48,'S48'!$C:$BQ,30,0)</f>
        <v>390</v>
      </c>
      <c r="AR48" s="66">
        <f>VLOOKUP($A48,'S48'!$C:$BQ,52,0)</f>
        <v>109.6</v>
      </c>
      <c r="AS48" s="66">
        <f>VLOOKUP($A48,'S48'!$C:$BQ,59,0)</f>
        <v>0</v>
      </c>
      <c r="AT48" s="66">
        <f>VLOOKUP($A48,'S48'!$C:$BQ,60,0)</f>
        <v>0</v>
      </c>
      <c r="AU48" s="58">
        <f>VLOOKUP($A48,'S49'!$C:$BQ,32,0)</f>
        <v>151.15</v>
      </c>
      <c r="AV48" s="58">
        <f>VLOOKUP($A48,'S49'!$C:$BQ,39,0)</f>
        <v>0</v>
      </c>
      <c r="AW48" s="58">
        <f>VLOOKUP($A48,'S49'!$C:$BQ,40,0)</f>
        <v>22</v>
      </c>
      <c r="AX48" s="58">
        <f>VLOOKUP($A48,'S49'!$C:$BQ,22,0)</f>
        <v>1190.962035</v>
      </c>
      <c r="AY48" s="66">
        <f>VLOOKUP($A48,'S49'!$C:$BQ,29,0)</f>
        <v>121</v>
      </c>
      <c r="AZ48" s="66">
        <f>VLOOKUP($A48,'S49'!$C:$BQ,30,0)</f>
        <v>383</v>
      </c>
      <c r="BA48" s="66">
        <f>VLOOKUP($A48,'S49'!$C:$BQ,52,0)</f>
        <v>111.6</v>
      </c>
      <c r="BB48" s="66">
        <f>VLOOKUP($A48,'S49'!$C:$BQ,59,0)</f>
        <v>0</v>
      </c>
      <c r="BC48" s="66">
        <f>VLOOKUP($A48,'S49'!$C:$BQ,60,0)</f>
        <v>0</v>
      </c>
      <c r="BD48" s="58" t="e">
        <f>VLOOKUP($A48,'S50'!$C:$BQ,32,0)</f>
        <v>#N/A</v>
      </c>
      <c r="BE48" s="58" t="e">
        <f>VLOOKUP($A48,'S50'!$C:$BQ,39,0)</f>
        <v>#N/A</v>
      </c>
      <c r="BF48" s="58" t="e">
        <f>VLOOKUP($A48,'S50'!$C:$BQ,40,0)</f>
        <v>#N/A</v>
      </c>
      <c r="BG48" s="58" t="e">
        <f>VLOOKUP($A48,'S50'!$C:$BQ,22,0)</f>
        <v>#N/A</v>
      </c>
      <c r="BH48" s="66" t="e">
        <f>VLOOKUP($A48,'S50'!$C:$BQ,29,0)</f>
        <v>#N/A</v>
      </c>
      <c r="BI48" s="66" t="e">
        <f>VLOOKUP($A48,'S50'!$C:$BQ,30,0)</f>
        <v>#N/A</v>
      </c>
      <c r="BJ48" s="66" t="e">
        <f>VLOOKUP($A48,'S50'!$C:$BQ,52,0)</f>
        <v>#N/A</v>
      </c>
      <c r="BK48" s="66" t="e">
        <f>VLOOKUP($A48,'S50'!$C:$BQ,59,0)</f>
        <v>#N/A</v>
      </c>
      <c r="BL48" s="66" t="e">
        <f>VLOOKUP($A48,'S50'!$C:$BQ,60,0)</f>
        <v>#N/A</v>
      </c>
    </row>
    <row r="49" spans="1:64" x14ac:dyDescent="0.2">
      <c r="A49" s="57" t="s">
        <v>105</v>
      </c>
      <c r="B49" s="58">
        <f>VLOOKUP($A49,'S0 remplacer avec S44'!$C:$BQ,32,0)</f>
        <v>428.2</v>
      </c>
      <c r="C49" s="58">
        <f>VLOOKUP($A49,'S0 remplacer avec S44'!$C:$BQ,39,0)</f>
        <v>61</v>
      </c>
      <c r="D49" s="58">
        <f>VLOOKUP($A49,'S0 remplacer avec S44'!$C:$BQ,40,0)</f>
        <v>158</v>
      </c>
      <c r="E49" s="58">
        <f>VLOOKUP($A49,'S0 remplacer avec S44'!$C:$BQ,22,0)</f>
        <v>4666.10826</v>
      </c>
      <c r="F49" s="66">
        <f>VLOOKUP($A49,'S0 remplacer avec S44'!$C:$BQ,29,0)</f>
        <v>0</v>
      </c>
      <c r="G49" s="66">
        <f>VLOOKUP($A49,'S0 remplacer avec S44'!$C:$BQ,30,0)</f>
        <v>664</v>
      </c>
      <c r="H49" s="66">
        <f>VLOOKUP($A49,'S0 remplacer avec S44'!$C:$BQ,52,0)</f>
        <v>251.6</v>
      </c>
      <c r="I49" s="66">
        <f>VLOOKUP($A49,'S0 remplacer avec S44'!$C:$BQ,59,0)</f>
        <v>0</v>
      </c>
      <c r="J49" s="66">
        <f>VLOOKUP($A49,'S0 remplacer avec S44'!$C:$BQ,60,0)</f>
        <v>47</v>
      </c>
      <c r="K49" s="58">
        <f>VLOOKUP($A49,'S45'!$C:$BQ,32,0)</f>
        <v>436.2</v>
      </c>
      <c r="L49" s="58">
        <f>VLOOKUP($A49,'S45'!$C:$BQ,39,0)</f>
        <v>53</v>
      </c>
      <c r="M49" s="58">
        <f>VLOOKUP($A49,'S45'!$C:$BQ,40,0)</f>
        <v>150</v>
      </c>
      <c r="N49" s="58">
        <f>VLOOKUP($A49,'S45'!$C:$BQ,22,0)</f>
        <v>4667.7520299999996</v>
      </c>
      <c r="O49" s="66">
        <f>VLOOKUP($A49,'S45'!$C:$BQ,29,0)</f>
        <v>0</v>
      </c>
      <c r="P49" s="66">
        <f>VLOOKUP($A49,'S45'!$C:$BQ,30,0)</f>
        <v>663</v>
      </c>
      <c r="Q49" s="66">
        <f>VLOOKUP($A49,'S45'!$C:$BQ,52,0)</f>
        <v>253.6</v>
      </c>
      <c r="R49" s="66">
        <f>VLOOKUP($A49,'S45'!$C:$BQ,59,0)</f>
        <v>0</v>
      </c>
      <c r="S49" s="66">
        <f>VLOOKUP($A49,'S45'!$C:$BQ,60,0)</f>
        <v>45</v>
      </c>
      <c r="T49" s="58">
        <f>VLOOKUP($A49,'S46'!$C:$BQ,32,0)</f>
        <v>437.7</v>
      </c>
      <c r="U49" s="58">
        <f>VLOOKUP($A49,'S46'!$C:$BQ,39,0)</f>
        <v>51</v>
      </c>
      <c r="V49" s="58">
        <f>VLOOKUP($A49,'S46'!$C:$BQ,40,0)</f>
        <v>149</v>
      </c>
      <c r="W49" s="58">
        <f>VLOOKUP($A49,'S46'!$C:$BQ,22,0)</f>
        <v>4692.9165499999999</v>
      </c>
      <c r="X49" s="66">
        <f>VLOOKUP($A49,'S46'!$C:$BQ,29,0)</f>
        <v>0</v>
      </c>
      <c r="Y49" s="66">
        <f>VLOOKUP($A49,'S46'!$C:$BQ,30,0)</f>
        <v>637</v>
      </c>
      <c r="Z49" s="66">
        <f>VLOOKUP($A49,'S46'!$C:$BQ,52,0)</f>
        <v>257.60000000000002</v>
      </c>
      <c r="AA49" s="66">
        <f>VLOOKUP($A49,'S46'!$C:$BQ,59,0)</f>
        <v>0</v>
      </c>
      <c r="AB49" s="66">
        <f>VLOOKUP($A49,'S46'!$C:$BQ,60,0)</f>
        <v>41</v>
      </c>
      <c r="AC49" s="58">
        <f>VLOOKUP($A49,'S47'!$C:$BQ,32,0)</f>
        <v>443.7</v>
      </c>
      <c r="AD49" s="58">
        <f>VLOOKUP($A49,'S47'!$C:$BQ,39,0)</f>
        <v>45</v>
      </c>
      <c r="AE49" s="58">
        <f>VLOOKUP($A49,'S47'!$C:$BQ,40,0)</f>
        <v>143</v>
      </c>
      <c r="AF49" s="58">
        <f>VLOOKUP($A49,'S47'!$C:$BQ,22,0)</f>
        <v>4802.3848600000001</v>
      </c>
      <c r="AG49" s="66">
        <f>VLOOKUP($A49,'S47'!$C:$BQ,29,0)</f>
        <v>0</v>
      </c>
      <c r="AH49" s="66">
        <f>VLOOKUP($A49,'S47'!$C:$BQ,30,0)</f>
        <v>528</v>
      </c>
      <c r="AI49" s="66">
        <f>VLOOKUP($A49,'S47'!$C:$BQ,52,0)</f>
        <v>263.60000000000002</v>
      </c>
      <c r="AJ49" s="66">
        <f>VLOOKUP($A49,'S47'!$C:$BQ,59,0)</f>
        <v>0</v>
      </c>
      <c r="AK49" s="66">
        <f>VLOOKUP($A49,'S47'!$C:$BQ,60,0)</f>
        <v>35</v>
      </c>
      <c r="AL49" s="58">
        <f>VLOOKUP($A49,'S48'!$C:$BQ,32,0)</f>
        <v>448.1</v>
      </c>
      <c r="AM49" s="58">
        <f>VLOOKUP($A49,'S48'!$C:$BQ,39,0)</f>
        <v>39</v>
      </c>
      <c r="AN49" s="58">
        <f>VLOOKUP($A49,'S48'!$C:$BQ,40,0)</f>
        <v>136</v>
      </c>
      <c r="AO49" s="58">
        <f>VLOOKUP($A49,'S48'!$C:$BQ,22,0)</f>
        <v>4943.23333</v>
      </c>
      <c r="AP49" s="66">
        <f>VLOOKUP($A49,'S48'!$C:$BQ,29,0)</f>
        <v>0</v>
      </c>
      <c r="AQ49" s="66">
        <f>VLOOKUP($A49,'S48'!$C:$BQ,30,0)</f>
        <v>365</v>
      </c>
      <c r="AR49" s="66">
        <f>VLOOKUP($A49,'S48'!$C:$BQ,52,0)</f>
        <v>280.60000000000002</v>
      </c>
      <c r="AS49" s="66">
        <f>VLOOKUP($A49,'S48'!$C:$BQ,59,0)</f>
        <v>0</v>
      </c>
      <c r="AT49" s="66">
        <f>VLOOKUP($A49,'S48'!$C:$BQ,60,0)</f>
        <v>16</v>
      </c>
      <c r="AU49" s="58">
        <f>VLOOKUP($A49,'S49'!$C:$BQ,32,0)</f>
        <v>456.6</v>
      </c>
      <c r="AV49" s="58">
        <f>VLOOKUP($A49,'S49'!$C:$BQ,39,0)</f>
        <v>30</v>
      </c>
      <c r="AW49" s="58">
        <f>VLOOKUP($A49,'S49'!$C:$BQ,40,0)</f>
        <v>127</v>
      </c>
      <c r="AX49" s="58">
        <f>VLOOKUP($A49,'S49'!$C:$BQ,22,0)</f>
        <v>5146.7981900000004</v>
      </c>
      <c r="AY49" s="66">
        <f>VLOOKUP($A49,'S49'!$C:$BQ,29,0)</f>
        <v>0</v>
      </c>
      <c r="AZ49" s="66">
        <f>VLOOKUP($A49,'S49'!$C:$BQ,30,0)</f>
        <v>161</v>
      </c>
      <c r="BA49" s="66">
        <f>VLOOKUP($A49,'S49'!$C:$BQ,52,0)</f>
        <v>290.60000000000002</v>
      </c>
      <c r="BB49" s="66">
        <f>VLOOKUP($A49,'S49'!$C:$BQ,59,0)</f>
        <v>0</v>
      </c>
      <c r="BC49" s="66">
        <f>VLOOKUP($A49,'S49'!$C:$BQ,60,0)</f>
        <v>6</v>
      </c>
      <c r="BD49" s="58" t="e">
        <f>VLOOKUP($A49,'S50'!$C:$BQ,32,0)</f>
        <v>#N/A</v>
      </c>
      <c r="BE49" s="58" t="e">
        <f>VLOOKUP($A49,'S50'!$C:$BQ,39,0)</f>
        <v>#N/A</v>
      </c>
      <c r="BF49" s="58" t="e">
        <f>VLOOKUP($A49,'S50'!$C:$BQ,40,0)</f>
        <v>#N/A</v>
      </c>
      <c r="BG49" s="58" t="e">
        <f>VLOOKUP($A49,'S50'!$C:$BQ,22,0)</f>
        <v>#N/A</v>
      </c>
      <c r="BH49" s="66" t="e">
        <f>VLOOKUP($A49,'S50'!$C:$BQ,29,0)</f>
        <v>#N/A</v>
      </c>
      <c r="BI49" s="66" t="e">
        <f>VLOOKUP($A49,'S50'!$C:$BQ,30,0)</f>
        <v>#N/A</v>
      </c>
      <c r="BJ49" s="66" t="e">
        <f>VLOOKUP($A49,'S50'!$C:$BQ,52,0)</f>
        <v>#N/A</v>
      </c>
      <c r="BK49" s="66" t="e">
        <f>VLOOKUP($A49,'S50'!$C:$BQ,59,0)</f>
        <v>#N/A</v>
      </c>
      <c r="BL49" s="66" t="e">
        <f>VLOOKUP($A49,'S50'!$C:$BQ,60,0)</f>
        <v>#N/A</v>
      </c>
    </row>
    <row r="50" spans="1:64" x14ac:dyDescent="0.2">
      <c r="A50" s="57" t="s">
        <v>106</v>
      </c>
      <c r="B50" s="58">
        <f>VLOOKUP($A50,'S0 remplacer avec S44'!$C:$BQ,32,0)</f>
        <v>167.15</v>
      </c>
      <c r="C50" s="58">
        <f>VLOOKUP($A50,'S0 remplacer avec S44'!$C:$BQ,39,0)</f>
        <v>134</v>
      </c>
      <c r="D50" s="58">
        <f>VLOOKUP($A50,'S0 remplacer avec S44'!$C:$BQ,40,0)</f>
        <v>195</v>
      </c>
      <c r="E50" s="58">
        <f>VLOOKUP($A50,'S0 remplacer avec S44'!$C:$BQ,22,0)</f>
        <v>2332.0972750000001</v>
      </c>
      <c r="F50" s="66">
        <f>VLOOKUP($A50,'S0 remplacer avec S44'!$C:$BQ,29,0)</f>
        <v>407</v>
      </c>
      <c r="G50" s="66">
        <f>VLOOKUP($A50,'S0 remplacer avec S44'!$C:$BQ,30,0)</f>
        <v>955</v>
      </c>
      <c r="H50" s="66">
        <f>VLOOKUP($A50,'S0 remplacer avec S44'!$C:$BQ,52,0)</f>
        <v>161.80000000000001</v>
      </c>
      <c r="I50" s="66">
        <f>VLOOKUP($A50,'S0 remplacer avec S44'!$C:$BQ,59,0)</f>
        <v>0</v>
      </c>
      <c r="J50" s="66">
        <f>VLOOKUP($A50,'S0 remplacer avec S44'!$C:$BQ,60,0)</f>
        <v>22</v>
      </c>
      <c r="K50" s="58">
        <f>VLOOKUP($A50,'S45'!$C:$BQ,32,0)</f>
        <v>168.75</v>
      </c>
      <c r="L50" s="58">
        <f>VLOOKUP($A50,'S45'!$C:$BQ,39,0)</f>
        <v>133</v>
      </c>
      <c r="M50" s="58">
        <f>VLOOKUP($A50,'S45'!$C:$BQ,40,0)</f>
        <v>193</v>
      </c>
      <c r="N50" s="58">
        <f>VLOOKUP($A50,'S45'!$C:$BQ,22,0)</f>
        <v>2340.4916050000002</v>
      </c>
      <c r="O50" s="66">
        <f>VLOOKUP($A50,'S45'!$C:$BQ,29,0)</f>
        <v>399</v>
      </c>
      <c r="P50" s="66">
        <f>VLOOKUP($A50,'S45'!$C:$BQ,30,0)</f>
        <v>947</v>
      </c>
      <c r="Q50" s="66">
        <f>VLOOKUP($A50,'S45'!$C:$BQ,52,0)</f>
        <v>164.8</v>
      </c>
      <c r="R50" s="66">
        <f>VLOOKUP($A50,'S45'!$C:$BQ,59,0)</f>
        <v>0</v>
      </c>
      <c r="S50" s="66">
        <f>VLOOKUP($A50,'S45'!$C:$BQ,60,0)</f>
        <v>19</v>
      </c>
      <c r="T50" s="58">
        <f>VLOOKUP($A50,'S46'!$C:$BQ,32,0)</f>
        <v>169.75</v>
      </c>
      <c r="U50" s="58">
        <f>VLOOKUP($A50,'S46'!$C:$BQ,39,0)</f>
        <v>132</v>
      </c>
      <c r="V50" s="58">
        <f>VLOOKUP($A50,'S46'!$C:$BQ,40,0)</f>
        <v>192</v>
      </c>
      <c r="W50" s="58">
        <f>VLOOKUP($A50,'S46'!$C:$BQ,22,0)</f>
        <v>2345.832465</v>
      </c>
      <c r="X50" s="66">
        <f>VLOOKUP($A50,'S46'!$C:$BQ,29,0)</f>
        <v>394</v>
      </c>
      <c r="Y50" s="66">
        <f>VLOOKUP($A50,'S46'!$C:$BQ,30,0)</f>
        <v>941</v>
      </c>
      <c r="Z50" s="66">
        <f>VLOOKUP($A50,'S46'!$C:$BQ,52,0)</f>
        <v>165.8</v>
      </c>
      <c r="AA50" s="66">
        <f>VLOOKUP($A50,'S46'!$C:$BQ,59,0)</f>
        <v>0</v>
      </c>
      <c r="AB50" s="66">
        <f>VLOOKUP($A50,'S46'!$C:$BQ,60,0)</f>
        <v>18</v>
      </c>
      <c r="AC50" s="58">
        <f>VLOOKUP($A50,'S47'!$C:$BQ,32,0)</f>
        <v>169.25</v>
      </c>
      <c r="AD50" s="58">
        <f>VLOOKUP($A50,'S47'!$C:$BQ,39,0)</f>
        <v>132</v>
      </c>
      <c r="AE50" s="58">
        <f>VLOOKUP($A50,'S47'!$C:$BQ,40,0)</f>
        <v>193</v>
      </c>
      <c r="AF50" s="58">
        <f>VLOOKUP($A50,'S47'!$C:$BQ,22,0)</f>
        <v>2355.599835</v>
      </c>
      <c r="AG50" s="66">
        <f>VLOOKUP($A50,'S47'!$C:$BQ,29,0)</f>
        <v>384</v>
      </c>
      <c r="AH50" s="66">
        <f>VLOOKUP($A50,'S47'!$C:$BQ,30,0)</f>
        <v>932</v>
      </c>
      <c r="AI50" s="66">
        <f>VLOOKUP($A50,'S47'!$C:$BQ,52,0)</f>
        <v>173.8</v>
      </c>
      <c r="AJ50" s="66">
        <f>VLOOKUP($A50,'S47'!$C:$BQ,59,0)</f>
        <v>0</v>
      </c>
      <c r="AK50" s="66">
        <f>VLOOKUP($A50,'S47'!$C:$BQ,60,0)</f>
        <v>10</v>
      </c>
      <c r="AL50" s="58">
        <f>VLOOKUP($A50,'S48'!$C:$BQ,32,0)</f>
        <v>165.95</v>
      </c>
      <c r="AM50" s="58">
        <f>VLOOKUP($A50,'S48'!$C:$BQ,39,0)</f>
        <v>136</v>
      </c>
      <c r="AN50" s="58">
        <f>VLOOKUP($A50,'S48'!$C:$BQ,40,0)</f>
        <v>196</v>
      </c>
      <c r="AO50" s="58">
        <f>VLOOKUP($A50,'S48'!$C:$BQ,22,0)</f>
        <v>2374.0103450000001</v>
      </c>
      <c r="AP50" s="66">
        <f>VLOOKUP($A50,'S48'!$C:$BQ,29,0)</f>
        <v>365</v>
      </c>
      <c r="AQ50" s="66">
        <f>VLOOKUP($A50,'S48'!$C:$BQ,30,0)</f>
        <v>912</v>
      </c>
      <c r="AR50" s="66">
        <f>VLOOKUP($A50,'S48'!$C:$BQ,52,0)</f>
        <v>176.8</v>
      </c>
      <c r="AS50" s="66">
        <f>VLOOKUP($A50,'S48'!$C:$BQ,59,0)</f>
        <v>0</v>
      </c>
      <c r="AT50" s="66">
        <f>VLOOKUP($A50,'S48'!$C:$BQ,60,0)</f>
        <v>7</v>
      </c>
      <c r="AU50" s="58">
        <f>VLOOKUP($A50,'S49'!$C:$BQ,32,0)</f>
        <v>165.95</v>
      </c>
      <c r="AV50" s="58">
        <f>VLOOKUP($A50,'S49'!$C:$BQ,39,0)</f>
        <v>136</v>
      </c>
      <c r="AW50" s="58">
        <f>VLOOKUP($A50,'S49'!$C:$BQ,40,0)</f>
        <v>196</v>
      </c>
      <c r="AX50" s="58">
        <f>VLOOKUP($A50,'S49'!$C:$BQ,22,0)</f>
        <v>2396.5718149999998</v>
      </c>
      <c r="AY50" s="66">
        <f>VLOOKUP($A50,'S49'!$C:$BQ,29,0)</f>
        <v>342</v>
      </c>
      <c r="AZ50" s="66">
        <f>VLOOKUP($A50,'S49'!$C:$BQ,30,0)</f>
        <v>890</v>
      </c>
      <c r="BA50" s="66">
        <f>VLOOKUP($A50,'S49'!$C:$BQ,52,0)</f>
        <v>185.8</v>
      </c>
      <c r="BB50" s="66">
        <f>VLOOKUP($A50,'S49'!$C:$BQ,59,0)</f>
        <v>0</v>
      </c>
      <c r="BC50" s="66">
        <f>VLOOKUP($A50,'S49'!$C:$BQ,60,0)</f>
        <v>0</v>
      </c>
      <c r="BD50" s="58" t="e">
        <f>VLOOKUP($A50,'S50'!$C:$BQ,32,0)</f>
        <v>#N/A</v>
      </c>
      <c r="BE50" s="58" t="e">
        <f>VLOOKUP($A50,'S50'!$C:$BQ,39,0)</f>
        <v>#N/A</v>
      </c>
      <c r="BF50" s="58" t="e">
        <f>VLOOKUP($A50,'S50'!$C:$BQ,40,0)</f>
        <v>#N/A</v>
      </c>
      <c r="BG50" s="58" t="e">
        <f>VLOOKUP($A50,'S50'!$C:$BQ,22,0)</f>
        <v>#N/A</v>
      </c>
      <c r="BH50" s="66" t="e">
        <f>VLOOKUP($A50,'S50'!$C:$BQ,29,0)</f>
        <v>#N/A</v>
      </c>
      <c r="BI50" s="66" t="e">
        <f>VLOOKUP($A50,'S50'!$C:$BQ,30,0)</f>
        <v>#N/A</v>
      </c>
      <c r="BJ50" s="66" t="e">
        <f>VLOOKUP($A50,'S50'!$C:$BQ,52,0)</f>
        <v>#N/A</v>
      </c>
      <c r="BK50" s="66" t="e">
        <f>VLOOKUP($A50,'S50'!$C:$BQ,59,0)</f>
        <v>#N/A</v>
      </c>
      <c r="BL50" s="66" t="e">
        <f>VLOOKUP($A50,'S50'!$C:$BQ,60,0)</f>
        <v>#N/A</v>
      </c>
    </row>
    <row r="51" spans="1:64" x14ac:dyDescent="0.2">
      <c r="A51" s="57" t="s">
        <v>107</v>
      </c>
      <c r="B51" s="58">
        <f>VLOOKUP($A51,'S0 remplacer avec S44'!$C:$BQ,32,0)</f>
        <v>168.8</v>
      </c>
      <c r="C51" s="58">
        <f>VLOOKUP($A51,'S0 remplacer avec S44'!$C:$BQ,39,0)</f>
        <v>0</v>
      </c>
      <c r="D51" s="58">
        <f>VLOOKUP($A51,'S0 remplacer avec S44'!$C:$BQ,40,0)</f>
        <v>22</v>
      </c>
      <c r="E51" s="58">
        <f>VLOOKUP($A51,'S0 remplacer avec S44'!$C:$BQ,22,0)</f>
        <v>1728.5798649999999</v>
      </c>
      <c r="F51" s="66">
        <f>VLOOKUP($A51,'S0 remplacer avec S44'!$C:$BQ,29,0)</f>
        <v>0</v>
      </c>
      <c r="G51" s="66">
        <f>VLOOKUP($A51,'S0 remplacer avec S44'!$C:$BQ,30,0)</f>
        <v>4</v>
      </c>
      <c r="H51" s="66">
        <f>VLOOKUP($A51,'S0 remplacer avec S44'!$C:$BQ,52,0)</f>
        <v>92.8</v>
      </c>
      <c r="I51" s="66">
        <f>VLOOKUP($A51,'S0 remplacer avec S44'!$C:$BQ,59,0)</f>
        <v>0</v>
      </c>
      <c r="J51" s="66">
        <f>VLOOKUP($A51,'S0 remplacer avec S44'!$C:$BQ,60,0)</f>
        <v>4</v>
      </c>
      <c r="K51" s="58">
        <f>VLOOKUP($A51,'S45'!$C:$BQ,32,0)</f>
        <v>168.8</v>
      </c>
      <c r="L51" s="58">
        <f>VLOOKUP($A51,'S45'!$C:$BQ,39,0)</f>
        <v>0</v>
      </c>
      <c r="M51" s="58">
        <f>VLOOKUP($A51,'S45'!$C:$BQ,40,0)</f>
        <v>22</v>
      </c>
      <c r="N51" s="58">
        <f>VLOOKUP($A51,'S45'!$C:$BQ,22,0)</f>
        <v>1736.008435</v>
      </c>
      <c r="O51" s="66">
        <f>VLOOKUP($A51,'S45'!$C:$BQ,29,0)</f>
        <v>0</v>
      </c>
      <c r="P51" s="66">
        <f>VLOOKUP($A51,'S45'!$C:$BQ,30,0)</f>
        <v>0</v>
      </c>
      <c r="Q51" s="66">
        <f>VLOOKUP($A51,'S45'!$C:$BQ,52,0)</f>
        <v>93.8</v>
      </c>
      <c r="R51" s="66">
        <f>VLOOKUP($A51,'S45'!$C:$BQ,59,0)</f>
        <v>0</v>
      </c>
      <c r="S51" s="66">
        <f>VLOOKUP($A51,'S45'!$C:$BQ,60,0)</f>
        <v>3</v>
      </c>
      <c r="T51" s="58">
        <f>VLOOKUP($A51,'S46'!$C:$BQ,32,0)</f>
        <v>168.8</v>
      </c>
      <c r="U51" s="58">
        <f>VLOOKUP($A51,'S46'!$C:$BQ,39,0)</f>
        <v>0</v>
      </c>
      <c r="V51" s="58">
        <f>VLOOKUP($A51,'S46'!$C:$BQ,40,0)</f>
        <v>22</v>
      </c>
      <c r="W51" s="58">
        <f>VLOOKUP($A51,'S46'!$C:$BQ,22,0)</f>
        <v>1736.730775</v>
      </c>
      <c r="X51" s="66">
        <f>VLOOKUP($A51,'S46'!$C:$BQ,29,0)</f>
        <v>0</v>
      </c>
      <c r="Y51" s="66">
        <f>VLOOKUP($A51,'S46'!$C:$BQ,30,0)</f>
        <v>0</v>
      </c>
      <c r="Z51" s="66">
        <f>VLOOKUP($A51,'S46'!$C:$BQ,52,0)</f>
        <v>95.8</v>
      </c>
      <c r="AA51" s="66">
        <f>VLOOKUP($A51,'S46'!$C:$BQ,59,0)</f>
        <v>0</v>
      </c>
      <c r="AB51" s="66">
        <f>VLOOKUP($A51,'S46'!$C:$BQ,60,0)</f>
        <v>1</v>
      </c>
      <c r="AC51" s="58">
        <f>VLOOKUP($A51,'S47'!$C:$BQ,32,0)</f>
        <v>173.3</v>
      </c>
      <c r="AD51" s="58">
        <f>VLOOKUP($A51,'S47'!$C:$BQ,39,0)</f>
        <v>0</v>
      </c>
      <c r="AE51" s="58">
        <f>VLOOKUP($A51,'S47'!$C:$BQ,40,0)</f>
        <v>18</v>
      </c>
      <c r="AF51" s="58">
        <f>VLOOKUP($A51,'S47'!$C:$BQ,22,0)</f>
        <v>1731.5122249999999</v>
      </c>
      <c r="AG51" s="66">
        <f>VLOOKUP($A51,'S47'!$C:$BQ,29,0)</f>
        <v>0</v>
      </c>
      <c r="AH51" s="66">
        <f>VLOOKUP($A51,'S47'!$C:$BQ,30,0)</f>
        <v>1</v>
      </c>
      <c r="AI51" s="66">
        <f>VLOOKUP($A51,'S47'!$C:$BQ,52,0)</f>
        <v>100.8</v>
      </c>
      <c r="AJ51" s="66">
        <f>VLOOKUP($A51,'S47'!$C:$BQ,59,0)</f>
        <v>0</v>
      </c>
      <c r="AK51" s="66">
        <f>VLOOKUP($A51,'S47'!$C:$BQ,60,0)</f>
        <v>0</v>
      </c>
      <c r="AL51" s="58">
        <f>VLOOKUP($A51,'S48'!$C:$BQ,32,0)</f>
        <v>178.3</v>
      </c>
      <c r="AM51" s="58">
        <f>VLOOKUP($A51,'S48'!$C:$BQ,39,0)</f>
        <v>0</v>
      </c>
      <c r="AN51" s="58">
        <f>VLOOKUP($A51,'S48'!$C:$BQ,40,0)</f>
        <v>15</v>
      </c>
      <c r="AO51" s="58">
        <f>VLOOKUP($A51,'S48'!$C:$BQ,22,0)</f>
        <v>1738.6514050000001</v>
      </c>
      <c r="AP51" s="66">
        <f>VLOOKUP($A51,'S48'!$C:$BQ,29,0)</f>
        <v>0</v>
      </c>
      <c r="AQ51" s="66">
        <f>VLOOKUP($A51,'S48'!$C:$BQ,30,0)</f>
        <v>18</v>
      </c>
      <c r="AR51" s="66">
        <f>VLOOKUP($A51,'S48'!$C:$BQ,52,0)</f>
        <v>100.8</v>
      </c>
      <c r="AS51" s="66">
        <f>VLOOKUP($A51,'S48'!$C:$BQ,59,0)</f>
        <v>0</v>
      </c>
      <c r="AT51" s="66">
        <f>VLOOKUP($A51,'S48'!$C:$BQ,60,0)</f>
        <v>0</v>
      </c>
      <c r="AU51" s="58">
        <f>VLOOKUP($A51,'S49'!$C:$BQ,32,0)</f>
        <v>178.8</v>
      </c>
      <c r="AV51" s="58">
        <f>VLOOKUP($A51,'S49'!$C:$BQ,39,0)</f>
        <v>0</v>
      </c>
      <c r="AW51" s="58">
        <f>VLOOKUP($A51,'S49'!$C:$BQ,40,0)</f>
        <v>15</v>
      </c>
      <c r="AX51" s="58">
        <f>VLOOKUP($A51,'S49'!$C:$BQ,22,0)</f>
        <v>1741.0207250000001</v>
      </c>
      <c r="AY51" s="66">
        <f>VLOOKUP($A51,'S49'!$C:$BQ,29,0)</f>
        <v>0</v>
      </c>
      <c r="AZ51" s="66">
        <f>VLOOKUP($A51,'S49'!$C:$BQ,30,0)</f>
        <v>16</v>
      </c>
      <c r="BA51" s="66">
        <f>VLOOKUP($A51,'S49'!$C:$BQ,52,0)</f>
        <v>100.8</v>
      </c>
      <c r="BB51" s="66">
        <f>VLOOKUP($A51,'S49'!$C:$BQ,59,0)</f>
        <v>0</v>
      </c>
      <c r="BC51" s="66">
        <f>VLOOKUP($A51,'S49'!$C:$BQ,60,0)</f>
        <v>0</v>
      </c>
      <c r="BD51" s="58" t="e">
        <f>VLOOKUP($A51,'S50'!$C:$BQ,32,0)</f>
        <v>#N/A</v>
      </c>
      <c r="BE51" s="58" t="e">
        <f>VLOOKUP($A51,'S50'!$C:$BQ,39,0)</f>
        <v>#N/A</v>
      </c>
      <c r="BF51" s="58" t="e">
        <f>VLOOKUP($A51,'S50'!$C:$BQ,40,0)</f>
        <v>#N/A</v>
      </c>
      <c r="BG51" s="58" t="e">
        <f>VLOOKUP($A51,'S50'!$C:$BQ,22,0)</f>
        <v>#N/A</v>
      </c>
      <c r="BH51" s="66" t="e">
        <f>VLOOKUP($A51,'S50'!$C:$BQ,29,0)</f>
        <v>#N/A</v>
      </c>
      <c r="BI51" s="66" t="e">
        <f>VLOOKUP($A51,'S50'!$C:$BQ,30,0)</f>
        <v>#N/A</v>
      </c>
      <c r="BJ51" s="66" t="e">
        <f>VLOOKUP($A51,'S50'!$C:$BQ,52,0)</f>
        <v>#N/A</v>
      </c>
      <c r="BK51" s="66" t="e">
        <f>VLOOKUP($A51,'S50'!$C:$BQ,59,0)</f>
        <v>#N/A</v>
      </c>
      <c r="BL51" s="66" t="e">
        <f>VLOOKUP($A51,'S50'!$C:$BQ,60,0)</f>
        <v>#N/A</v>
      </c>
    </row>
    <row r="52" spans="1:64" x14ac:dyDescent="0.2">
      <c r="A52" s="57" t="s">
        <v>108</v>
      </c>
      <c r="B52" s="58">
        <f>VLOOKUP($A52,'S0 remplacer avec S44'!$C:$BQ,32,0)</f>
        <v>96.1</v>
      </c>
      <c r="C52" s="58">
        <f>VLOOKUP($A52,'S0 remplacer avec S44'!$C:$BQ,39,0)</f>
        <v>66</v>
      </c>
      <c r="D52" s="58">
        <f>VLOOKUP($A52,'S0 remplacer avec S44'!$C:$BQ,40,0)</f>
        <v>99</v>
      </c>
      <c r="E52" s="58">
        <f>VLOOKUP($A52,'S0 remplacer avec S44'!$C:$BQ,22,0)</f>
        <v>1020.32716</v>
      </c>
      <c r="F52" s="66">
        <f>VLOOKUP($A52,'S0 remplacer avec S44'!$C:$BQ,29,0)</f>
        <v>453</v>
      </c>
      <c r="G52" s="66">
        <f>VLOOKUP($A52,'S0 remplacer avec S44'!$C:$BQ,30,0)</f>
        <v>747</v>
      </c>
      <c r="H52" s="66">
        <f>VLOOKUP($A52,'S0 remplacer avec S44'!$C:$BQ,52,0)</f>
        <v>59.4</v>
      </c>
      <c r="I52" s="66">
        <f>VLOOKUP($A52,'S0 remplacer avec S44'!$C:$BQ,59,0)</f>
        <v>23</v>
      </c>
      <c r="J52" s="66">
        <f>VLOOKUP($A52,'S0 remplacer avec S44'!$C:$BQ,60,0)</f>
        <v>40</v>
      </c>
      <c r="K52" s="58">
        <f>VLOOKUP($A52,'S45'!$C:$BQ,32,0)</f>
        <v>100.1</v>
      </c>
      <c r="L52" s="58">
        <f>VLOOKUP($A52,'S45'!$C:$BQ,39,0)</f>
        <v>62</v>
      </c>
      <c r="M52" s="58">
        <f>VLOOKUP($A52,'S45'!$C:$BQ,40,0)</f>
        <v>95</v>
      </c>
      <c r="N52" s="58">
        <f>VLOOKUP($A52,'S45'!$C:$BQ,22,0)</f>
        <v>1020.90762</v>
      </c>
      <c r="O52" s="66">
        <f>VLOOKUP($A52,'S45'!$C:$BQ,29,0)</f>
        <v>452</v>
      </c>
      <c r="P52" s="66">
        <f>VLOOKUP($A52,'S45'!$C:$BQ,30,0)</f>
        <v>747</v>
      </c>
      <c r="Q52" s="66">
        <f>VLOOKUP($A52,'S45'!$C:$BQ,52,0)</f>
        <v>59.4</v>
      </c>
      <c r="R52" s="66">
        <f>VLOOKUP($A52,'S45'!$C:$BQ,59,0)</f>
        <v>23</v>
      </c>
      <c r="S52" s="66">
        <f>VLOOKUP($A52,'S45'!$C:$BQ,60,0)</f>
        <v>40</v>
      </c>
      <c r="T52" s="58">
        <f>VLOOKUP($A52,'S46'!$C:$BQ,32,0)</f>
        <v>101.1</v>
      </c>
      <c r="U52" s="58">
        <f>VLOOKUP($A52,'S46'!$C:$BQ,39,0)</f>
        <v>61</v>
      </c>
      <c r="V52" s="58">
        <f>VLOOKUP($A52,'S46'!$C:$BQ,40,0)</f>
        <v>94</v>
      </c>
      <c r="W52" s="58">
        <f>VLOOKUP($A52,'S46'!$C:$BQ,22,0)</f>
        <v>1039.0668599999999</v>
      </c>
      <c r="X52" s="66">
        <f>VLOOKUP($A52,'S46'!$C:$BQ,29,0)</f>
        <v>434</v>
      </c>
      <c r="Y52" s="66">
        <f>VLOOKUP($A52,'S46'!$C:$BQ,30,0)</f>
        <v>728</v>
      </c>
      <c r="Z52" s="66">
        <f>VLOOKUP($A52,'S46'!$C:$BQ,52,0)</f>
        <v>59.4</v>
      </c>
      <c r="AA52" s="66">
        <f>VLOOKUP($A52,'S46'!$C:$BQ,59,0)</f>
        <v>23</v>
      </c>
      <c r="AB52" s="66">
        <f>VLOOKUP($A52,'S46'!$C:$BQ,60,0)</f>
        <v>40</v>
      </c>
      <c r="AC52" s="58">
        <f>VLOOKUP($A52,'S47'!$C:$BQ,32,0)</f>
        <v>102.1</v>
      </c>
      <c r="AD52" s="58">
        <f>VLOOKUP($A52,'S47'!$C:$BQ,39,0)</f>
        <v>60</v>
      </c>
      <c r="AE52" s="58">
        <f>VLOOKUP($A52,'S47'!$C:$BQ,40,0)</f>
        <v>93</v>
      </c>
      <c r="AF52" s="58">
        <f>VLOOKUP($A52,'S47'!$C:$BQ,22,0)</f>
        <v>1050.4471100000001</v>
      </c>
      <c r="AG52" s="66">
        <f>VLOOKUP($A52,'S47'!$C:$BQ,29,0)</f>
        <v>422</v>
      </c>
      <c r="AH52" s="66">
        <f>VLOOKUP($A52,'S47'!$C:$BQ,30,0)</f>
        <v>717</v>
      </c>
      <c r="AI52" s="66">
        <f>VLOOKUP($A52,'S47'!$C:$BQ,52,0)</f>
        <v>59.4</v>
      </c>
      <c r="AJ52" s="66">
        <f>VLOOKUP($A52,'S47'!$C:$BQ,59,0)</f>
        <v>23</v>
      </c>
      <c r="AK52" s="66">
        <f>VLOOKUP($A52,'S47'!$C:$BQ,60,0)</f>
        <v>40</v>
      </c>
      <c r="AL52" s="58">
        <f>VLOOKUP($A52,'S48'!$C:$BQ,32,0)</f>
        <v>103.1</v>
      </c>
      <c r="AM52" s="58">
        <f>VLOOKUP($A52,'S48'!$C:$BQ,39,0)</f>
        <v>54</v>
      </c>
      <c r="AN52" s="58">
        <f>VLOOKUP($A52,'S48'!$C:$BQ,40,0)</f>
        <v>85</v>
      </c>
      <c r="AO52" s="58">
        <f>VLOOKUP($A52,'S48'!$C:$BQ,22,0)</f>
        <v>1108.7442599999999</v>
      </c>
      <c r="AP52" s="66">
        <f>VLOOKUP($A52,'S48'!$C:$BQ,29,0)</f>
        <v>312</v>
      </c>
      <c r="AQ52" s="66">
        <f>VLOOKUP($A52,'S48'!$C:$BQ,30,0)</f>
        <v>596</v>
      </c>
      <c r="AR52" s="66">
        <f>VLOOKUP($A52,'S48'!$C:$BQ,52,0)</f>
        <v>59.4</v>
      </c>
      <c r="AS52" s="66">
        <f>VLOOKUP($A52,'S48'!$C:$BQ,59,0)</f>
        <v>20</v>
      </c>
      <c r="AT52" s="66">
        <f>VLOOKUP($A52,'S48'!$C:$BQ,60,0)</f>
        <v>36</v>
      </c>
      <c r="AU52" s="58">
        <f>VLOOKUP($A52,'S49'!$C:$BQ,32,0)</f>
        <v>102.1</v>
      </c>
      <c r="AV52" s="58">
        <f>VLOOKUP($A52,'S49'!$C:$BQ,39,0)</f>
        <v>55</v>
      </c>
      <c r="AW52" s="58">
        <f>VLOOKUP($A52,'S49'!$C:$BQ,40,0)</f>
        <v>86</v>
      </c>
      <c r="AX52" s="58">
        <f>VLOOKUP($A52,'S49'!$C:$BQ,22,0)</f>
        <v>1108.9817599999999</v>
      </c>
      <c r="AY52" s="66">
        <f>VLOOKUP($A52,'S49'!$C:$BQ,29,0)</f>
        <v>311</v>
      </c>
      <c r="AZ52" s="66">
        <f>VLOOKUP($A52,'S49'!$C:$BQ,30,0)</f>
        <v>595</v>
      </c>
      <c r="BA52" s="66">
        <f>VLOOKUP($A52,'S49'!$C:$BQ,52,0)</f>
        <v>59.4</v>
      </c>
      <c r="BB52" s="66">
        <f>VLOOKUP($A52,'S49'!$C:$BQ,59,0)</f>
        <v>20</v>
      </c>
      <c r="BC52" s="66">
        <f>VLOOKUP($A52,'S49'!$C:$BQ,60,0)</f>
        <v>36</v>
      </c>
      <c r="BD52" s="58" t="e">
        <f>VLOOKUP($A52,'S50'!$C:$BQ,32,0)</f>
        <v>#N/A</v>
      </c>
      <c r="BE52" s="58" t="e">
        <f>VLOOKUP($A52,'S50'!$C:$BQ,39,0)</f>
        <v>#N/A</v>
      </c>
      <c r="BF52" s="58" t="e">
        <f>VLOOKUP($A52,'S50'!$C:$BQ,40,0)</f>
        <v>#N/A</v>
      </c>
      <c r="BG52" s="58" t="e">
        <f>VLOOKUP($A52,'S50'!$C:$BQ,22,0)</f>
        <v>#N/A</v>
      </c>
      <c r="BH52" s="66" t="e">
        <f>VLOOKUP($A52,'S50'!$C:$BQ,29,0)</f>
        <v>#N/A</v>
      </c>
      <c r="BI52" s="66" t="e">
        <f>VLOOKUP($A52,'S50'!$C:$BQ,30,0)</f>
        <v>#N/A</v>
      </c>
      <c r="BJ52" s="66" t="e">
        <f>VLOOKUP($A52,'S50'!$C:$BQ,52,0)</f>
        <v>#N/A</v>
      </c>
      <c r="BK52" s="66" t="e">
        <f>VLOOKUP($A52,'S50'!$C:$BQ,59,0)</f>
        <v>#N/A</v>
      </c>
      <c r="BL52" s="66" t="e">
        <f>VLOOKUP($A52,'S50'!$C:$BQ,60,0)</f>
        <v>#N/A</v>
      </c>
    </row>
    <row r="53" spans="1:64" x14ac:dyDescent="0.2">
      <c r="A53" s="57" t="s">
        <v>109</v>
      </c>
      <c r="B53" s="58">
        <f>VLOOKUP($A53,'S0 remplacer avec S44'!$C:$BQ,32,0)</f>
        <v>148.80000000000001</v>
      </c>
      <c r="C53" s="58">
        <f>VLOOKUP($A53,'S0 remplacer avec S44'!$C:$BQ,39,0)</f>
        <v>182</v>
      </c>
      <c r="D53" s="58">
        <f>VLOOKUP($A53,'S0 remplacer avec S44'!$C:$BQ,40,0)</f>
        <v>248</v>
      </c>
      <c r="E53" s="58">
        <f>VLOOKUP($A53,'S0 remplacer avec S44'!$C:$BQ,22,0)</f>
        <v>2274.1187</v>
      </c>
      <c r="F53" s="66">
        <f>VLOOKUP($A53,'S0 remplacer avec S44'!$C:$BQ,29,0)</f>
        <v>729</v>
      </c>
      <c r="G53" s="66">
        <f>VLOOKUP($A53,'S0 remplacer avec S44'!$C:$BQ,30,0)</f>
        <v>1329</v>
      </c>
      <c r="H53" s="66">
        <f>VLOOKUP($A53,'S0 remplacer avec S44'!$C:$BQ,52,0)</f>
        <v>180.8</v>
      </c>
      <c r="I53" s="66">
        <f>VLOOKUP($A53,'S0 remplacer avec S44'!$C:$BQ,59,0)</f>
        <v>0</v>
      </c>
      <c r="J53" s="66">
        <f>VLOOKUP($A53,'S0 remplacer avec S44'!$C:$BQ,60,0)</f>
        <v>21</v>
      </c>
      <c r="K53" s="58">
        <f>VLOOKUP($A53,'S45'!$C:$BQ,32,0)</f>
        <v>150.80000000000001</v>
      </c>
      <c r="L53" s="58">
        <f>VLOOKUP($A53,'S45'!$C:$BQ,39,0)</f>
        <v>180</v>
      </c>
      <c r="M53" s="58">
        <f>VLOOKUP($A53,'S45'!$C:$BQ,40,0)</f>
        <v>246</v>
      </c>
      <c r="N53" s="58">
        <f>VLOOKUP($A53,'S45'!$C:$BQ,22,0)</f>
        <v>2364.9646400000001</v>
      </c>
      <c r="O53" s="66">
        <f>VLOOKUP($A53,'S45'!$C:$BQ,29,0)</f>
        <v>638</v>
      </c>
      <c r="P53" s="66">
        <f>VLOOKUP($A53,'S45'!$C:$BQ,30,0)</f>
        <v>1238</v>
      </c>
      <c r="Q53" s="66">
        <f>VLOOKUP($A53,'S45'!$C:$BQ,52,0)</f>
        <v>183.8</v>
      </c>
      <c r="R53" s="66">
        <f>VLOOKUP($A53,'S45'!$C:$BQ,59,0)</f>
        <v>0</v>
      </c>
      <c r="S53" s="66">
        <f>VLOOKUP($A53,'S45'!$C:$BQ,60,0)</f>
        <v>18</v>
      </c>
      <c r="T53" s="58">
        <f>VLOOKUP($A53,'S46'!$C:$BQ,32,0)</f>
        <v>149.80000000000001</v>
      </c>
      <c r="U53" s="58">
        <f>VLOOKUP($A53,'S46'!$C:$BQ,39,0)</f>
        <v>181</v>
      </c>
      <c r="V53" s="58">
        <f>VLOOKUP($A53,'S46'!$C:$BQ,40,0)</f>
        <v>247</v>
      </c>
      <c r="W53" s="58">
        <f>VLOOKUP($A53,'S46'!$C:$BQ,22,0)</f>
        <v>2417.3446399999998</v>
      </c>
      <c r="X53" s="66">
        <f>VLOOKUP($A53,'S46'!$C:$BQ,29,0)</f>
        <v>585</v>
      </c>
      <c r="Y53" s="66">
        <f>VLOOKUP($A53,'S46'!$C:$BQ,30,0)</f>
        <v>1186</v>
      </c>
      <c r="Z53" s="66">
        <f>VLOOKUP($A53,'S46'!$C:$BQ,52,0)</f>
        <v>183.8</v>
      </c>
      <c r="AA53" s="66">
        <f>VLOOKUP($A53,'S46'!$C:$BQ,59,0)</f>
        <v>0</v>
      </c>
      <c r="AB53" s="66">
        <f>VLOOKUP($A53,'S46'!$C:$BQ,60,0)</f>
        <v>18</v>
      </c>
      <c r="AC53" s="58">
        <f>VLOOKUP($A53,'S47'!$C:$BQ,32,0)</f>
        <v>155.80000000000001</v>
      </c>
      <c r="AD53" s="58">
        <f>VLOOKUP($A53,'S47'!$C:$BQ,39,0)</f>
        <v>175</v>
      </c>
      <c r="AE53" s="58">
        <f>VLOOKUP($A53,'S47'!$C:$BQ,40,0)</f>
        <v>241</v>
      </c>
      <c r="AF53" s="58">
        <f>VLOOKUP($A53,'S47'!$C:$BQ,22,0)</f>
        <v>2477.2899900000002</v>
      </c>
      <c r="AG53" s="66">
        <f>VLOOKUP($A53,'S47'!$C:$BQ,29,0)</f>
        <v>525</v>
      </c>
      <c r="AH53" s="66">
        <f>VLOOKUP($A53,'S47'!$C:$BQ,30,0)</f>
        <v>1126</v>
      </c>
      <c r="AI53" s="66">
        <f>VLOOKUP($A53,'S47'!$C:$BQ,52,0)</f>
        <v>190.8</v>
      </c>
      <c r="AJ53" s="66">
        <f>VLOOKUP($A53,'S47'!$C:$BQ,59,0)</f>
        <v>0</v>
      </c>
      <c r="AK53" s="66">
        <f>VLOOKUP($A53,'S47'!$C:$BQ,60,0)</f>
        <v>11</v>
      </c>
      <c r="AL53" s="58">
        <f>VLOOKUP($A53,'S48'!$C:$BQ,32,0)</f>
        <v>159.80000000000001</v>
      </c>
      <c r="AM53" s="58">
        <f>VLOOKUP($A53,'S48'!$C:$BQ,39,0)</f>
        <v>168</v>
      </c>
      <c r="AN53" s="58">
        <f>VLOOKUP($A53,'S48'!$C:$BQ,40,0)</f>
        <v>233</v>
      </c>
      <c r="AO53" s="58">
        <f>VLOOKUP($A53,'S48'!$C:$BQ,22,0)</f>
        <v>2581.1071000000002</v>
      </c>
      <c r="AP53" s="66">
        <f>VLOOKUP($A53,'S48'!$C:$BQ,29,0)</f>
        <v>394</v>
      </c>
      <c r="AQ53" s="66">
        <f>VLOOKUP($A53,'S48'!$C:$BQ,30,0)</f>
        <v>989</v>
      </c>
      <c r="AR53" s="66">
        <f>VLOOKUP($A53,'S48'!$C:$BQ,52,0)</f>
        <v>194.8</v>
      </c>
      <c r="AS53" s="66">
        <f>VLOOKUP($A53,'S48'!$C:$BQ,59,0)</f>
        <v>0</v>
      </c>
      <c r="AT53" s="66">
        <f>VLOOKUP($A53,'S48'!$C:$BQ,60,0)</f>
        <v>5</v>
      </c>
      <c r="AU53" s="58">
        <f>VLOOKUP($A53,'S49'!$C:$BQ,32,0)</f>
        <v>163.30000000000001</v>
      </c>
      <c r="AV53" s="58">
        <f>VLOOKUP($A53,'S49'!$C:$BQ,39,0)</f>
        <v>164</v>
      </c>
      <c r="AW53" s="58">
        <f>VLOOKUP($A53,'S49'!$C:$BQ,40,0)</f>
        <v>230</v>
      </c>
      <c r="AX53" s="58">
        <f>VLOOKUP($A53,'S49'!$C:$BQ,22,0)</f>
        <v>2629.8419100000001</v>
      </c>
      <c r="AY53" s="66">
        <f>VLOOKUP($A53,'S49'!$C:$BQ,29,0)</f>
        <v>345</v>
      </c>
      <c r="AZ53" s="66">
        <f>VLOOKUP($A53,'S49'!$C:$BQ,30,0)</f>
        <v>940</v>
      </c>
      <c r="BA53" s="66">
        <f>VLOOKUP($A53,'S49'!$C:$BQ,52,0)</f>
        <v>199.8</v>
      </c>
      <c r="BB53" s="66">
        <f>VLOOKUP($A53,'S49'!$C:$BQ,59,0)</f>
        <v>0</v>
      </c>
      <c r="BC53" s="66">
        <f>VLOOKUP($A53,'S49'!$C:$BQ,60,0)</f>
        <v>0</v>
      </c>
      <c r="BD53" s="58" t="e">
        <f>VLOOKUP($A53,'S50'!$C:$BQ,32,0)</f>
        <v>#N/A</v>
      </c>
      <c r="BE53" s="58" t="e">
        <f>VLOOKUP($A53,'S50'!$C:$BQ,39,0)</f>
        <v>#N/A</v>
      </c>
      <c r="BF53" s="58" t="e">
        <f>VLOOKUP($A53,'S50'!$C:$BQ,40,0)</f>
        <v>#N/A</v>
      </c>
      <c r="BG53" s="58" t="e">
        <f>VLOOKUP($A53,'S50'!$C:$BQ,22,0)</f>
        <v>#N/A</v>
      </c>
      <c r="BH53" s="66" t="e">
        <f>VLOOKUP($A53,'S50'!$C:$BQ,29,0)</f>
        <v>#N/A</v>
      </c>
      <c r="BI53" s="66" t="e">
        <f>VLOOKUP($A53,'S50'!$C:$BQ,30,0)</f>
        <v>#N/A</v>
      </c>
      <c r="BJ53" s="66" t="e">
        <f>VLOOKUP($A53,'S50'!$C:$BQ,52,0)</f>
        <v>#N/A</v>
      </c>
      <c r="BK53" s="66" t="e">
        <f>VLOOKUP($A53,'S50'!$C:$BQ,59,0)</f>
        <v>#N/A</v>
      </c>
      <c r="BL53" s="66" t="e">
        <f>VLOOKUP($A53,'S50'!$C:$BQ,60,0)</f>
        <v>#N/A</v>
      </c>
    </row>
    <row r="54" spans="1:64" x14ac:dyDescent="0.2">
      <c r="A54" s="57" t="s">
        <v>110</v>
      </c>
      <c r="B54" s="58">
        <f>VLOOKUP($A54,'S0 remplacer avec S44'!$C:$BQ,32,0)</f>
        <v>147.94999999999999</v>
      </c>
      <c r="C54" s="58">
        <f>VLOOKUP($A54,'S0 remplacer avec S44'!$C:$BQ,39,0)</f>
        <v>19</v>
      </c>
      <c r="D54" s="58">
        <f>VLOOKUP($A54,'S0 remplacer avec S44'!$C:$BQ,40,0)</f>
        <v>52</v>
      </c>
      <c r="E54" s="58">
        <f>VLOOKUP($A54,'S0 remplacer avec S44'!$C:$BQ,22,0)</f>
        <v>1869.7637400000001</v>
      </c>
      <c r="F54" s="66">
        <f>VLOOKUP($A54,'S0 remplacer avec S44'!$C:$BQ,29,0)</f>
        <v>0</v>
      </c>
      <c r="G54" s="66">
        <f>VLOOKUP($A54,'S0 remplacer avec S44'!$C:$BQ,30,0)</f>
        <v>0</v>
      </c>
      <c r="H54" s="66">
        <f>VLOOKUP($A54,'S0 remplacer avec S44'!$C:$BQ,52,0)</f>
        <v>134.80000000000001</v>
      </c>
      <c r="I54" s="66">
        <f>VLOOKUP($A54,'S0 remplacer avec S44'!$C:$BQ,59,0)</f>
        <v>0</v>
      </c>
      <c r="J54" s="66">
        <f>VLOOKUP($A54,'S0 remplacer avec S44'!$C:$BQ,60,0)</f>
        <v>0</v>
      </c>
      <c r="K54" s="58">
        <f>VLOOKUP($A54,'S45'!$C:$BQ,32,0)</f>
        <v>146.94999999999999</v>
      </c>
      <c r="L54" s="58">
        <f>VLOOKUP($A54,'S45'!$C:$BQ,39,0)</f>
        <v>20</v>
      </c>
      <c r="M54" s="58">
        <f>VLOOKUP($A54,'S45'!$C:$BQ,40,0)</f>
        <v>53</v>
      </c>
      <c r="N54" s="58">
        <f>VLOOKUP($A54,'S45'!$C:$BQ,22,0)</f>
        <v>1870.4784400000001</v>
      </c>
      <c r="O54" s="66">
        <f>VLOOKUP($A54,'S45'!$C:$BQ,29,0)</f>
        <v>0</v>
      </c>
      <c r="P54" s="66">
        <f>VLOOKUP($A54,'S45'!$C:$BQ,30,0)</f>
        <v>0</v>
      </c>
      <c r="Q54" s="66">
        <f>VLOOKUP($A54,'S45'!$C:$BQ,52,0)</f>
        <v>137.80000000000001</v>
      </c>
      <c r="R54" s="66">
        <f>VLOOKUP($A54,'S45'!$C:$BQ,59,0)</f>
        <v>0</v>
      </c>
      <c r="S54" s="66">
        <f>VLOOKUP($A54,'S45'!$C:$BQ,60,0)</f>
        <v>0</v>
      </c>
      <c r="T54" s="58">
        <f>VLOOKUP($A54,'S46'!$C:$BQ,32,0)</f>
        <v>147.44999999999999</v>
      </c>
      <c r="U54" s="58">
        <f>VLOOKUP($A54,'S46'!$C:$BQ,39,0)</f>
        <v>19</v>
      </c>
      <c r="V54" s="58">
        <f>VLOOKUP($A54,'S46'!$C:$BQ,40,0)</f>
        <v>52</v>
      </c>
      <c r="W54" s="58">
        <f>VLOOKUP($A54,'S46'!$C:$BQ,22,0)</f>
        <v>1872.1274000000001</v>
      </c>
      <c r="X54" s="66">
        <f>VLOOKUP($A54,'S46'!$C:$BQ,29,0)</f>
        <v>0</v>
      </c>
      <c r="Y54" s="66">
        <f>VLOOKUP($A54,'S46'!$C:$BQ,30,0)</f>
        <v>0</v>
      </c>
      <c r="Z54" s="66">
        <f>VLOOKUP($A54,'S46'!$C:$BQ,52,0)</f>
        <v>137.80000000000001</v>
      </c>
      <c r="AA54" s="66">
        <f>VLOOKUP($A54,'S46'!$C:$BQ,59,0)</f>
        <v>0</v>
      </c>
      <c r="AB54" s="66">
        <f>VLOOKUP($A54,'S46'!$C:$BQ,60,0)</f>
        <v>0</v>
      </c>
      <c r="AC54" s="58">
        <f>VLOOKUP($A54,'S47'!$C:$BQ,32,0)</f>
        <v>151.44999999999999</v>
      </c>
      <c r="AD54" s="58">
        <f>VLOOKUP($A54,'S47'!$C:$BQ,39,0)</f>
        <v>15</v>
      </c>
      <c r="AE54" s="58">
        <f>VLOOKUP($A54,'S47'!$C:$BQ,40,0)</f>
        <v>48</v>
      </c>
      <c r="AF54" s="58">
        <f>VLOOKUP($A54,'S47'!$C:$BQ,22,0)</f>
        <v>1891.59538</v>
      </c>
      <c r="AG54" s="66">
        <f>VLOOKUP($A54,'S47'!$C:$BQ,29,0)</f>
        <v>0</v>
      </c>
      <c r="AH54" s="66">
        <f>VLOOKUP($A54,'S47'!$C:$BQ,30,0)</f>
        <v>0</v>
      </c>
      <c r="AI54" s="66">
        <f>VLOOKUP($A54,'S47'!$C:$BQ,52,0)</f>
        <v>138.80000000000001</v>
      </c>
      <c r="AJ54" s="66">
        <f>VLOOKUP($A54,'S47'!$C:$BQ,59,0)</f>
        <v>0</v>
      </c>
      <c r="AK54" s="66">
        <f>VLOOKUP($A54,'S47'!$C:$BQ,60,0)</f>
        <v>0</v>
      </c>
      <c r="AL54" s="58">
        <f>VLOOKUP($A54,'S48'!$C:$BQ,32,0)</f>
        <v>151.94999999999999</v>
      </c>
      <c r="AM54" s="58">
        <f>VLOOKUP($A54,'S48'!$C:$BQ,39,0)</f>
        <v>11</v>
      </c>
      <c r="AN54" s="58">
        <f>VLOOKUP($A54,'S48'!$C:$BQ,40,0)</f>
        <v>43</v>
      </c>
      <c r="AO54" s="58">
        <f>VLOOKUP($A54,'S48'!$C:$BQ,22,0)</f>
        <v>1903.1880100000001</v>
      </c>
      <c r="AP54" s="66">
        <f>VLOOKUP($A54,'S48'!$C:$BQ,29,0)</f>
        <v>0</v>
      </c>
      <c r="AQ54" s="66">
        <f>VLOOKUP($A54,'S48'!$C:$BQ,30,0)</f>
        <v>0</v>
      </c>
      <c r="AR54" s="66">
        <f>VLOOKUP($A54,'S48'!$C:$BQ,52,0)</f>
        <v>141.80000000000001</v>
      </c>
      <c r="AS54" s="66">
        <f>VLOOKUP($A54,'S48'!$C:$BQ,59,0)</f>
        <v>0</v>
      </c>
      <c r="AT54" s="66">
        <f>VLOOKUP($A54,'S48'!$C:$BQ,60,0)</f>
        <v>0</v>
      </c>
      <c r="AU54" s="58">
        <f>VLOOKUP($A54,'S49'!$C:$BQ,32,0)</f>
        <v>150.94999999999999</v>
      </c>
      <c r="AV54" s="58">
        <f>VLOOKUP($A54,'S49'!$C:$BQ,39,0)</f>
        <v>12</v>
      </c>
      <c r="AW54" s="58">
        <f>VLOOKUP($A54,'S49'!$C:$BQ,40,0)</f>
        <v>44</v>
      </c>
      <c r="AX54" s="58">
        <f>VLOOKUP($A54,'S49'!$C:$BQ,22,0)</f>
        <v>1916.0799199999999</v>
      </c>
      <c r="AY54" s="66">
        <f>VLOOKUP($A54,'S49'!$C:$BQ,29,0)</f>
        <v>0</v>
      </c>
      <c r="AZ54" s="66">
        <f>VLOOKUP($A54,'S49'!$C:$BQ,30,0)</f>
        <v>0</v>
      </c>
      <c r="BA54" s="66">
        <f>VLOOKUP($A54,'S49'!$C:$BQ,52,0)</f>
        <v>141.80000000000001</v>
      </c>
      <c r="BB54" s="66">
        <f>VLOOKUP($A54,'S49'!$C:$BQ,59,0)</f>
        <v>0</v>
      </c>
      <c r="BC54" s="66">
        <f>VLOOKUP($A54,'S49'!$C:$BQ,60,0)</f>
        <v>0</v>
      </c>
      <c r="BD54" s="58" t="e">
        <f>VLOOKUP($A54,'S50'!$C:$BQ,32,0)</f>
        <v>#N/A</v>
      </c>
      <c r="BE54" s="58" t="e">
        <f>VLOOKUP($A54,'S50'!$C:$BQ,39,0)</f>
        <v>#N/A</v>
      </c>
      <c r="BF54" s="58" t="e">
        <f>VLOOKUP($A54,'S50'!$C:$BQ,40,0)</f>
        <v>#N/A</v>
      </c>
      <c r="BG54" s="58" t="e">
        <f>VLOOKUP($A54,'S50'!$C:$BQ,22,0)</f>
        <v>#N/A</v>
      </c>
      <c r="BH54" s="66" t="e">
        <f>VLOOKUP($A54,'S50'!$C:$BQ,29,0)</f>
        <v>#N/A</v>
      </c>
      <c r="BI54" s="66" t="e">
        <f>VLOOKUP($A54,'S50'!$C:$BQ,30,0)</f>
        <v>#N/A</v>
      </c>
      <c r="BJ54" s="66" t="e">
        <f>VLOOKUP($A54,'S50'!$C:$BQ,52,0)</f>
        <v>#N/A</v>
      </c>
      <c r="BK54" s="66" t="e">
        <f>VLOOKUP($A54,'S50'!$C:$BQ,59,0)</f>
        <v>#N/A</v>
      </c>
      <c r="BL54" s="66" t="e">
        <f>VLOOKUP($A54,'S50'!$C:$BQ,60,0)</f>
        <v>#N/A</v>
      </c>
    </row>
    <row r="55" spans="1:64" x14ac:dyDescent="0.2">
      <c r="A55" s="57" t="s">
        <v>111</v>
      </c>
      <c r="B55" s="58">
        <f>VLOOKUP($A55,'S0 remplacer avec S44'!$C:$BQ,32,0)</f>
        <v>236.2</v>
      </c>
      <c r="C55" s="58">
        <f>VLOOKUP($A55,'S0 remplacer avec S44'!$C:$BQ,39,0)</f>
        <v>102</v>
      </c>
      <c r="D55" s="58">
        <f>VLOOKUP($A55,'S0 remplacer avec S44'!$C:$BQ,40,0)</f>
        <v>169</v>
      </c>
      <c r="E55" s="58">
        <f>VLOOKUP($A55,'S0 remplacer avec S44'!$C:$BQ,22,0)</f>
        <v>1920.2623349999999</v>
      </c>
      <c r="F55" s="66">
        <f>VLOOKUP($A55,'S0 remplacer avec S44'!$C:$BQ,29,0)</f>
        <v>1149</v>
      </c>
      <c r="G55" s="66">
        <f>VLOOKUP($A55,'S0 remplacer avec S44'!$C:$BQ,30,0)</f>
        <v>1763</v>
      </c>
      <c r="H55" s="66">
        <f>VLOOKUP($A55,'S0 remplacer avec S44'!$C:$BQ,52,0)</f>
        <v>199.2</v>
      </c>
      <c r="I55" s="66">
        <f>VLOOKUP($A55,'S0 remplacer avec S44'!$C:$BQ,59,0)</f>
        <v>0</v>
      </c>
      <c r="J55" s="66">
        <f>VLOOKUP($A55,'S0 remplacer avec S44'!$C:$BQ,60,0)</f>
        <v>7</v>
      </c>
      <c r="K55" s="58">
        <f>VLOOKUP($A55,'S45'!$C:$BQ,32,0)</f>
        <v>239.2</v>
      </c>
      <c r="L55" s="58">
        <f>VLOOKUP($A55,'S45'!$C:$BQ,39,0)</f>
        <v>99</v>
      </c>
      <c r="M55" s="58">
        <f>VLOOKUP($A55,'S45'!$C:$BQ,40,0)</f>
        <v>166</v>
      </c>
      <c r="N55" s="58">
        <f>VLOOKUP($A55,'S45'!$C:$BQ,22,0)</f>
        <v>1937.4232850000001</v>
      </c>
      <c r="O55" s="66">
        <f>VLOOKUP($A55,'S45'!$C:$BQ,29,0)</f>
        <v>1132</v>
      </c>
      <c r="P55" s="66">
        <f>VLOOKUP($A55,'S45'!$C:$BQ,30,0)</f>
        <v>1746</v>
      </c>
      <c r="Q55" s="66">
        <f>VLOOKUP($A55,'S45'!$C:$BQ,52,0)</f>
        <v>200.2</v>
      </c>
      <c r="R55" s="66">
        <f>VLOOKUP($A55,'S45'!$C:$BQ,59,0)</f>
        <v>0</v>
      </c>
      <c r="S55" s="66">
        <f>VLOOKUP($A55,'S45'!$C:$BQ,60,0)</f>
        <v>6</v>
      </c>
      <c r="T55" s="58">
        <f>VLOOKUP($A55,'S46'!$C:$BQ,32,0)</f>
        <v>240.2</v>
      </c>
      <c r="U55" s="58">
        <f>VLOOKUP($A55,'S46'!$C:$BQ,39,0)</f>
        <v>98</v>
      </c>
      <c r="V55" s="58">
        <f>VLOOKUP($A55,'S46'!$C:$BQ,40,0)</f>
        <v>165</v>
      </c>
      <c r="W55" s="58">
        <f>VLOOKUP($A55,'S46'!$C:$BQ,22,0)</f>
        <v>1938.418885</v>
      </c>
      <c r="X55" s="66">
        <f>VLOOKUP($A55,'S46'!$C:$BQ,29,0)</f>
        <v>1131</v>
      </c>
      <c r="Y55" s="66">
        <f>VLOOKUP($A55,'S46'!$C:$BQ,30,0)</f>
        <v>1745</v>
      </c>
      <c r="Z55" s="66">
        <f>VLOOKUP($A55,'S46'!$C:$BQ,52,0)</f>
        <v>200.2</v>
      </c>
      <c r="AA55" s="66">
        <f>VLOOKUP($A55,'S46'!$C:$BQ,59,0)</f>
        <v>0</v>
      </c>
      <c r="AB55" s="66">
        <f>VLOOKUP($A55,'S46'!$C:$BQ,60,0)</f>
        <v>6</v>
      </c>
      <c r="AC55" s="58">
        <f>VLOOKUP($A55,'S47'!$C:$BQ,32,0)</f>
        <v>243.7</v>
      </c>
      <c r="AD55" s="58">
        <f>VLOOKUP($A55,'S47'!$C:$BQ,39,0)</f>
        <v>94</v>
      </c>
      <c r="AE55" s="58">
        <f>VLOOKUP($A55,'S47'!$C:$BQ,40,0)</f>
        <v>162</v>
      </c>
      <c r="AF55" s="58">
        <f>VLOOKUP($A55,'S47'!$C:$BQ,22,0)</f>
        <v>1990.3286149999999</v>
      </c>
      <c r="AG55" s="66">
        <f>VLOOKUP($A55,'S47'!$C:$BQ,29,0)</f>
        <v>1079</v>
      </c>
      <c r="AH55" s="66">
        <f>VLOOKUP($A55,'S47'!$C:$BQ,30,0)</f>
        <v>1693</v>
      </c>
      <c r="AI55" s="66">
        <f>VLOOKUP($A55,'S47'!$C:$BQ,52,0)</f>
        <v>208.2</v>
      </c>
      <c r="AJ55" s="66">
        <f>VLOOKUP($A55,'S47'!$C:$BQ,59,0)</f>
        <v>0</v>
      </c>
      <c r="AK55" s="66">
        <f>VLOOKUP($A55,'S47'!$C:$BQ,60,0)</f>
        <v>0</v>
      </c>
      <c r="AL55" s="58">
        <f>VLOOKUP($A55,'S48'!$C:$BQ,32,0)</f>
        <v>242.7</v>
      </c>
      <c r="AM55" s="58">
        <f>VLOOKUP($A55,'S48'!$C:$BQ,39,0)</f>
        <v>94</v>
      </c>
      <c r="AN55" s="58">
        <f>VLOOKUP($A55,'S48'!$C:$BQ,40,0)</f>
        <v>162</v>
      </c>
      <c r="AO55" s="58">
        <f>VLOOKUP($A55,'S48'!$C:$BQ,22,0)</f>
        <v>2009.2853050000001</v>
      </c>
      <c r="AP55" s="66">
        <f>VLOOKUP($A55,'S48'!$C:$BQ,29,0)</f>
        <v>1052</v>
      </c>
      <c r="AQ55" s="66">
        <f>VLOOKUP($A55,'S48'!$C:$BQ,30,0)</f>
        <v>1665</v>
      </c>
      <c r="AR55" s="66">
        <f>VLOOKUP($A55,'S48'!$C:$BQ,52,0)</f>
        <v>211.2</v>
      </c>
      <c r="AS55" s="66">
        <f>VLOOKUP($A55,'S48'!$C:$BQ,59,0)</f>
        <v>0</v>
      </c>
      <c r="AT55" s="66">
        <f>VLOOKUP($A55,'S48'!$C:$BQ,60,0)</f>
        <v>0</v>
      </c>
      <c r="AU55" s="58">
        <f>VLOOKUP($A55,'S49'!$C:$BQ,32,0)</f>
        <v>241.2</v>
      </c>
      <c r="AV55" s="58">
        <f>VLOOKUP($A55,'S49'!$C:$BQ,39,0)</f>
        <v>96</v>
      </c>
      <c r="AW55" s="58">
        <f>VLOOKUP($A55,'S49'!$C:$BQ,40,0)</f>
        <v>163</v>
      </c>
      <c r="AX55" s="58">
        <f>VLOOKUP($A55,'S49'!$C:$BQ,22,0)</f>
        <v>2016.577575</v>
      </c>
      <c r="AY55" s="66">
        <f>VLOOKUP($A55,'S49'!$C:$BQ,29,0)</f>
        <v>1045</v>
      </c>
      <c r="AZ55" s="66">
        <f>VLOOKUP($A55,'S49'!$C:$BQ,30,0)</f>
        <v>1657</v>
      </c>
      <c r="BA55" s="66">
        <f>VLOOKUP($A55,'S49'!$C:$BQ,52,0)</f>
        <v>211.2</v>
      </c>
      <c r="BB55" s="66">
        <f>VLOOKUP($A55,'S49'!$C:$BQ,59,0)</f>
        <v>0</v>
      </c>
      <c r="BC55" s="66">
        <f>VLOOKUP($A55,'S49'!$C:$BQ,60,0)</f>
        <v>0</v>
      </c>
      <c r="BD55" s="58" t="e">
        <f>VLOOKUP($A55,'S50'!$C:$BQ,32,0)</f>
        <v>#N/A</v>
      </c>
      <c r="BE55" s="58" t="e">
        <f>VLOOKUP($A55,'S50'!$C:$BQ,39,0)</f>
        <v>#N/A</v>
      </c>
      <c r="BF55" s="58" t="e">
        <f>VLOOKUP($A55,'S50'!$C:$BQ,40,0)</f>
        <v>#N/A</v>
      </c>
      <c r="BG55" s="58" t="e">
        <f>VLOOKUP($A55,'S50'!$C:$BQ,22,0)</f>
        <v>#N/A</v>
      </c>
      <c r="BH55" s="66" t="e">
        <f>VLOOKUP($A55,'S50'!$C:$BQ,29,0)</f>
        <v>#N/A</v>
      </c>
      <c r="BI55" s="66" t="e">
        <f>VLOOKUP($A55,'S50'!$C:$BQ,30,0)</f>
        <v>#N/A</v>
      </c>
      <c r="BJ55" s="66" t="e">
        <f>VLOOKUP($A55,'S50'!$C:$BQ,52,0)</f>
        <v>#N/A</v>
      </c>
      <c r="BK55" s="66" t="e">
        <f>VLOOKUP($A55,'S50'!$C:$BQ,59,0)</f>
        <v>#N/A</v>
      </c>
      <c r="BL55" s="66" t="e">
        <f>VLOOKUP($A55,'S50'!$C:$BQ,60,0)</f>
        <v>#N/A</v>
      </c>
    </row>
    <row r="56" spans="1:64" x14ac:dyDescent="0.2">
      <c r="A56" s="57" t="s">
        <v>112</v>
      </c>
      <c r="B56" s="58">
        <f>VLOOKUP($A56,'S0 remplacer avec S44'!$C:$BQ,32,0)</f>
        <v>61.3</v>
      </c>
      <c r="C56" s="58">
        <f>VLOOKUP($A56,'S0 remplacer avec S44'!$C:$BQ,39,0)</f>
        <v>26</v>
      </c>
      <c r="D56" s="58">
        <f>VLOOKUP($A56,'S0 remplacer avec S44'!$C:$BQ,40,0)</f>
        <v>44</v>
      </c>
      <c r="E56" s="58">
        <f>VLOOKUP($A56,'S0 remplacer avec S44'!$C:$BQ,22,0)</f>
        <v>699.18479000000002</v>
      </c>
      <c r="F56" s="66">
        <f>VLOOKUP($A56,'S0 remplacer avec S44'!$C:$BQ,29,0)</f>
        <v>94</v>
      </c>
      <c r="G56" s="66">
        <f>VLOOKUP($A56,'S0 remplacer avec S44'!$C:$BQ,30,0)</f>
        <v>252</v>
      </c>
      <c r="H56" s="66">
        <f>VLOOKUP($A56,'S0 remplacer avec S44'!$C:$BQ,52,0)</f>
        <v>34</v>
      </c>
      <c r="I56" s="66">
        <f>VLOOKUP($A56,'S0 remplacer avec S44'!$C:$BQ,59,0)</f>
        <v>11</v>
      </c>
      <c r="J56" s="66">
        <f>VLOOKUP($A56,'S0 remplacer avec S44'!$C:$BQ,60,0)</f>
        <v>20</v>
      </c>
      <c r="K56" s="58">
        <f>VLOOKUP($A56,'S45'!$C:$BQ,32,0)</f>
        <v>63.3</v>
      </c>
      <c r="L56" s="58">
        <f>VLOOKUP($A56,'S45'!$C:$BQ,39,0)</f>
        <v>24</v>
      </c>
      <c r="M56" s="58">
        <f>VLOOKUP($A56,'S45'!$C:$BQ,40,0)</f>
        <v>42</v>
      </c>
      <c r="N56" s="58">
        <f>VLOOKUP($A56,'S45'!$C:$BQ,22,0)</f>
        <v>699.74478999999997</v>
      </c>
      <c r="O56" s="66">
        <f>VLOOKUP($A56,'S45'!$C:$BQ,29,0)</f>
        <v>93</v>
      </c>
      <c r="P56" s="66">
        <f>VLOOKUP($A56,'S45'!$C:$BQ,30,0)</f>
        <v>252</v>
      </c>
      <c r="Q56" s="66">
        <f>VLOOKUP($A56,'S45'!$C:$BQ,52,0)</f>
        <v>34</v>
      </c>
      <c r="R56" s="66">
        <f>VLOOKUP($A56,'S45'!$C:$BQ,59,0)</f>
        <v>11</v>
      </c>
      <c r="S56" s="66">
        <f>VLOOKUP($A56,'S45'!$C:$BQ,60,0)</f>
        <v>20</v>
      </c>
      <c r="T56" s="58">
        <f>VLOOKUP($A56,'S46'!$C:$BQ,32,0)</f>
        <v>62.8</v>
      </c>
      <c r="U56" s="58">
        <f>VLOOKUP($A56,'S46'!$C:$BQ,39,0)</f>
        <v>25</v>
      </c>
      <c r="V56" s="58">
        <f>VLOOKUP($A56,'S46'!$C:$BQ,40,0)</f>
        <v>42</v>
      </c>
      <c r="W56" s="58">
        <f>VLOOKUP($A56,'S46'!$C:$BQ,22,0)</f>
        <v>700.52949999999998</v>
      </c>
      <c r="X56" s="66">
        <f>VLOOKUP($A56,'S46'!$C:$BQ,29,0)</f>
        <v>92</v>
      </c>
      <c r="Y56" s="66">
        <f>VLOOKUP($A56,'S46'!$C:$BQ,30,0)</f>
        <v>251</v>
      </c>
      <c r="Z56" s="66">
        <f>VLOOKUP($A56,'S46'!$C:$BQ,52,0)</f>
        <v>34</v>
      </c>
      <c r="AA56" s="66">
        <f>VLOOKUP($A56,'S46'!$C:$BQ,59,0)</f>
        <v>11</v>
      </c>
      <c r="AB56" s="66">
        <f>VLOOKUP($A56,'S46'!$C:$BQ,60,0)</f>
        <v>20</v>
      </c>
      <c r="AC56" s="58">
        <f>VLOOKUP($A56,'S47'!$C:$BQ,32,0)</f>
        <v>62.3</v>
      </c>
      <c r="AD56" s="58">
        <f>VLOOKUP($A56,'S47'!$C:$BQ,39,0)</f>
        <v>25</v>
      </c>
      <c r="AE56" s="58">
        <f>VLOOKUP($A56,'S47'!$C:$BQ,40,0)</f>
        <v>43</v>
      </c>
      <c r="AF56" s="58">
        <f>VLOOKUP($A56,'S47'!$C:$BQ,22,0)</f>
        <v>671.06210999999996</v>
      </c>
      <c r="AG56" s="66">
        <f>VLOOKUP($A56,'S47'!$C:$BQ,29,0)</f>
        <v>122</v>
      </c>
      <c r="AH56" s="66">
        <f>VLOOKUP($A56,'S47'!$C:$BQ,30,0)</f>
        <v>280</v>
      </c>
      <c r="AI56" s="66">
        <f>VLOOKUP($A56,'S47'!$C:$BQ,52,0)</f>
        <v>34</v>
      </c>
      <c r="AJ56" s="66">
        <f>VLOOKUP($A56,'S47'!$C:$BQ,59,0)</f>
        <v>11</v>
      </c>
      <c r="AK56" s="66">
        <f>VLOOKUP($A56,'S47'!$C:$BQ,60,0)</f>
        <v>20</v>
      </c>
      <c r="AL56" s="58">
        <f>VLOOKUP($A56,'S48'!$C:$BQ,32,0)</f>
        <v>61.8</v>
      </c>
      <c r="AM56" s="58">
        <f>VLOOKUP($A56,'S48'!$C:$BQ,39,0)</f>
        <v>27</v>
      </c>
      <c r="AN56" s="58">
        <f>VLOOKUP($A56,'S48'!$C:$BQ,40,0)</f>
        <v>44</v>
      </c>
      <c r="AO56" s="58">
        <f>VLOOKUP($A56,'S48'!$C:$BQ,22,0)</f>
        <v>671.95690000000002</v>
      </c>
      <c r="AP56" s="66">
        <f>VLOOKUP($A56,'S48'!$C:$BQ,29,0)</f>
        <v>129</v>
      </c>
      <c r="AQ56" s="66">
        <f>VLOOKUP($A56,'S48'!$C:$BQ,30,0)</f>
        <v>289</v>
      </c>
      <c r="AR56" s="66">
        <f>VLOOKUP($A56,'S48'!$C:$BQ,52,0)</f>
        <v>35</v>
      </c>
      <c r="AS56" s="66">
        <f>VLOOKUP($A56,'S48'!$C:$BQ,59,0)</f>
        <v>10</v>
      </c>
      <c r="AT56" s="66">
        <f>VLOOKUP($A56,'S48'!$C:$BQ,60,0)</f>
        <v>19</v>
      </c>
      <c r="AU56" s="58">
        <f>VLOOKUP($A56,'S49'!$C:$BQ,32,0)</f>
        <v>60.8</v>
      </c>
      <c r="AV56" s="58">
        <f>VLOOKUP($A56,'S49'!$C:$BQ,39,0)</f>
        <v>28</v>
      </c>
      <c r="AW56" s="58">
        <f>VLOOKUP($A56,'S49'!$C:$BQ,40,0)</f>
        <v>45</v>
      </c>
      <c r="AX56" s="58">
        <f>VLOOKUP($A56,'S49'!$C:$BQ,22,0)</f>
        <v>695.76689999999996</v>
      </c>
      <c r="AY56" s="66">
        <f>VLOOKUP($A56,'S49'!$C:$BQ,29,0)</f>
        <v>105</v>
      </c>
      <c r="AZ56" s="66">
        <f>VLOOKUP($A56,'S49'!$C:$BQ,30,0)</f>
        <v>265</v>
      </c>
      <c r="BA56" s="66">
        <f>VLOOKUP($A56,'S49'!$C:$BQ,52,0)</f>
        <v>36</v>
      </c>
      <c r="BB56" s="66">
        <f>VLOOKUP($A56,'S49'!$C:$BQ,59,0)</f>
        <v>9</v>
      </c>
      <c r="BC56" s="66">
        <f>VLOOKUP($A56,'S49'!$C:$BQ,60,0)</f>
        <v>18</v>
      </c>
      <c r="BD56" s="58" t="e">
        <f>VLOOKUP($A56,'S50'!$C:$BQ,32,0)</f>
        <v>#N/A</v>
      </c>
      <c r="BE56" s="58" t="e">
        <f>VLOOKUP($A56,'S50'!$C:$BQ,39,0)</f>
        <v>#N/A</v>
      </c>
      <c r="BF56" s="58" t="e">
        <f>VLOOKUP($A56,'S50'!$C:$BQ,40,0)</f>
        <v>#N/A</v>
      </c>
      <c r="BG56" s="58" t="e">
        <f>VLOOKUP($A56,'S50'!$C:$BQ,22,0)</f>
        <v>#N/A</v>
      </c>
      <c r="BH56" s="66" t="e">
        <f>VLOOKUP($A56,'S50'!$C:$BQ,29,0)</f>
        <v>#N/A</v>
      </c>
      <c r="BI56" s="66" t="e">
        <f>VLOOKUP($A56,'S50'!$C:$BQ,30,0)</f>
        <v>#N/A</v>
      </c>
      <c r="BJ56" s="66" t="e">
        <f>VLOOKUP($A56,'S50'!$C:$BQ,52,0)</f>
        <v>#N/A</v>
      </c>
      <c r="BK56" s="66" t="e">
        <f>VLOOKUP($A56,'S50'!$C:$BQ,59,0)</f>
        <v>#N/A</v>
      </c>
      <c r="BL56" s="66" t="e">
        <f>VLOOKUP($A56,'S50'!$C:$BQ,60,0)</f>
        <v>#N/A</v>
      </c>
    </row>
    <row r="57" spans="1:64" x14ac:dyDescent="0.2">
      <c r="A57" s="57" t="s">
        <v>113</v>
      </c>
      <c r="B57" s="58">
        <f>VLOOKUP($A57,'S0 remplacer avec S44'!$C:$BQ,32,0)</f>
        <v>169.8</v>
      </c>
      <c r="C57" s="58">
        <f>VLOOKUP($A57,'S0 remplacer avec S44'!$C:$BQ,39,0)</f>
        <v>20</v>
      </c>
      <c r="D57" s="58">
        <f>VLOOKUP($A57,'S0 remplacer avec S44'!$C:$BQ,40,0)</f>
        <v>58</v>
      </c>
      <c r="E57" s="58">
        <f>VLOOKUP($A57,'S0 remplacer avec S44'!$C:$BQ,22,0)</f>
        <v>2018.4277300000001</v>
      </c>
      <c r="F57" s="66">
        <f>VLOOKUP($A57,'S0 remplacer avec S44'!$C:$BQ,29,0)</f>
        <v>0</v>
      </c>
      <c r="G57" s="66">
        <f>VLOOKUP($A57,'S0 remplacer avec S44'!$C:$BQ,30,0)</f>
        <v>47</v>
      </c>
      <c r="H57" s="66">
        <f>VLOOKUP($A57,'S0 remplacer avec S44'!$C:$BQ,52,0)</f>
        <v>130.80000000000001</v>
      </c>
      <c r="I57" s="66">
        <f>VLOOKUP($A57,'S0 remplacer avec S44'!$C:$BQ,59,0)</f>
        <v>0</v>
      </c>
      <c r="J57" s="66">
        <f>VLOOKUP($A57,'S0 remplacer avec S44'!$C:$BQ,60,0)</f>
        <v>0</v>
      </c>
      <c r="K57" s="58">
        <f>VLOOKUP($A57,'S45'!$C:$BQ,32,0)</f>
        <v>171.8</v>
      </c>
      <c r="L57" s="58">
        <f>VLOOKUP($A57,'S45'!$C:$BQ,39,0)</f>
        <v>18</v>
      </c>
      <c r="M57" s="58">
        <f>VLOOKUP($A57,'S45'!$C:$BQ,40,0)</f>
        <v>56</v>
      </c>
      <c r="N57" s="58">
        <f>VLOOKUP($A57,'S45'!$C:$BQ,22,0)</f>
        <v>2052.01919</v>
      </c>
      <c r="O57" s="66">
        <f>VLOOKUP($A57,'S45'!$C:$BQ,29,0)</f>
        <v>0</v>
      </c>
      <c r="P57" s="66">
        <f>VLOOKUP($A57,'S45'!$C:$BQ,30,0)</f>
        <v>13</v>
      </c>
      <c r="Q57" s="66">
        <f>VLOOKUP($A57,'S45'!$C:$BQ,52,0)</f>
        <v>130.80000000000001</v>
      </c>
      <c r="R57" s="66">
        <f>VLOOKUP($A57,'S45'!$C:$BQ,59,0)</f>
        <v>0</v>
      </c>
      <c r="S57" s="66">
        <f>VLOOKUP($A57,'S45'!$C:$BQ,60,0)</f>
        <v>0</v>
      </c>
      <c r="T57" s="58">
        <f>VLOOKUP($A57,'S46'!$C:$BQ,32,0)</f>
        <v>171.8</v>
      </c>
      <c r="U57" s="58">
        <f>VLOOKUP($A57,'S46'!$C:$BQ,39,0)</f>
        <v>18</v>
      </c>
      <c r="V57" s="58">
        <f>VLOOKUP($A57,'S46'!$C:$BQ,40,0)</f>
        <v>56</v>
      </c>
      <c r="W57" s="58">
        <f>VLOOKUP($A57,'S46'!$C:$BQ,22,0)</f>
        <v>2053.51919</v>
      </c>
      <c r="X57" s="66">
        <f>VLOOKUP($A57,'S46'!$C:$BQ,29,0)</f>
        <v>0</v>
      </c>
      <c r="Y57" s="66">
        <f>VLOOKUP($A57,'S46'!$C:$BQ,30,0)</f>
        <v>12</v>
      </c>
      <c r="Z57" s="66">
        <f>VLOOKUP($A57,'S46'!$C:$BQ,52,0)</f>
        <v>131.80000000000001</v>
      </c>
      <c r="AA57" s="66">
        <f>VLOOKUP($A57,'S46'!$C:$BQ,59,0)</f>
        <v>0</v>
      </c>
      <c r="AB57" s="66">
        <f>VLOOKUP($A57,'S46'!$C:$BQ,60,0)</f>
        <v>0</v>
      </c>
      <c r="AC57" s="58">
        <f>VLOOKUP($A57,'S47'!$C:$BQ,32,0)</f>
        <v>179.3</v>
      </c>
      <c r="AD57" s="58">
        <f>VLOOKUP($A57,'S47'!$C:$BQ,39,0)</f>
        <v>10</v>
      </c>
      <c r="AE57" s="58">
        <f>VLOOKUP($A57,'S47'!$C:$BQ,40,0)</f>
        <v>48</v>
      </c>
      <c r="AF57" s="58">
        <f>VLOOKUP($A57,'S47'!$C:$BQ,22,0)</f>
        <v>2142.1081899999999</v>
      </c>
      <c r="AG57" s="66">
        <f>VLOOKUP($A57,'S47'!$C:$BQ,29,0)</f>
        <v>0</v>
      </c>
      <c r="AH57" s="66">
        <f>VLOOKUP($A57,'S47'!$C:$BQ,30,0)</f>
        <v>0</v>
      </c>
      <c r="AI57" s="66">
        <f>VLOOKUP($A57,'S47'!$C:$BQ,52,0)</f>
        <v>133.80000000000001</v>
      </c>
      <c r="AJ57" s="66">
        <f>VLOOKUP($A57,'S47'!$C:$BQ,59,0)</f>
        <v>0</v>
      </c>
      <c r="AK57" s="66">
        <f>VLOOKUP($A57,'S47'!$C:$BQ,60,0)</f>
        <v>0</v>
      </c>
      <c r="AL57" s="58">
        <f>VLOOKUP($A57,'S48'!$C:$BQ,32,0)</f>
        <v>181.8</v>
      </c>
      <c r="AM57" s="58">
        <f>VLOOKUP($A57,'S48'!$C:$BQ,39,0)</f>
        <v>8</v>
      </c>
      <c r="AN57" s="58">
        <f>VLOOKUP($A57,'S48'!$C:$BQ,40,0)</f>
        <v>46</v>
      </c>
      <c r="AO57" s="58">
        <f>VLOOKUP($A57,'S48'!$C:$BQ,22,0)</f>
        <v>2146.4256300000002</v>
      </c>
      <c r="AP57" s="66">
        <f>VLOOKUP($A57,'S48'!$C:$BQ,29,0)</f>
        <v>0</v>
      </c>
      <c r="AQ57" s="66">
        <f>VLOOKUP($A57,'S48'!$C:$BQ,30,0)</f>
        <v>0</v>
      </c>
      <c r="AR57" s="66">
        <f>VLOOKUP($A57,'S48'!$C:$BQ,52,0)</f>
        <v>136.80000000000001</v>
      </c>
      <c r="AS57" s="66">
        <f>VLOOKUP($A57,'S48'!$C:$BQ,59,0)</f>
        <v>0</v>
      </c>
      <c r="AT57" s="66">
        <f>VLOOKUP($A57,'S48'!$C:$BQ,60,0)</f>
        <v>0</v>
      </c>
      <c r="AU57" s="58">
        <f>VLOOKUP($A57,'S49'!$C:$BQ,32,0)</f>
        <v>182.8</v>
      </c>
      <c r="AV57" s="58">
        <f>VLOOKUP($A57,'S49'!$C:$BQ,39,0)</f>
        <v>7</v>
      </c>
      <c r="AW57" s="58">
        <f>VLOOKUP($A57,'S49'!$C:$BQ,40,0)</f>
        <v>45</v>
      </c>
      <c r="AX57" s="58">
        <f>VLOOKUP($A57,'S49'!$C:$BQ,22,0)</f>
        <v>2173.93577</v>
      </c>
      <c r="AY57" s="66">
        <f>VLOOKUP($A57,'S49'!$C:$BQ,29,0)</f>
        <v>0</v>
      </c>
      <c r="AZ57" s="66">
        <f>VLOOKUP($A57,'S49'!$C:$BQ,30,0)</f>
        <v>0</v>
      </c>
      <c r="BA57" s="66">
        <f>VLOOKUP($A57,'S49'!$C:$BQ,52,0)</f>
        <v>139.80000000000001</v>
      </c>
      <c r="BB57" s="66">
        <f>VLOOKUP($A57,'S49'!$C:$BQ,59,0)</f>
        <v>0</v>
      </c>
      <c r="BC57" s="66">
        <f>VLOOKUP($A57,'S49'!$C:$BQ,60,0)</f>
        <v>0</v>
      </c>
      <c r="BD57" s="58" t="e">
        <f>VLOOKUP($A57,'S50'!$C:$BQ,32,0)</f>
        <v>#N/A</v>
      </c>
      <c r="BE57" s="58" t="e">
        <f>VLOOKUP($A57,'S50'!$C:$BQ,39,0)</f>
        <v>#N/A</v>
      </c>
      <c r="BF57" s="58" t="e">
        <f>VLOOKUP($A57,'S50'!$C:$BQ,40,0)</f>
        <v>#N/A</v>
      </c>
      <c r="BG57" s="58" t="e">
        <f>VLOOKUP($A57,'S50'!$C:$BQ,22,0)</f>
        <v>#N/A</v>
      </c>
      <c r="BH57" s="66" t="e">
        <f>VLOOKUP($A57,'S50'!$C:$BQ,29,0)</f>
        <v>#N/A</v>
      </c>
      <c r="BI57" s="66" t="e">
        <f>VLOOKUP($A57,'S50'!$C:$BQ,30,0)</f>
        <v>#N/A</v>
      </c>
      <c r="BJ57" s="66" t="e">
        <f>VLOOKUP($A57,'S50'!$C:$BQ,52,0)</f>
        <v>#N/A</v>
      </c>
      <c r="BK57" s="66" t="e">
        <f>VLOOKUP($A57,'S50'!$C:$BQ,59,0)</f>
        <v>#N/A</v>
      </c>
      <c r="BL57" s="66" t="e">
        <f>VLOOKUP($A57,'S50'!$C:$BQ,60,0)</f>
        <v>#N/A</v>
      </c>
    </row>
    <row r="58" spans="1:64" x14ac:dyDescent="0.2">
      <c r="A58" s="57" t="s">
        <v>114</v>
      </c>
      <c r="B58" s="58">
        <f>VLOOKUP($A58,'S0 remplacer avec S44'!$C:$BQ,32,0)</f>
        <v>415.3</v>
      </c>
      <c r="C58" s="58">
        <f>VLOOKUP($A58,'S0 remplacer avec S44'!$C:$BQ,39,0)</f>
        <v>95</v>
      </c>
      <c r="D58" s="58">
        <f>VLOOKUP($A58,'S0 remplacer avec S44'!$C:$BQ,40,0)</f>
        <v>197</v>
      </c>
      <c r="E58" s="58">
        <f>VLOOKUP($A58,'S0 remplacer avec S44'!$C:$BQ,22,0)</f>
        <v>4865.2485100000004</v>
      </c>
      <c r="F58" s="66">
        <f>VLOOKUP($A58,'S0 remplacer avec S44'!$C:$BQ,29,0)</f>
        <v>0</v>
      </c>
      <c r="G58" s="66">
        <f>VLOOKUP($A58,'S0 remplacer avec S44'!$C:$BQ,30,0)</f>
        <v>703</v>
      </c>
      <c r="H58" s="66">
        <f>VLOOKUP($A58,'S0 remplacer avec S44'!$C:$BQ,52,0)</f>
        <v>294.60000000000002</v>
      </c>
      <c r="I58" s="66">
        <f>VLOOKUP($A58,'S0 remplacer avec S44'!$C:$BQ,59,0)</f>
        <v>0</v>
      </c>
      <c r="J58" s="66">
        <f>VLOOKUP($A58,'S0 remplacer avec S44'!$C:$BQ,60,0)</f>
        <v>17</v>
      </c>
      <c r="K58" s="58">
        <f>VLOOKUP($A58,'S45'!$C:$BQ,32,0)</f>
        <v>425.8</v>
      </c>
      <c r="L58" s="58">
        <f>VLOOKUP($A58,'S45'!$C:$BQ,39,0)</f>
        <v>85</v>
      </c>
      <c r="M58" s="58">
        <f>VLOOKUP($A58,'S45'!$C:$BQ,40,0)</f>
        <v>187</v>
      </c>
      <c r="N58" s="58">
        <f>VLOOKUP($A58,'S45'!$C:$BQ,22,0)</f>
        <v>4924.0769899999996</v>
      </c>
      <c r="O58" s="66">
        <f>VLOOKUP($A58,'S45'!$C:$BQ,29,0)</f>
        <v>0</v>
      </c>
      <c r="P58" s="66">
        <f>VLOOKUP($A58,'S45'!$C:$BQ,30,0)</f>
        <v>644</v>
      </c>
      <c r="Q58" s="66">
        <f>VLOOKUP($A58,'S45'!$C:$BQ,52,0)</f>
        <v>302.60000000000002</v>
      </c>
      <c r="R58" s="66">
        <f>VLOOKUP($A58,'S45'!$C:$BQ,59,0)</f>
        <v>0</v>
      </c>
      <c r="S58" s="66">
        <f>VLOOKUP($A58,'S45'!$C:$BQ,60,0)</f>
        <v>9</v>
      </c>
      <c r="T58" s="58">
        <f>VLOOKUP($A58,'S46'!$C:$BQ,32,0)</f>
        <v>422.8</v>
      </c>
      <c r="U58" s="58">
        <f>VLOOKUP($A58,'S46'!$C:$BQ,39,0)</f>
        <v>88</v>
      </c>
      <c r="V58" s="58">
        <f>VLOOKUP($A58,'S46'!$C:$BQ,40,0)</f>
        <v>190</v>
      </c>
      <c r="W58" s="58">
        <f>VLOOKUP($A58,'S46'!$C:$BQ,22,0)</f>
        <v>4928.43289</v>
      </c>
      <c r="X58" s="66">
        <f>VLOOKUP($A58,'S46'!$C:$BQ,29,0)</f>
        <v>0</v>
      </c>
      <c r="Y58" s="66">
        <f>VLOOKUP($A58,'S46'!$C:$BQ,30,0)</f>
        <v>640</v>
      </c>
      <c r="Z58" s="66">
        <f>VLOOKUP($A58,'S46'!$C:$BQ,52,0)</f>
        <v>305.60000000000002</v>
      </c>
      <c r="AA58" s="66">
        <f>VLOOKUP($A58,'S46'!$C:$BQ,59,0)</f>
        <v>0</v>
      </c>
      <c r="AB58" s="66">
        <f>VLOOKUP($A58,'S46'!$C:$BQ,60,0)</f>
        <v>6</v>
      </c>
      <c r="AC58" s="58">
        <f>VLOOKUP($A58,'S47'!$C:$BQ,32,0)</f>
        <v>428.3</v>
      </c>
      <c r="AD58" s="58">
        <f>VLOOKUP($A58,'S47'!$C:$BQ,39,0)</f>
        <v>82</v>
      </c>
      <c r="AE58" s="58">
        <f>VLOOKUP($A58,'S47'!$C:$BQ,40,0)</f>
        <v>184</v>
      </c>
      <c r="AF58" s="58">
        <f>VLOOKUP($A58,'S47'!$C:$BQ,22,0)</f>
        <v>4991.95856</v>
      </c>
      <c r="AG58" s="66">
        <f>VLOOKUP($A58,'S47'!$C:$BQ,29,0)</f>
        <v>0</v>
      </c>
      <c r="AH58" s="66">
        <f>VLOOKUP($A58,'S47'!$C:$BQ,30,0)</f>
        <v>576</v>
      </c>
      <c r="AI58" s="66">
        <f>VLOOKUP($A58,'S47'!$C:$BQ,52,0)</f>
        <v>308.60000000000002</v>
      </c>
      <c r="AJ58" s="66">
        <f>VLOOKUP($A58,'S47'!$C:$BQ,59,0)</f>
        <v>0</v>
      </c>
      <c r="AK58" s="66">
        <f>VLOOKUP($A58,'S47'!$C:$BQ,60,0)</f>
        <v>3</v>
      </c>
      <c r="AL58" s="58">
        <f>VLOOKUP($A58,'S48'!$C:$BQ,32,0)</f>
        <v>435.9</v>
      </c>
      <c r="AM58" s="58">
        <f>VLOOKUP($A58,'S48'!$C:$BQ,39,0)</f>
        <v>69</v>
      </c>
      <c r="AN58" s="58">
        <f>VLOOKUP($A58,'S48'!$C:$BQ,40,0)</f>
        <v>170</v>
      </c>
      <c r="AO58" s="58">
        <f>VLOOKUP($A58,'S48'!$C:$BQ,22,0)</f>
        <v>5105.8824400000003</v>
      </c>
      <c r="AP58" s="66">
        <f>VLOOKUP($A58,'S48'!$C:$BQ,29,0)</f>
        <v>0</v>
      </c>
      <c r="AQ58" s="66">
        <f>VLOOKUP($A58,'S48'!$C:$BQ,30,0)</f>
        <v>399</v>
      </c>
      <c r="AR58" s="66">
        <f>VLOOKUP($A58,'S48'!$C:$BQ,52,0)</f>
        <v>311.60000000000002</v>
      </c>
      <c r="AS58" s="66">
        <f>VLOOKUP($A58,'S48'!$C:$BQ,59,0)</f>
        <v>0</v>
      </c>
      <c r="AT58" s="66">
        <f>VLOOKUP($A58,'S48'!$C:$BQ,60,0)</f>
        <v>0</v>
      </c>
      <c r="AU58" s="58">
        <f>VLOOKUP($A58,'S49'!$C:$BQ,32,0)</f>
        <v>448.4</v>
      </c>
      <c r="AV58" s="58">
        <f>VLOOKUP($A58,'S49'!$C:$BQ,39,0)</f>
        <v>56</v>
      </c>
      <c r="AW58" s="58">
        <f>VLOOKUP($A58,'S49'!$C:$BQ,40,0)</f>
        <v>157</v>
      </c>
      <c r="AX58" s="58">
        <f>VLOOKUP($A58,'S49'!$C:$BQ,22,0)</f>
        <v>5264.27999</v>
      </c>
      <c r="AY58" s="66">
        <f>VLOOKUP($A58,'S49'!$C:$BQ,29,0)</f>
        <v>0</v>
      </c>
      <c r="AZ58" s="66">
        <f>VLOOKUP($A58,'S49'!$C:$BQ,30,0)</f>
        <v>241</v>
      </c>
      <c r="BA58" s="66">
        <f>VLOOKUP($A58,'S49'!$C:$BQ,52,0)</f>
        <v>311.60000000000002</v>
      </c>
      <c r="BB58" s="66">
        <f>VLOOKUP($A58,'S49'!$C:$BQ,59,0)</f>
        <v>0</v>
      </c>
      <c r="BC58" s="66">
        <f>VLOOKUP($A58,'S49'!$C:$BQ,60,0)</f>
        <v>0</v>
      </c>
      <c r="BD58" s="58" t="e">
        <f>VLOOKUP($A58,'S50'!$C:$BQ,32,0)</f>
        <v>#N/A</v>
      </c>
      <c r="BE58" s="58" t="e">
        <f>VLOOKUP($A58,'S50'!$C:$BQ,39,0)</f>
        <v>#N/A</v>
      </c>
      <c r="BF58" s="58" t="e">
        <f>VLOOKUP($A58,'S50'!$C:$BQ,40,0)</f>
        <v>#N/A</v>
      </c>
      <c r="BG58" s="58" t="e">
        <f>VLOOKUP($A58,'S50'!$C:$BQ,22,0)</f>
        <v>#N/A</v>
      </c>
      <c r="BH58" s="66" t="e">
        <f>VLOOKUP($A58,'S50'!$C:$BQ,29,0)</f>
        <v>#N/A</v>
      </c>
      <c r="BI58" s="66" t="e">
        <f>VLOOKUP($A58,'S50'!$C:$BQ,30,0)</f>
        <v>#N/A</v>
      </c>
      <c r="BJ58" s="66" t="e">
        <f>VLOOKUP($A58,'S50'!$C:$BQ,52,0)</f>
        <v>#N/A</v>
      </c>
      <c r="BK58" s="66" t="e">
        <f>VLOOKUP($A58,'S50'!$C:$BQ,59,0)</f>
        <v>#N/A</v>
      </c>
      <c r="BL58" s="66" t="e">
        <f>VLOOKUP($A58,'S50'!$C:$BQ,60,0)</f>
        <v>#N/A</v>
      </c>
    </row>
    <row r="59" spans="1:64" x14ac:dyDescent="0.2">
      <c r="A59" s="57" t="s">
        <v>115</v>
      </c>
      <c r="B59" s="58">
        <f>VLOOKUP($A59,'S0 remplacer avec S44'!$C:$BQ,32,0)</f>
        <v>135.9</v>
      </c>
      <c r="C59" s="58">
        <f>VLOOKUP($A59,'S0 remplacer avec S44'!$C:$BQ,39,0)</f>
        <v>0</v>
      </c>
      <c r="D59" s="58">
        <f>VLOOKUP($A59,'S0 remplacer avec S44'!$C:$BQ,40,0)</f>
        <v>8</v>
      </c>
      <c r="E59" s="58">
        <f>VLOOKUP($A59,'S0 remplacer avec S44'!$C:$BQ,22,0)</f>
        <v>1069.90086</v>
      </c>
      <c r="F59" s="66">
        <f>VLOOKUP($A59,'S0 remplacer avec S44'!$C:$BQ,29,0)</f>
        <v>17</v>
      </c>
      <c r="G59" s="66">
        <f>VLOOKUP($A59,'S0 remplacer avec S44'!$C:$BQ,30,0)</f>
        <v>234</v>
      </c>
      <c r="H59" s="66">
        <f>VLOOKUP($A59,'S0 remplacer avec S44'!$C:$BQ,52,0)</f>
        <v>82</v>
      </c>
      <c r="I59" s="66">
        <f>VLOOKUP($A59,'S0 remplacer avec S44'!$C:$BQ,59,0)</f>
        <v>0</v>
      </c>
      <c r="J59" s="66">
        <f>VLOOKUP($A59,'S0 remplacer avec S44'!$C:$BQ,60,0)</f>
        <v>0</v>
      </c>
      <c r="K59" s="58">
        <f>VLOOKUP($A59,'S45'!$C:$BQ,32,0)</f>
        <v>136.9</v>
      </c>
      <c r="L59" s="58">
        <f>VLOOKUP($A59,'S45'!$C:$BQ,39,0)</f>
        <v>0</v>
      </c>
      <c r="M59" s="58">
        <f>VLOOKUP($A59,'S45'!$C:$BQ,40,0)</f>
        <v>7</v>
      </c>
      <c r="N59" s="58">
        <f>VLOOKUP($A59,'S45'!$C:$BQ,22,0)</f>
        <v>1085.8598999999999</v>
      </c>
      <c r="O59" s="66">
        <f>VLOOKUP($A59,'S45'!$C:$BQ,29,0)</f>
        <v>1</v>
      </c>
      <c r="P59" s="66">
        <f>VLOOKUP($A59,'S45'!$C:$BQ,30,0)</f>
        <v>218</v>
      </c>
      <c r="Q59" s="66">
        <f>VLOOKUP($A59,'S45'!$C:$BQ,52,0)</f>
        <v>82</v>
      </c>
      <c r="R59" s="66">
        <f>VLOOKUP($A59,'S45'!$C:$BQ,59,0)</f>
        <v>0</v>
      </c>
      <c r="S59" s="66">
        <f>VLOOKUP($A59,'S45'!$C:$BQ,60,0)</f>
        <v>0</v>
      </c>
      <c r="T59" s="58">
        <f>VLOOKUP($A59,'S46'!$C:$BQ,32,0)</f>
        <v>137.4</v>
      </c>
      <c r="U59" s="58">
        <f>VLOOKUP($A59,'S46'!$C:$BQ,39,0)</f>
        <v>0</v>
      </c>
      <c r="V59" s="58">
        <f>VLOOKUP($A59,'S46'!$C:$BQ,40,0)</f>
        <v>6</v>
      </c>
      <c r="W59" s="58">
        <f>VLOOKUP($A59,'S46'!$C:$BQ,22,0)</f>
        <v>1087.45571</v>
      </c>
      <c r="X59" s="66">
        <f>VLOOKUP($A59,'S46'!$C:$BQ,29,0)</f>
        <v>0</v>
      </c>
      <c r="Y59" s="66">
        <f>VLOOKUP($A59,'S46'!$C:$BQ,30,0)</f>
        <v>216</v>
      </c>
      <c r="Z59" s="66">
        <f>VLOOKUP($A59,'S46'!$C:$BQ,52,0)</f>
        <v>82</v>
      </c>
      <c r="AA59" s="66">
        <f>VLOOKUP($A59,'S46'!$C:$BQ,59,0)</f>
        <v>0</v>
      </c>
      <c r="AB59" s="66">
        <f>VLOOKUP($A59,'S46'!$C:$BQ,60,0)</f>
        <v>0</v>
      </c>
      <c r="AC59" s="58">
        <f>VLOOKUP($A59,'S47'!$C:$BQ,32,0)</f>
        <v>143.4</v>
      </c>
      <c r="AD59" s="58">
        <f>VLOOKUP($A59,'S47'!$C:$BQ,39,0)</f>
        <v>0</v>
      </c>
      <c r="AE59" s="58">
        <f>VLOOKUP($A59,'S47'!$C:$BQ,40,0)</f>
        <v>0</v>
      </c>
      <c r="AF59" s="58">
        <f>VLOOKUP($A59,'S47'!$C:$BQ,22,0)</f>
        <v>1098.8624600000001</v>
      </c>
      <c r="AG59" s="66">
        <f>VLOOKUP($A59,'S47'!$C:$BQ,29,0)</f>
        <v>0</v>
      </c>
      <c r="AH59" s="66">
        <f>VLOOKUP($A59,'S47'!$C:$BQ,30,0)</f>
        <v>205</v>
      </c>
      <c r="AI59" s="66">
        <f>VLOOKUP($A59,'S47'!$C:$BQ,52,0)</f>
        <v>83</v>
      </c>
      <c r="AJ59" s="66">
        <f>VLOOKUP($A59,'S47'!$C:$BQ,59,0)</f>
        <v>0</v>
      </c>
      <c r="AK59" s="66">
        <f>VLOOKUP($A59,'S47'!$C:$BQ,60,0)</f>
        <v>0</v>
      </c>
      <c r="AL59" s="58">
        <f>VLOOKUP($A59,'S48'!$C:$BQ,32,0)</f>
        <v>144.4</v>
      </c>
      <c r="AM59" s="58">
        <f>VLOOKUP($A59,'S48'!$C:$BQ,39,0)</f>
        <v>0</v>
      </c>
      <c r="AN59" s="58">
        <f>VLOOKUP($A59,'S48'!$C:$BQ,40,0)</f>
        <v>0</v>
      </c>
      <c r="AO59" s="58">
        <f>VLOOKUP($A59,'S48'!$C:$BQ,22,0)</f>
        <v>1131.08638</v>
      </c>
      <c r="AP59" s="66">
        <f>VLOOKUP($A59,'S48'!$C:$BQ,29,0)</f>
        <v>0</v>
      </c>
      <c r="AQ59" s="66">
        <f>VLOOKUP($A59,'S48'!$C:$BQ,30,0)</f>
        <v>171</v>
      </c>
      <c r="AR59" s="66">
        <f>VLOOKUP($A59,'S48'!$C:$BQ,52,0)</f>
        <v>87</v>
      </c>
      <c r="AS59" s="66">
        <f>VLOOKUP($A59,'S48'!$C:$BQ,59,0)</f>
        <v>0</v>
      </c>
      <c r="AT59" s="66">
        <f>VLOOKUP($A59,'S48'!$C:$BQ,60,0)</f>
        <v>0</v>
      </c>
      <c r="AU59" s="58">
        <f>VLOOKUP($A59,'S49'!$C:$BQ,32,0)</f>
        <v>143.4</v>
      </c>
      <c r="AV59" s="58">
        <f>VLOOKUP($A59,'S49'!$C:$BQ,39,0)</f>
        <v>0</v>
      </c>
      <c r="AW59" s="58">
        <f>VLOOKUP($A59,'S49'!$C:$BQ,40,0)</f>
        <v>0</v>
      </c>
      <c r="AX59" s="58">
        <f>VLOOKUP($A59,'S49'!$C:$BQ,22,0)</f>
        <v>1140.6048000000001</v>
      </c>
      <c r="AY59" s="66">
        <f>VLOOKUP($A59,'S49'!$C:$BQ,29,0)</f>
        <v>0</v>
      </c>
      <c r="AZ59" s="66">
        <f>VLOOKUP($A59,'S49'!$C:$BQ,30,0)</f>
        <v>161</v>
      </c>
      <c r="BA59" s="66">
        <f>VLOOKUP($A59,'S49'!$C:$BQ,52,0)</f>
        <v>92</v>
      </c>
      <c r="BB59" s="66">
        <f>VLOOKUP($A59,'S49'!$C:$BQ,59,0)</f>
        <v>0</v>
      </c>
      <c r="BC59" s="66">
        <f>VLOOKUP($A59,'S49'!$C:$BQ,60,0)</f>
        <v>0</v>
      </c>
      <c r="BD59" s="58" t="e">
        <f>VLOOKUP($A59,'S50'!$C:$BQ,32,0)</f>
        <v>#N/A</v>
      </c>
      <c r="BE59" s="58" t="e">
        <f>VLOOKUP($A59,'S50'!$C:$BQ,39,0)</f>
        <v>#N/A</v>
      </c>
      <c r="BF59" s="58" t="e">
        <f>VLOOKUP($A59,'S50'!$C:$BQ,40,0)</f>
        <v>#N/A</v>
      </c>
      <c r="BG59" s="58" t="e">
        <f>VLOOKUP($A59,'S50'!$C:$BQ,22,0)</f>
        <v>#N/A</v>
      </c>
      <c r="BH59" s="66" t="e">
        <f>VLOOKUP($A59,'S50'!$C:$BQ,29,0)</f>
        <v>#N/A</v>
      </c>
      <c r="BI59" s="66" t="e">
        <f>VLOOKUP($A59,'S50'!$C:$BQ,30,0)</f>
        <v>#N/A</v>
      </c>
      <c r="BJ59" s="66" t="e">
        <f>VLOOKUP($A59,'S50'!$C:$BQ,52,0)</f>
        <v>#N/A</v>
      </c>
      <c r="BK59" s="66" t="e">
        <f>VLOOKUP($A59,'S50'!$C:$BQ,59,0)</f>
        <v>#N/A</v>
      </c>
      <c r="BL59" s="66" t="e">
        <f>VLOOKUP($A59,'S50'!$C:$BQ,60,0)</f>
        <v>#N/A</v>
      </c>
    </row>
    <row r="60" spans="1:64" x14ac:dyDescent="0.2">
      <c r="A60" s="57" t="s">
        <v>116</v>
      </c>
      <c r="B60" s="58">
        <f>VLOOKUP($A60,'S0 remplacer avec S44'!$C:$BQ,32,0)</f>
        <v>140.5</v>
      </c>
      <c r="C60" s="58">
        <f>VLOOKUP($A60,'S0 remplacer avec S44'!$C:$BQ,39,0)</f>
        <v>0</v>
      </c>
      <c r="D60" s="58">
        <f>VLOOKUP($A60,'S0 remplacer avec S44'!$C:$BQ,40,0)</f>
        <v>20</v>
      </c>
      <c r="E60" s="58">
        <f>VLOOKUP($A60,'S0 remplacer avec S44'!$C:$BQ,22,0)</f>
        <v>1199.2255</v>
      </c>
      <c r="F60" s="66">
        <f>VLOOKUP($A60,'S0 remplacer avec S44'!$C:$BQ,29,0)</f>
        <v>16</v>
      </c>
      <c r="G60" s="66">
        <f>VLOOKUP($A60,'S0 remplacer avec S44'!$C:$BQ,30,0)</f>
        <v>259</v>
      </c>
      <c r="H60" s="66">
        <f>VLOOKUP($A60,'S0 remplacer avec S44'!$C:$BQ,52,0)</f>
        <v>89.8</v>
      </c>
      <c r="I60" s="66">
        <f>VLOOKUP($A60,'S0 remplacer avec S44'!$C:$BQ,59,0)</f>
        <v>0</v>
      </c>
      <c r="J60" s="66">
        <f>VLOOKUP($A60,'S0 remplacer avec S44'!$C:$BQ,60,0)</f>
        <v>0</v>
      </c>
      <c r="K60" s="58">
        <f>VLOOKUP($A60,'S45'!$C:$BQ,32,0)</f>
        <v>141.5</v>
      </c>
      <c r="L60" s="58">
        <f>VLOOKUP($A60,'S45'!$C:$BQ,39,0)</f>
        <v>0</v>
      </c>
      <c r="M60" s="58">
        <f>VLOOKUP($A60,'S45'!$C:$BQ,40,0)</f>
        <v>19</v>
      </c>
      <c r="N60" s="58">
        <f>VLOOKUP($A60,'S45'!$C:$BQ,22,0)</f>
        <v>1199.81549</v>
      </c>
      <c r="O60" s="66">
        <f>VLOOKUP($A60,'S45'!$C:$BQ,29,0)</f>
        <v>16</v>
      </c>
      <c r="P60" s="66">
        <f>VLOOKUP($A60,'S45'!$C:$BQ,30,0)</f>
        <v>259</v>
      </c>
      <c r="Q60" s="66">
        <f>VLOOKUP($A60,'S45'!$C:$BQ,52,0)</f>
        <v>89.8</v>
      </c>
      <c r="R60" s="66">
        <f>VLOOKUP($A60,'S45'!$C:$BQ,59,0)</f>
        <v>0</v>
      </c>
      <c r="S60" s="66">
        <f>VLOOKUP($A60,'S45'!$C:$BQ,60,0)</f>
        <v>0</v>
      </c>
      <c r="T60" s="58">
        <f>VLOOKUP($A60,'S46'!$C:$BQ,32,0)</f>
        <v>141.5</v>
      </c>
      <c r="U60" s="58">
        <f>VLOOKUP($A60,'S46'!$C:$BQ,39,0)</f>
        <v>0</v>
      </c>
      <c r="V60" s="58">
        <f>VLOOKUP($A60,'S46'!$C:$BQ,40,0)</f>
        <v>19</v>
      </c>
      <c r="W60" s="58">
        <f>VLOOKUP($A60,'S46'!$C:$BQ,22,0)</f>
        <v>1200.1435200000001</v>
      </c>
      <c r="X60" s="66">
        <f>VLOOKUP($A60,'S46'!$C:$BQ,29,0)</f>
        <v>15</v>
      </c>
      <c r="Y60" s="66">
        <f>VLOOKUP($A60,'S46'!$C:$BQ,30,0)</f>
        <v>258</v>
      </c>
      <c r="Z60" s="66">
        <f>VLOOKUP($A60,'S46'!$C:$BQ,52,0)</f>
        <v>90.8</v>
      </c>
      <c r="AA60" s="66">
        <f>VLOOKUP($A60,'S46'!$C:$BQ,59,0)</f>
        <v>0</v>
      </c>
      <c r="AB60" s="66">
        <f>VLOOKUP($A60,'S46'!$C:$BQ,60,0)</f>
        <v>0</v>
      </c>
      <c r="AC60" s="58">
        <f>VLOOKUP($A60,'S47'!$C:$BQ,32,0)</f>
        <v>144.30000000000001</v>
      </c>
      <c r="AD60" s="58">
        <f>VLOOKUP($A60,'S47'!$C:$BQ,39,0)</f>
        <v>0</v>
      </c>
      <c r="AE60" s="58">
        <f>VLOOKUP($A60,'S47'!$C:$BQ,40,0)</f>
        <v>17</v>
      </c>
      <c r="AF60" s="58">
        <f>VLOOKUP($A60,'S47'!$C:$BQ,22,0)</f>
        <v>1211.38041</v>
      </c>
      <c r="AG60" s="66">
        <f>VLOOKUP($A60,'S47'!$C:$BQ,29,0)</f>
        <v>4</v>
      </c>
      <c r="AH60" s="66">
        <f>VLOOKUP($A60,'S47'!$C:$BQ,30,0)</f>
        <v>247</v>
      </c>
      <c r="AI60" s="66">
        <f>VLOOKUP($A60,'S47'!$C:$BQ,52,0)</f>
        <v>90.8</v>
      </c>
      <c r="AJ60" s="66">
        <f>VLOOKUP($A60,'S47'!$C:$BQ,59,0)</f>
        <v>0</v>
      </c>
      <c r="AK60" s="66">
        <f>VLOOKUP($A60,'S47'!$C:$BQ,60,0)</f>
        <v>0</v>
      </c>
      <c r="AL60" s="58">
        <f>VLOOKUP($A60,'S48'!$C:$BQ,32,0)</f>
        <v>145.80000000000001</v>
      </c>
      <c r="AM60" s="58">
        <f>VLOOKUP($A60,'S48'!$C:$BQ,39,0)</f>
        <v>0</v>
      </c>
      <c r="AN60" s="58">
        <f>VLOOKUP($A60,'S48'!$C:$BQ,40,0)</f>
        <v>12</v>
      </c>
      <c r="AO60" s="58">
        <f>VLOOKUP($A60,'S48'!$C:$BQ,22,0)</f>
        <v>1266.10204</v>
      </c>
      <c r="AP60" s="66">
        <f>VLOOKUP($A60,'S48'!$C:$BQ,29,0)</f>
        <v>0</v>
      </c>
      <c r="AQ60" s="66">
        <f>VLOOKUP($A60,'S48'!$C:$BQ,30,0)</f>
        <v>169</v>
      </c>
      <c r="AR60" s="66">
        <f>VLOOKUP($A60,'S48'!$C:$BQ,52,0)</f>
        <v>91.8</v>
      </c>
      <c r="AS60" s="66">
        <f>VLOOKUP($A60,'S48'!$C:$BQ,59,0)</f>
        <v>0</v>
      </c>
      <c r="AT60" s="66">
        <f>VLOOKUP($A60,'S48'!$C:$BQ,60,0)</f>
        <v>0</v>
      </c>
      <c r="AU60" s="58">
        <f>VLOOKUP($A60,'S49'!$C:$BQ,32,0)</f>
        <v>148.80000000000001</v>
      </c>
      <c r="AV60" s="58">
        <f>VLOOKUP($A60,'S49'!$C:$BQ,39,0)</f>
        <v>0</v>
      </c>
      <c r="AW60" s="58">
        <f>VLOOKUP($A60,'S49'!$C:$BQ,40,0)</f>
        <v>9</v>
      </c>
      <c r="AX60" s="58">
        <f>VLOOKUP($A60,'S49'!$C:$BQ,22,0)</f>
        <v>1287.3935100000001</v>
      </c>
      <c r="AY60" s="66">
        <f>VLOOKUP($A60,'S49'!$C:$BQ,29,0)</f>
        <v>0</v>
      </c>
      <c r="AZ60" s="66">
        <f>VLOOKUP($A60,'S49'!$C:$BQ,30,0)</f>
        <v>148</v>
      </c>
      <c r="BA60" s="66">
        <f>VLOOKUP($A60,'S49'!$C:$BQ,52,0)</f>
        <v>91.8</v>
      </c>
      <c r="BB60" s="66">
        <f>VLOOKUP($A60,'S49'!$C:$BQ,59,0)</f>
        <v>0</v>
      </c>
      <c r="BC60" s="66">
        <f>VLOOKUP($A60,'S49'!$C:$BQ,60,0)</f>
        <v>0</v>
      </c>
      <c r="BD60" s="58" t="e">
        <f>VLOOKUP($A60,'S50'!$C:$BQ,32,0)</f>
        <v>#N/A</v>
      </c>
      <c r="BE60" s="58" t="e">
        <f>VLOOKUP($A60,'S50'!$C:$BQ,39,0)</f>
        <v>#N/A</v>
      </c>
      <c r="BF60" s="58" t="e">
        <f>VLOOKUP($A60,'S50'!$C:$BQ,40,0)</f>
        <v>#N/A</v>
      </c>
      <c r="BG60" s="58" t="e">
        <f>VLOOKUP($A60,'S50'!$C:$BQ,22,0)</f>
        <v>#N/A</v>
      </c>
      <c r="BH60" s="66" t="e">
        <f>VLOOKUP($A60,'S50'!$C:$BQ,29,0)</f>
        <v>#N/A</v>
      </c>
      <c r="BI60" s="66" t="e">
        <f>VLOOKUP($A60,'S50'!$C:$BQ,30,0)</f>
        <v>#N/A</v>
      </c>
      <c r="BJ60" s="66" t="e">
        <f>VLOOKUP($A60,'S50'!$C:$BQ,52,0)</f>
        <v>#N/A</v>
      </c>
      <c r="BK60" s="66" t="e">
        <f>VLOOKUP($A60,'S50'!$C:$BQ,59,0)</f>
        <v>#N/A</v>
      </c>
      <c r="BL60" s="66" t="e">
        <f>VLOOKUP($A60,'S50'!$C:$BQ,60,0)</f>
        <v>#N/A</v>
      </c>
    </row>
    <row r="61" spans="1:64" x14ac:dyDescent="0.2">
      <c r="A61" s="57" t="s">
        <v>117</v>
      </c>
      <c r="B61" s="58">
        <f>VLOOKUP($A61,'S0 remplacer avec S44'!$C:$BQ,32,0)</f>
        <v>125.45</v>
      </c>
      <c r="C61" s="58">
        <f>VLOOKUP($A61,'S0 remplacer avec S44'!$C:$BQ,39,0)</f>
        <v>36</v>
      </c>
      <c r="D61" s="58">
        <f>VLOOKUP($A61,'S0 remplacer avec S44'!$C:$BQ,40,0)</f>
        <v>68</v>
      </c>
      <c r="E61" s="58">
        <f>VLOOKUP($A61,'S0 remplacer avec S44'!$C:$BQ,22,0)</f>
        <v>1775.12745</v>
      </c>
      <c r="F61" s="66">
        <f>VLOOKUP($A61,'S0 remplacer avec S44'!$C:$BQ,29,0)</f>
        <v>0</v>
      </c>
      <c r="G61" s="66">
        <f>VLOOKUP($A61,'S0 remplacer avec S44'!$C:$BQ,30,0)</f>
        <v>0</v>
      </c>
      <c r="H61" s="66">
        <f>VLOOKUP($A61,'S0 remplacer avec S44'!$C:$BQ,52,0)</f>
        <v>100.8</v>
      </c>
      <c r="I61" s="66">
        <f>VLOOKUP($A61,'S0 remplacer avec S44'!$C:$BQ,59,0)</f>
        <v>0</v>
      </c>
      <c r="J61" s="66">
        <f>VLOOKUP($A61,'S0 remplacer avec S44'!$C:$BQ,60,0)</f>
        <v>0</v>
      </c>
      <c r="K61" s="58">
        <f>VLOOKUP($A61,'S45'!$C:$BQ,32,0)</f>
        <v>124.45</v>
      </c>
      <c r="L61" s="58">
        <f>VLOOKUP($A61,'S45'!$C:$BQ,39,0)</f>
        <v>37</v>
      </c>
      <c r="M61" s="58">
        <f>VLOOKUP($A61,'S45'!$C:$BQ,40,0)</f>
        <v>69</v>
      </c>
      <c r="N61" s="58">
        <f>VLOOKUP($A61,'S45'!$C:$BQ,22,0)</f>
        <v>1785.58034</v>
      </c>
      <c r="O61" s="66">
        <f>VLOOKUP($A61,'S45'!$C:$BQ,29,0)</f>
        <v>0</v>
      </c>
      <c r="P61" s="66">
        <f>VLOOKUP($A61,'S45'!$C:$BQ,30,0)</f>
        <v>0</v>
      </c>
      <c r="Q61" s="66">
        <f>VLOOKUP($A61,'S45'!$C:$BQ,52,0)</f>
        <v>101.8</v>
      </c>
      <c r="R61" s="66">
        <f>VLOOKUP($A61,'S45'!$C:$BQ,59,0)</f>
        <v>0</v>
      </c>
      <c r="S61" s="66">
        <f>VLOOKUP($A61,'S45'!$C:$BQ,60,0)</f>
        <v>0</v>
      </c>
      <c r="T61" s="58">
        <f>VLOOKUP($A61,'S46'!$C:$BQ,32,0)</f>
        <v>124.45</v>
      </c>
      <c r="U61" s="58">
        <f>VLOOKUP($A61,'S46'!$C:$BQ,39,0)</f>
        <v>37</v>
      </c>
      <c r="V61" s="58">
        <f>VLOOKUP($A61,'S46'!$C:$BQ,40,0)</f>
        <v>69</v>
      </c>
      <c r="W61" s="58">
        <f>VLOOKUP($A61,'S46'!$C:$BQ,22,0)</f>
        <v>1786.4096099999999</v>
      </c>
      <c r="X61" s="66">
        <f>VLOOKUP($A61,'S46'!$C:$BQ,29,0)</f>
        <v>0</v>
      </c>
      <c r="Y61" s="66">
        <f>VLOOKUP($A61,'S46'!$C:$BQ,30,0)</f>
        <v>0</v>
      </c>
      <c r="Z61" s="66">
        <f>VLOOKUP($A61,'S46'!$C:$BQ,52,0)</f>
        <v>102.8</v>
      </c>
      <c r="AA61" s="66">
        <f>VLOOKUP($A61,'S46'!$C:$BQ,59,0)</f>
        <v>0</v>
      </c>
      <c r="AB61" s="66">
        <f>VLOOKUP($A61,'S46'!$C:$BQ,60,0)</f>
        <v>0</v>
      </c>
      <c r="AC61" s="58">
        <f>VLOOKUP($A61,'S47'!$C:$BQ,32,0)</f>
        <v>127.45</v>
      </c>
      <c r="AD61" s="58">
        <f>VLOOKUP($A61,'S47'!$C:$BQ,39,0)</f>
        <v>34</v>
      </c>
      <c r="AE61" s="58">
        <f>VLOOKUP($A61,'S47'!$C:$BQ,40,0)</f>
        <v>66</v>
      </c>
      <c r="AF61" s="58">
        <f>VLOOKUP($A61,'S47'!$C:$BQ,22,0)</f>
        <v>1808.5676800000001</v>
      </c>
      <c r="AG61" s="66">
        <f>VLOOKUP($A61,'S47'!$C:$BQ,29,0)</f>
        <v>0</v>
      </c>
      <c r="AH61" s="66">
        <f>VLOOKUP($A61,'S47'!$C:$BQ,30,0)</f>
        <v>0</v>
      </c>
      <c r="AI61" s="66">
        <f>VLOOKUP($A61,'S47'!$C:$BQ,52,0)</f>
        <v>103.8</v>
      </c>
      <c r="AJ61" s="66">
        <f>VLOOKUP($A61,'S47'!$C:$BQ,59,0)</f>
        <v>0</v>
      </c>
      <c r="AK61" s="66">
        <f>VLOOKUP($A61,'S47'!$C:$BQ,60,0)</f>
        <v>0</v>
      </c>
      <c r="AL61" s="58">
        <f>VLOOKUP($A61,'S48'!$C:$BQ,32,0)</f>
        <v>128.94999999999999</v>
      </c>
      <c r="AM61" s="58">
        <f>VLOOKUP($A61,'S48'!$C:$BQ,39,0)</f>
        <v>28</v>
      </c>
      <c r="AN61" s="58">
        <f>VLOOKUP($A61,'S48'!$C:$BQ,40,0)</f>
        <v>59</v>
      </c>
      <c r="AO61" s="58">
        <f>VLOOKUP($A61,'S48'!$C:$BQ,22,0)</f>
        <v>1810.34968</v>
      </c>
      <c r="AP61" s="66">
        <f>VLOOKUP($A61,'S48'!$C:$BQ,29,0)</f>
        <v>0</v>
      </c>
      <c r="AQ61" s="66">
        <f>VLOOKUP($A61,'S48'!$C:$BQ,30,0)</f>
        <v>0</v>
      </c>
      <c r="AR61" s="66">
        <f>VLOOKUP($A61,'S48'!$C:$BQ,52,0)</f>
        <v>104.8</v>
      </c>
      <c r="AS61" s="66">
        <f>VLOOKUP($A61,'S48'!$C:$BQ,59,0)</f>
        <v>0</v>
      </c>
      <c r="AT61" s="66">
        <f>VLOOKUP($A61,'S48'!$C:$BQ,60,0)</f>
        <v>0</v>
      </c>
      <c r="AU61" s="58">
        <f>VLOOKUP($A61,'S49'!$C:$BQ,32,0)</f>
        <v>128.94999999999999</v>
      </c>
      <c r="AV61" s="58">
        <f>VLOOKUP($A61,'S49'!$C:$BQ,39,0)</f>
        <v>28</v>
      </c>
      <c r="AW61" s="58">
        <f>VLOOKUP($A61,'S49'!$C:$BQ,40,0)</f>
        <v>59</v>
      </c>
      <c r="AX61" s="58">
        <f>VLOOKUP($A61,'S49'!$C:$BQ,22,0)</f>
        <v>1839.9578799999999</v>
      </c>
      <c r="AY61" s="66">
        <f>VLOOKUP($A61,'S49'!$C:$BQ,29,0)</f>
        <v>0</v>
      </c>
      <c r="AZ61" s="66">
        <f>VLOOKUP($A61,'S49'!$C:$BQ,30,0)</f>
        <v>0</v>
      </c>
      <c r="BA61" s="66">
        <f>VLOOKUP($A61,'S49'!$C:$BQ,52,0)</f>
        <v>105.8</v>
      </c>
      <c r="BB61" s="66">
        <f>VLOOKUP($A61,'S49'!$C:$BQ,59,0)</f>
        <v>0</v>
      </c>
      <c r="BC61" s="66">
        <f>VLOOKUP($A61,'S49'!$C:$BQ,60,0)</f>
        <v>0</v>
      </c>
      <c r="BD61" s="58" t="e">
        <f>VLOOKUP($A61,'S50'!$C:$BQ,32,0)</f>
        <v>#N/A</v>
      </c>
      <c r="BE61" s="58" t="e">
        <f>VLOOKUP($A61,'S50'!$C:$BQ,39,0)</f>
        <v>#N/A</v>
      </c>
      <c r="BF61" s="58" t="e">
        <f>VLOOKUP($A61,'S50'!$C:$BQ,40,0)</f>
        <v>#N/A</v>
      </c>
      <c r="BG61" s="58" t="e">
        <f>VLOOKUP($A61,'S50'!$C:$BQ,22,0)</f>
        <v>#N/A</v>
      </c>
      <c r="BH61" s="66" t="e">
        <f>VLOOKUP($A61,'S50'!$C:$BQ,29,0)</f>
        <v>#N/A</v>
      </c>
      <c r="BI61" s="66" t="e">
        <f>VLOOKUP($A61,'S50'!$C:$BQ,30,0)</f>
        <v>#N/A</v>
      </c>
      <c r="BJ61" s="66" t="e">
        <f>VLOOKUP($A61,'S50'!$C:$BQ,52,0)</f>
        <v>#N/A</v>
      </c>
      <c r="BK61" s="66" t="e">
        <f>VLOOKUP($A61,'S50'!$C:$BQ,59,0)</f>
        <v>#N/A</v>
      </c>
      <c r="BL61" s="66" t="e">
        <f>VLOOKUP($A61,'S50'!$C:$BQ,60,0)</f>
        <v>#N/A</v>
      </c>
    </row>
    <row r="62" spans="1:64" x14ac:dyDescent="0.2">
      <c r="A62" s="57" t="s">
        <v>119</v>
      </c>
      <c r="B62" s="58">
        <f>VLOOKUP($A62,'S0 remplacer avec S44'!$C:$BQ,32,0)</f>
        <v>150.75</v>
      </c>
      <c r="C62" s="58">
        <f>VLOOKUP($A62,'S0 remplacer avec S44'!$C:$BQ,39,0)</f>
        <v>26</v>
      </c>
      <c r="D62" s="58">
        <f>VLOOKUP($A62,'S0 remplacer avec S44'!$C:$BQ,40,0)</f>
        <v>61</v>
      </c>
      <c r="E62" s="58">
        <f>VLOOKUP($A62,'S0 remplacer avec S44'!$C:$BQ,22,0)</f>
        <v>1389.47047</v>
      </c>
      <c r="F62" s="66">
        <f>VLOOKUP($A62,'S0 remplacer avec S44'!$C:$BQ,29,0)</f>
        <v>213</v>
      </c>
      <c r="G62" s="66">
        <f>VLOOKUP($A62,'S0 remplacer avec S44'!$C:$BQ,30,0)</f>
        <v>533</v>
      </c>
      <c r="H62" s="66">
        <f>VLOOKUP($A62,'S0 remplacer avec S44'!$C:$BQ,52,0)</f>
        <v>124.2</v>
      </c>
      <c r="I62" s="66">
        <f>VLOOKUP($A62,'S0 remplacer avec S44'!$C:$BQ,59,0)</f>
        <v>0</v>
      </c>
      <c r="J62" s="66">
        <f>VLOOKUP($A62,'S0 remplacer avec S44'!$C:$BQ,60,0)</f>
        <v>0</v>
      </c>
      <c r="K62" s="58">
        <f>VLOOKUP($A62,'S45'!$C:$BQ,32,0)</f>
        <v>155.25</v>
      </c>
      <c r="L62" s="58">
        <f>VLOOKUP($A62,'S45'!$C:$BQ,39,0)</f>
        <v>21</v>
      </c>
      <c r="M62" s="58">
        <f>VLOOKUP($A62,'S45'!$C:$BQ,40,0)</f>
        <v>57</v>
      </c>
      <c r="N62" s="58">
        <f>VLOOKUP($A62,'S45'!$C:$BQ,22,0)</f>
        <v>1409.23856</v>
      </c>
      <c r="O62" s="66">
        <f>VLOOKUP($A62,'S45'!$C:$BQ,29,0)</f>
        <v>193</v>
      </c>
      <c r="P62" s="66">
        <f>VLOOKUP($A62,'S45'!$C:$BQ,30,0)</f>
        <v>513</v>
      </c>
      <c r="Q62" s="66">
        <f>VLOOKUP($A62,'S45'!$C:$BQ,52,0)</f>
        <v>124.2</v>
      </c>
      <c r="R62" s="66">
        <f>VLOOKUP($A62,'S45'!$C:$BQ,59,0)</f>
        <v>0</v>
      </c>
      <c r="S62" s="66">
        <f>VLOOKUP($A62,'S45'!$C:$BQ,60,0)</f>
        <v>0</v>
      </c>
      <c r="T62" s="58">
        <f>VLOOKUP($A62,'S46'!$C:$BQ,32,0)</f>
        <v>155.25</v>
      </c>
      <c r="U62" s="58">
        <f>VLOOKUP($A62,'S46'!$C:$BQ,39,0)</f>
        <v>21</v>
      </c>
      <c r="V62" s="58">
        <f>VLOOKUP($A62,'S46'!$C:$BQ,40,0)</f>
        <v>57</v>
      </c>
      <c r="W62" s="58">
        <f>VLOOKUP($A62,'S46'!$C:$BQ,22,0)</f>
        <v>1410.7564199999999</v>
      </c>
      <c r="X62" s="66">
        <f>VLOOKUP($A62,'S46'!$C:$BQ,29,0)</f>
        <v>191</v>
      </c>
      <c r="Y62" s="66">
        <f>VLOOKUP($A62,'S46'!$C:$BQ,30,0)</f>
        <v>512</v>
      </c>
      <c r="Z62" s="66">
        <f>VLOOKUP($A62,'S46'!$C:$BQ,52,0)</f>
        <v>124.2</v>
      </c>
      <c r="AA62" s="66">
        <f>VLOOKUP($A62,'S46'!$C:$BQ,59,0)</f>
        <v>0</v>
      </c>
      <c r="AB62" s="66">
        <f>VLOOKUP($A62,'S46'!$C:$BQ,60,0)</f>
        <v>0</v>
      </c>
      <c r="AC62" s="58">
        <f>VLOOKUP($A62,'S47'!$C:$BQ,32,0)</f>
        <v>155.25</v>
      </c>
      <c r="AD62" s="58">
        <f>VLOOKUP($A62,'S47'!$C:$BQ,39,0)</f>
        <v>21</v>
      </c>
      <c r="AE62" s="58">
        <f>VLOOKUP($A62,'S47'!$C:$BQ,40,0)</f>
        <v>57</v>
      </c>
      <c r="AF62" s="58">
        <f>VLOOKUP($A62,'S47'!$C:$BQ,22,0)</f>
        <v>1429.7104200000001</v>
      </c>
      <c r="AG62" s="66">
        <f>VLOOKUP($A62,'S47'!$C:$BQ,29,0)</f>
        <v>172</v>
      </c>
      <c r="AH62" s="66">
        <f>VLOOKUP($A62,'S47'!$C:$BQ,30,0)</f>
        <v>493</v>
      </c>
      <c r="AI62" s="66">
        <f>VLOOKUP($A62,'S47'!$C:$BQ,52,0)</f>
        <v>126.2</v>
      </c>
      <c r="AJ62" s="66">
        <f>VLOOKUP($A62,'S47'!$C:$BQ,59,0)</f>
        <v>0</v>
      </c>
      <c r="AK62" s="66">
        <f>VLOOKUP($A62,'S47'!$C:$BQ,60,0)</f>
        <v>0</v>
      </c>
      <c r="AL62" s="58">
        <f>VLOOKUP($A62,'S48'!$C:$BQ,32,0)</f>
        <v>158.25</v>
      </c>
      <c r="AM62" s="58">
        <f>VLOOKUP($A62,'S48'!$C:$BQ,39,0)</f>
        <v>23</v>
      </c>
      <c r="AN62" s="58">
        <f>VLOOKUP($A62,'S48'!$C:$BQ,40,0)</f>
        <v>60</v>
      </c>
      <c r="AO62" s="58">
        <f>VLOOKUP($A62,'S48'!$C:$BQ,22,0)</f>
        <v>1541.0890400000001</v>
      </c>
      <c r="AP62" s="66">
        <f>VLOOKUP($A62,'S48'!$C:$BQ,29,0)</f>
        <v>106</v>
      </c>
      <c r="AQ62" s="66">
        <f>VLOOKUP($A62,'S48'!$C:$BQ,30,0)</f>
        <v>435</v>
      </c>
      <c r="AR62" s="66">
        <f>VLOOKUP($A62,'S48'!$C:$BQ,52,0)</f>
        <v>130.19999999999999</v>
      </c>
      <c r="AS62" s="66">
        <f>VLOOKUP($A62,'S48'!$C:$BQ,59,0)</f>
        <v>0</v>
      </c>
      <c r="AT62" s="66">
        <f>VLOOKUP($A62,'S48'!$C:$BQ,60,0)</f>
        <v>0</v>
      </c>
      <c r="AU62" s="58">
        <f>VLOOKUP($A62,'S49'!$C:$BQ,32,0)</f>
        <v>157.25</v>
      </c>
      <c r="AV62" s="58">
        <f>VLOOKUP($A62,'S49'!$C:$BQ,39,0)</f>
        <v>24</v>
      </c>
      <c r="AW62" s="58">
        <f>VLOOKUP($A62,'S49'!$C:$BQ,40,0)</f>
        <v>61</v>
      </c>
      <c r="AX62" s="58">
        <f>VLOOKUP($A62,'S49'!$C:$BQ,22,0)</f>
        <v>1537.96847</v>
      </c>
      <c r="AY62" s="66">
        <f>VLOOKUP($A62,'S49'!$C:$BQ,29,0)</f>
        <v>109</v>
      </c>
      <c r="AZ62" s="66">
        <f>VLOOKUP($A62,'S49'!$C:$BQ,30,0)</f>
        <v>439</v>
      </c>
      <c r="BA62" s="66">
        <f>VLOOKUP($A62,'S49'!$C:$BQ,52,0)</f>
        <v>132.19999999999999</v>
      </c>
      <c r="BB62" s="66">
        <f>VLOOKUP($A62,'S49'!$C:$BQ,59,0)</f>
        <v>0</v>
      </c>
      <c r="BC62" s="66">
        <f>VLOOKUP($A62,'S49'!$C:$BQ,60,0)</f>
        <v>0</v>
      </c>
      <c r="BD62" s="58" t="e">
        <f>VLOOKUP($A62,'S50'!$C:$BQ,32,0)</f>
        <v>#N/A</v>
      </c>
      <c r="BE62" s="58" t="e">
        <f>VLOOKUP($A62,'S50'!$C:$BQ,39,0)</f>
        <v>#N/A</v>
      </c>
      <c r="BF62" s="58" t="e">
        <f>VLOOKUP($A62,'S50'!$C:$BQ,40,0)</f>
        <v>#N/A</v>
      </c>
      <c r="BG62" s="58" t="e">
        <f>VLOOKUP($A62,'S50'!$C:$BQ,22,0)</f>
        <v>#N/A</v>
      </c>
      <c r="BH62" s="66" t="e">
        <f>VLOOKUP($A62,'S50'!$C:$BQ,29,0)</f>
        <v>#N/A</v>
      </c>
      <c r="BI62" s="66" t="e">
        <f>VLOOKUP($A62,'S50'!$C:$BQ,30,0)</f>
        <v>#N/A</v>
      </c>
      <c r="BJ62" s="66" t="e">
        <f>VLOOKUP($A62,'S50'!$C:$BQ,52,0)</f>
        <v>#N/A</v>
      </c>
      <c r="BK62" s="66" t="e">
        <f>VLOOKUP($A62,'S50'!$C:$BQ,59,0)</f>
        <v>#N/A</v>
      </c>
      <c r="BL62" s="66" t="e">
        <f>VLOOKUP($A62,'S50'!$C:$BQ,60,0)</f>
        <v>#N/A</v>
      </c>
    </row>
    <row r="63" spans="1:64" x14ac:dyDescent="0.2">
      <c r="A63" s="57" t="s">
        <v>120</v>
      </c>
      <c r="B63" s="58">
        <f>VLOOKUP($A63,'S0 remplacer avec S44'!$C:$BQ,32,0)</f>
        <v>61.2</v>
      </c>
      <c r="C63" s="58">
        <f>VLOOKUP($A63,'S0 remplacer avec S44'!$C:$BQ,39,0)</f>
        <v>29</v>
      </c>
      <c r="D63" s="58">
        <f>VLOOKUP($A63,'S0 remplacer avec S44'!$C:$BQ,40,0)</f>
        <v>47</v>
      </c>
      <c r="E63" s="58">
        <f>VLOOKUP($A63,'S0 remplacer avec S44'!$C:$BQ,22,0)</f>
        <v>981.08911000000001</v>
      </c>
      <c r="F63" s="66">
        <f>VLOOKUP($A63,'S0 remplacer avec S44'!$C:$BQ,29,0)</f>
        <v>0</v>
      </c>
      <c r="G63" s="66">
        <f>VLOOKUP($A63,'S0 remplacer avec S44'!$C:$BQ,30,0)</f>
        <v>0</v>
      </c>
      <c r="H63" s="66">
        <f>VLOOKUP($A63,'S0 remplacer avec S44'!$C:$BQ,52,0)</f>
        <v>40.6</v>
      </c>
      <c r="I63" s="66">
        <f>VLOOKUP($A63,'S0 remplacer avec S44'!$C:$BQ,59,0)</f>
        <v>5</v>
      </c>
      <c r="J63" s="66">
        <f>VLOOKUP($A63,'S0 remplacer avec S44'!$C:$BQ,60,0)</f>
        <v>14</v>
      </c>
      <c r="K63" s="58">
        <f>VLOOKUP($A63,'S45'!$C:$BQ,32,0)</f>
        <v>63.2</v>
      </c>
      <c r="L63" s="58">
        <f>VLOOKUP($A63,'S45'!$C:$BQ,39,0)</f>
        <v>27</v>
      </c>
      <c r="M63" s="58">
        <f>VLOOKUP($A63,'S45'!$C:$BQ,40,0)</f>
        <v>45</v>
      </c>
      <c r="N63" s="58">
        <f>VLOOKUP($A63,'S45'!$C:$BQ,22,0)</f>
        <v>982.72622999999999</v>
      </c>
      <c r="O63" s="66">
        <f>VLOOKUP($A63,'S45'!$C:$BQ,29,0)</f>
        <v>0</v>
      </c>
      <c r="P63" s="66">
        <f>VLOOKUP($A63,'S45'!$C:$BQ,30,0)</f>
        <v>0</v>
      </c>
      <c r="Q63" s="66">
        <f>VLOOKUP($A63,'S45'!$C:$BQ,52,0)</f>
        <v>42.6</v>
      </c>
      <c r="R63" s="66">
        <f>VLOOKUP($A63,'S45'!$C:$BQ,59,0)</f>
        <v>3</v>
      </c>
      <c r="S63" s="66">
        <f>VLOOKUP($A63,'S45'!$C:$BQ,60,0)</f>
        <v>12</v>
      </c>
      <c r="T63" s="58">
        <f>VLOOKUP($A63,'S46'!$C:$BQ,32,0)</f>
        <v>64.2</v>
      </c>
      <c r="U63" s="58">
        <f>VLOOKUP($A63,'S46'!$C:$BQ,39,0)</f>
        <v>26</v>
      </c>
      <c r="V63" s="58">
        <f>VLOOKUP($A63,'S46'!$C:$BQ,40,0)</f>
        <v>44</v>
      </c>
      <c r="W63" s="58">
        <f>VLOOKUP($A63,'S46'!$C:$BQ,22,0)</f>
        <v>983.22652000000005</v>
      </c>
      <c r="X63" s="66">
        <f>VLOOKUP($A63,'S46'!$C:$BQ,29,0)</f>
        <v>0</v>
      </c>
      <c r="Y63" s="66">
        <f>VLOOKUP($A63,'S46'!$C:$BQ,30,0)</f>
        <v>0</v>
      </c>
      <c r="Z63" s="66">
        <f>VLOOKUP($A63,'S46'!$C:$BQ,52,0)</f>
        <v>43.6</v>
      </c>
      <c r="AA63" s="66">
        <f>VLOOKUP($A63,'S46'!$C:$BQ,59,0)</f>
        <v>2</v>
      </c>
      <c r="AB63" s="66">
        <f>VLOOKUP($A63,'S46'!$C:$BQ,60,0)</f>
        <v>11</v>
      </c>
      <c r="AC63" s="58">
        <f>VLOOKUP($A63,'S47'!$C:$BQ,32,0)</f>
        <v>65.2</v>
      </c>
      <c r="AD63" s="58">
        <f>VLOOKUP($A63,'S47'!$C:$BQ,39,0)</f>
        <v>25</v>
      </c>
      <c r="AE63" s="58">
        <f>VLOOKUP($A63,'S47'!$C:$BQ,40,0)</f>
        <v>43</v>
      </c>
      <c r="AF63" s="58">
        <f>VLOOKUP($A63,'S47'!$C:$BQ,22,0)</f>
        <v>983.43741</v>
      </c>
      <c r="AG63" s="66">
        <f>VLOOKUP($A63,'S47'!$C:$BQ,29,0)</f>
        <v>0</v>
      </c>
      <c r="AH63" s="66">
        <f>VLOOKUP($A63,'S47'!$C:$BQ,30,0)</f>
        <v>0</v>
      </c>
      <c r="AI63" s="66">
        <f>VLOOKUP($A63,'S47'!$C:$BQ,52,0)</f>
        <v>43.6</v>
      </c>
      <c r="AJ63" s="66">
        <f>VLOOKUP($A63,'S47'!$C:$BQ,59,0)</f>
        <v>2</v>
      </c>
      <c r="AK63" s="66">
        <f>VLOOKUP($A63,'S47'!$C:$BQ,60,0)</f>
        <v>11</v>
      </c>
      <c r="AL63" s="58">
        <f>VLOOKUP($A63,'S48'!$C:$BQ,32,0)</f>
        <v>66.2</v>
      </c>
      <c r="AM63" s="58">
        <f>VLOOKUP($A63,'S48'!$C:$BQ,39,0)</f>
        <v>27</v>
      </c>
      <c r="AN63" s="58">
        <f>VLOOKUP($A63,'S48'!$C:$BQ,40,0)</f>
        <v>45</v>
      </c>
      <c r="AO63" s="58">
        <f>VLOOKUP($A63,'S48'!$C:$BQ,22,0)</f>
        <v>956.11973</v>
      </c>
      <c r="AP63" s="66">
        <f>VLOOKUP($A63,'S48'!$C:$BQ,29,0)</f>
        <v>0</v>
      </c>
      <c r="AQ63" s="66">
        <f>VLOOKUP($A63,'S48'!$C:$BQ,30,0)</f>
        <v>53</v>
      </c>
      <c r="AR63" s="66">
        <f>VLOOKUP($A63,'S48'!$C:$BQ,52,0)</f>
        <v>44.6</v>
      </c>
      <c r="AS63" s="66">
        <f>VLOOKUP($A63,'S48'!$C:$BQ,59,0)</f>
        <v>3</v>
      </c>
      <c r="AT63" s="66">
        <f>VLOOKUP($A63,'S48'!$C:$BQ,60,0)</f>
        <v>12</v>
      </c>
      <c r="AU63" s="58">
        <f>VLOOKUP($A63,'S49'!$C:$BQ,32,0)</f>
        <v>63.4</v>
      </c>
      <c r="AV63" s="58">
        <f>VLOOKUP($A63,'S49'!$C:$BQ,39,0)</f>
        <v>30</v>
      </c>
      <c r="AW63" s="58">
        <f>VLOOKUP($A63,'S49'!$C:$BQ,40,0)</f>
        <v>48</v>
      </c>
      <c r="AX63" s="58">
        <f>VLOOKUP($A63,'S49'!$C:$BQ,22,0)</f>
        <v>989.62609999999995</v>
      </c>
      <c r="AY63" s="66">
        <f>VLOOKUP($A63,'S49'!$C:$BQ,29,0)</f>
        <v>0</v>
      </c>
      <c r="AZ63" s="66">
        <f>VLOOKUP($A63,'S49'!$C:$BQ,30,0)</f>
        <v>20</v>
      </c>
      <c r="BA63" s="66">
        <f>VLOOKUP($A63,'S49'!$C:$BQ,52,0)</f>
        <v>44.6</v>
      </c>
      <c r="BB63" s="66">
        <f>VLOOKUP($A63,'S49'!$C:$BQ,59,0)</f>
        <v>3</v>
      </c>
      <c r="BC63" s="66">
        <f>VLOOKUP($A63,'S49'!$C:$BQ,60,0)</f>
        <v>12</v>
      </c>
      <c r="BD63" s="58" t="e">
        <f>VLOOKUP($A63,'S50'!$C:$BQ,32,0)</f>
        <v>#N/A</v>
      </c>
      <c r="BE63" s="58" t="e">
        <f>VLOOKUP($A63,'S50'!$C:$BQ,39,0)</f>
        <v>#N/A</v>
      </c>
      <c r="BF63" s="58" t="e">
        <f>VLOOKUP($A63,'S50'!$C:$BQ,40,0)</f>
        <v>#N/A</v>
      </c>
      <c r="BG63" s="58" t="e">
        <f>VLOOKUP($A63,'S50'!$C:$BQ,22,0)</f>
        <v>#N/A</v>
      </c>
      <c r="BH63" s="66" t="e">
        <f>VLOOKUP($A63,'S50'!$C:$BQ,29,0)</f>
        <v>#N/A</v>
      </c>
      <c r="BI63" s="66" t="e">
        <f>VLOOKUP($A63,'S50'!$C:$BQ,30,0)</f>
        <v>#N/A</v>
      </c>
      <c r="BJ63" s="66" t="e">
        <f>VLOOKUP($A63,'S50'!$C:$BQ,52,0)</f>
        <v>#N/A</v>
      </c>
      <c r="BK63" s="66" t="e">
        <f>VLOOKUP($A63,'S50'!$C:$BQ,59,0)</f>
        <v>#N/A</v>
      </c>
      <c r="BL63" s="66" t="e">
        <f>VLOOKUP($A63,'S50'!$C:$BQ,60,0)</f>
        <v>#N/A</v>
      </c>
    </row>
    <row r="64" spans="1:64" x14ac:dyDescent="0.2">
      <c r="A64" s="57" t="s">
        <v>121</v>
      </c>
      <c r="B64" s="58">
        <f>VLOOKUP($A64,'S0 remplacer avec S44'!$C:$BQ,32,0)</f>
        <v>153.9</v>
      </c>
      <c r="C64" s="58">
        <f>VLOOKUP($A64,'S0 remplacer avec S44'!$C:$BQ,39,0)</f>
        <v>121</v>
      </c>
      <c r="D64" s="58">
        <f>VLOOKUP($A64,'S0 remplacer avec S44'!$C:$BQ,40,0)</f>
        <v>176</v>
      </c>
      <c r="E64" s="58">
        <f>VLOOKUP($A64,'S0 remplacer avec S44'!$C:$BQ,22,0)</f>
        <v>1955.762305</v>
      </c>
      <c r="F64" s="66">
        <f>VLOOKUP($A64,'S0 remplacer avec S44'!$C:$BQ,29,0)</f>
        <v>541</v>
      </c>
      <c r="G64" s="66">
        <f>VLOOKUP($A64,'S0 remplacer avec S44'!$C:$BQ,30,0)</f>
        <v>1040</v>
      </c>
      <c r="H64" s="66">
        <f>VLOOKUP($A64,'S0 remplacer avec S44'!$C:$BQ,52,0)</f>
        <v>193.6</v>
      </c>
      <c r="I64" s="66">
        <f>VLOOKUP($A64,'S0 remplacer avec S44'!$C:$BQ,59,0)</f>
        <v>0</v>
      </c>
      <c r="J64" s="66">
        <f>VLOOKUP($A64,'S0 remplacer avec S44'!$C:$BQ,60,0)</f>
        <v>0</v>
      </c>
      <c r="K64" s="58">
        <f>VLOOKUP($A64,'S45'!$C:$BQ,32,0)</f>
        <v>160.9</v>
      </c>
      <c r="L64" s="58">
        <f>VLOOKUP($A64,'S45'!$C:$BQ,39,0)</f>
        <v>114</v>
      </c>
      <c r="M64" s="58">
        <f>VLOOKUP($A64,'S45'!$C:$BQ,40,0)</f>
        <v>169</v>
      </c>
      <c r="N64" s="58">
        <f>VLOOKUP($A64,'S45'!$C:$BQ,22,0)</f>
        <v>1969.7687149999999</v>
      </c>
      <c r="O64" s="66">
        <f>VLOOKUP($A64,'S45'!$C:$BQ,29,0)</f>
        <v>527</v>
      </c>
      <c r="P64" s="66">
        <f>VLOOKUP($A64,'S45'!$C:$BQ,30,0)</f>
        <v>1026</v>
      </c>
      <c r="Q64" s="66">
        <f>VLOOKUP($A64,'S45'!$C:$BQ,52,0)</f>
        <v>195.6</v>
      </c>
      <c r="R64" s="66">
        <f>VLOOKUP($A64,'S45'!$C:$BQ,59,0)</f>
        <v>0</v>
      </c>
      <c r="S64" s="66">
        <f>VLOOKUP($A64,'S45'!$C:$BQ,60,0)</f>
        <v>0</v>
      </c>
      <c r="T64" s="58">
        <f>VLOOKUP($A64,'S46'!$C:$BQ,32,0)</f>
        <v>160.9</v>
      </c>
      <c r="U64" s="58">
        <f>VLOOKUP($A64,'S46'!$C:$BQ,39,0)</f>
        <v>114</v>
      </c>
      <c r="V64" s="58">
        <f>VLOOKUP($A64,'S46'!$C:$BQ,40,0)</f>
        <v>169</v>
      </c>
      <c r="W64" s="58">
        <f>VLOOKUP($A64,'S46'!$C:$BQ,22,0)</f>
        <v>1986.975715</v>
      </c>
      <c r="X64" s="66">
        <f>VLOOKUP($A64,'S46'!$C:$BQ,29,0)</f>
        <v>510</v>
      </c>
      <c r="Y64" s="66">
        <f>VLOOKUP($A64,'S46'!$C:$BQ,30,0)</f>
        <v>1009</v>
      </c>
      <c r="Z64" s="66">
        <f>VLOOKUP($A64,'S46'!$C:$BQ,52,0)</f>
        <v>194.6</v>
      </c>
      <c r="AA64" s="66">
        <f>VLOOKUP($A64,'S46'!$C:$BQ,59,0)</f>
        <v>0</v>
      </c>
      <c r="AB64" s="66">
        <f>VLOOKUP($A64,'S46'!$C:$BQ,60,0)</f>
        <v>0</v>
      </c>
      <c r="AC64" s="58">
        <f>VLOOKUP($A64,'S47'!$C:$BQ,32,0)</f>
        <v>162.4</v>
      </c>
      <c r="AD64" s="58">
        <f>VLOOKUP($A64,'S47'!$C:$BQ,39,0)</f>
        <v>113</v>
      </c>
      <c r="AE64" s="58">
        <f>VLOOKUP($A64,'S47'!$C:$BQ,40,0)</f>
        <v>167</v>
      </c>
      <c r="AF64" s="58">
        <f>VLOOKUP($A64,'S47'!$C:$BQ,22,0)</f>
        <v>2019.6243549999999</v>
      </c>
      <c r="AG64" s="66">
        <f>VLOOKUP($A64,'S47'!$C:$BQ,29,0)</f>
        <v>477</v>
      </c>
      <c r="AH64" s="66">
        <f>VLOOKUP($A64,'S47'!$C:$BQ,30,0)</f>
        <v>976</v>
      </c>
      <c r="AI64" s="66">
        <f>VLOOKUP($A64,'S47'!$C:$BQ,52,0)</f>
        <v>197.6</v>
      </c>
      <c r="AJ64" s="66">
        <f>VLOOKUP($A64,'S47'!$C:$BQ,59,0)</f>
        <v>0</v>
      </c>
      <c r="AK64" s="66">
        <f>VLOOKUP($A64,'S47'!$C:$BQ,60,0)</f>
        <v>0</v>
      </c>
      <c r="AL64" s="58">
        <f>VLOOKUP($A64,'S48'!$C:$BQ,32,0)</f>
        <v>164.9</v>
      </c>
      <c r="AM64" s="58">
        <f>VLOOKUP($A64,'S48'!$C:$BQ,39,0)</f>
        <v>113</v>
      </c>
      <c r="AN64" s="58">
        <f>VLOOKUP($A64,'S48'!$C:$BQ,40,0)</f>
        <v>168</v>
      </c>
      <c r="AO64" s="58">
        <f>VLOOKUP($A64,'S48'!$C:$BQ,22,0)</f>
        <v>2045.2347050000001</v>
      </c>
      <c r="AP64" s="66">
        <f>VLOOKUP($A64,'S48'!$C:$BQ,29,0)</f>
        <v>474</v>
      </c>
      <c r="AQ64" s="66">
        <f>VLOOKUP($A64,'S48'!$C:$BQ,30,0)</f>
        <v>978</v>
      </c>
      <c r="AR64" s="66">
        <f>VLOOKUP($A64,'S48'!$C:$BQ,52,0)</f>
        <v>199.6</v>
      </c>
      <c r="AS64" s="66">
        <f>VLOOKUP($A64,'S48'!$C:$BQ,59,0)</f>
        <v>0</v>
      </c>
      <c r="AT64" s="66">
        <f>VLOOKUP($A64,'S48'!$C:$BQ,60,0)</f>
        <v>0</v>
      </c>
      <c r="AU64" s="58">
        <f>VLOOKUP($A64,'S49'!$C:$BQ,32,0)</f>
        <v>167.9</v>
      </c>
      <c r="AV64" s="58">
        <f>VLOOKUP($A64,'S49'!$C:$BQ,39,0)</f>
        <v>110</v>
      </c>
      <c r="AW64" s="58">
        <f>VLOOKUP($A64,'S49'!$C:$BQ,40,0)</f>
        <v>165</v>
      </c>
      <c r="AX64" s="58">
        <f>VLOOKUP($A64,'S49'!$C:$BQ,22,0)</f>
        <v>2062.7240149999998</v>
      </c>
      <c r="AY64" s="66">
        <f>VLOOKUP($A64,'S49'!$C:$BQ,29,0)</f>
        <v>457</v>
      </c>
      <c r="AZ64" s="66">
        <f>VLOOKUP($A64,'S49'!$C:$BQ,30,0)</f>
        <v>960</v>
      </c>
      <c r="BA64" s="66">
        <f>VLOOKUP($A64,'S49'!$C:$BQ,52,0)</f>
        <v>200.6</v>
      </c>
      <c r="BB64" s="66">
        <f>VLOOKUP($A64,'S49'!$C:$BQ,59,0)</f>
        <v>0</v>
      </c>
      <c r="BC64" s="66">
        <f>VLOOKUP($A64,'S49'!$C:$BQ,60,0)</f>
        <v>0</v>
      </c>
      <c r="BD64" s="58" t="e">
        <f>VLOOKUP($A64,'S50'!$C:$BQ,32,0)</f>
        <v>#N/A</v>
      </c>
      <c r="BE64" s="58" t="e">
        <f>VLOOKUP($A64,'S50'!$C:$BQ,39,0)</f>
        <v>#N/A</v>
      </c>
      <c r="BF64" s="58" t="e">
        <f>VLOOKUP($A64,'S50'!$C:$BQ,40,0)</f>
        <v>#N/A</v>
      </c>
      <c r="BG64" s="58" t="e">
        <f>VLOOKUP($A64,'S50'!$C:$BQ,22,0)</f>
        <v>#N/A</v>
      </c>
      <c r="BH64" s="66" t="e">
        <f>VLOOKUP($A64,'S50'!$C:$BQ,29,0)</f>
        <v>#N/A</v>
      </c>
      <c r="BI64" s="66" t="e">
        <f>VLOOKUP($A64,'S50'!$C:$BQ,30,0)</f>
        <v>#N/A</v>
      </c>
      <c r="BJ64" s="66" t="e">
        <f>VLOOKUP($A64,'S50'!$C:$BQ,52,0)</f>
        <v>#N/A</v>
      </c>
      <c r="BK64" s="66" t="e">
        <f>VLOOKUP($A64,'S50'!$C:$BQ,59,0)</f>
        <v>#N/A</v>
      </c>
      <c r="BL64" s="66" t="e">
        <f>VLOOKUP($A64,'S50'!$C:$BQ,60,0)</f>
        <v>#N/A</v>
      </c>
    </row>
    <row r="65" spans="1:64" x14ac:dyDescent="0.2">
      <c r="A65" s="57" t="s">
        <v>122</v>
      </c>
      <c r="B65" s="58">
        <f>VLOOKUP($A65,'S0 remplacer avec S44'!$C:$BQ,32,0)</f>
        <v>287.05</v>
      </c>
      <c r="C65" s="58">
        <f>VLOOKUP($A65,'S0 remplacer avec S44'!$C:$BQ,39,0)</f>
        <v>0</v>
      </c>
      <c r="D65" s="58">
        <f>VLOOKUP($A65,'S0 remplacer avec S44'!$C:$BQ,40,0)</f>
        <v>57</v>
      </c>
      <c r="E65" s="58">
        <f>VLOOKUP($A65,'S0 remplacer avec S44'!$C:$BQ,22,0)</f>
        <v>2752.2470450000001</v>
      </c>
      <c r="F65" s="66">
        <f>VLOOKUP($A65,'S0 remplacer avec S44'!$C:$BQ,29,0)</f>
        <v>0</v>
      </c>
      <c r="G65" s="66">
        <f>VLOOKUP($A65,'S0 remplacer avec S44'!$C:$BQ,30,0)</f>
        <v>375</v>
      </c>
      <c r="H65" s="66">
        <f>VLOOKUP($A65,'S0 remplacer avec S44'!$C:$BQ,52,0)</f>
        <v>211.8</v>
      </c>
      <c r="I65" s="66">
        <f>VLOOKUP($A65,'S0 remplacer avec S44'!$C:$BQ,59,0)</f>
        <v>0</v>
      </c>
      <c r="J65" s="66">
        <f>VLOOKUP($A65,'S0 remplacer avec S44'!$C:$BQ,60,0)</f>
        <v>0</v>
      </c>
      <c r="K65" s="58">
        <f>VLOOKUP($A65,'S45'!$C:$BQ,32,0)</f>
        <v>292.55</v>
      </c>
      <c r="L65" s="58">
        <f>VLOOKUP($A65,'S45'!$C:$BQ,39,0)</f>
        <v>0</v>
      </c>
      <c r="M65" s="58">
        <f>VLOOKUP($A65,'S45'!$C:$BQ,40,0)</f>
        <v>52</v>
      </c>
      <c r="N65" s="58">
        <f>VLOOKUP($A65,'S45'!$C:$BQ,22,0)</f>
        <v>2789.6877749999999</v>
      </c>
      <c r="O65" s="66">
        <f>VLOOKUP($A65,'S45'!$C:$BQ,29,0)</f>
        <v>0</v>
      </c>
      <c r="P65" s="66">
        <f>VLOOKUP($A65,'S45'!$C:$BQ,30,0)</f>
        <v>337</v>
      </c>
      <c r="Q65" s="66">
        <f>VLOOKUP($A65,'S45'!$C:$BQ,52,0)</f>
        <v>214.8</v>
      </c>
      <c r="R65" s="66">
        <f>VLOOKUP($A65,'S45'!$C:$BQ,59,0)</f>
        <v>0</v>
      </c>
      <c r="S65" s="66">
        <f>VLOOKUP($A65,'S45'!$C:$BQ,60,0)</f>
        <v>0</v>
      </c>
      <c r="T65" s="58">
        <f>VLOOKUP($A65,'S46'!$C:$BQ,32,0)</f>
        <v>292.55</v>
      </c>
      <c r="U65" s="58">
        <f>VLOOKUP($A65,'S46'!$C:$BQ,39,0)</f>
        <v>0</v>
      </c>
      <c r="V65" s="58">
        <f>VLOOKUP($A65,'S46'!$C:$BQ,40,0)</f>
        <v>52</v>
      </c>
      <c r="W65" s="58">
        <f>VLOOKUP($A65,'S46'!$C:$BQ,22,0)</f>
        <v>2810.4459449999999</v>
      </c>
      <c r="X65" s="66">
        <f>VLOOKUP($A65,'S46'!$C:$BQ,29,0)</f>
        <v>0</v>
      </c>
      <c r="Y65" s="66">
        <f>VLOOKUP($A65,'S46'!$C:$BQ,30,0)</f>
        <v>317</v>
      </c>
      <c r="Z65" s="66">
        <f>VLOOKUP($A65,'S46'!$C:$BQ,52,0)</f>
        <v>215.8</v>
      </c>
      <c r="AA65" s="66">
        <f>VLOOKUP($A65,'S46'!$C:$BQ,59,0)</f>
        <v>0</v>
      </c>
      <c r="AB65" s="66">
        <f>VLOOKUP($A65,'S46'!$C:$BQ,60,0)</f>
        <v>0</v>
      </c>
      <c r="AC65" s="58">
        <f>VLOOKUP($A65,'S47'!$C:$BQ,32,0)</f>
        <v>296.05</v>
      </c>
      <c r="AD65" s="58">
        <f>VLOOKUP($A65,'S47'!$C:$BQ,39,0)</f>
        <v>0</v>
      </c>
      <c r="AE65" s="58">
        <f>VLOOKUP($A65,'S47'!$C:$BQ,40,0)</f>
        <v>48</v>
      </c>
      <c r="AF65" s="58">
        <f>VLOOKUP($A65,'S47'!$C:$BQ,22,0)</f>
        <v>2856.775885</v>
      </c>
      <c r="AG65" s="66">
        <f>VLOOKUP($A65,'S47'!$C:$BQ,29,0)</f>
        <v>0</v>
      </c>
      <c r="AH65" s="66">
        <f>VLOOKUP($A65,'S47'!$C:$BQ,30,0)</f>
        <v>270</v>
      </c>
      <c r="AI65" s="66">
        <f>VLOOKUP($A65,'S47'!$C:$BQ,52,0)</f>
        <v>218.8</v>
      </c>
      <c r="AJ65" s="66">
        <f>VLOOKUP($A65,'S47'!$C:$BQ,59,0)</f>
        <v>0</v>
      </c>
      <c r="AK65" s="66">
        <f>VLOOKUP($A65,'S47'!$C:$BQ,60,0)</f>
        <v>0</v>
      </c>
      <c r="AL65" s="58">
        <f>VLOOKUP($A65,'S48'!$C:$BQ,32,0)</f>
        <v>303.55</v>
      </c>
      <c r="AM65" s="58">
        <f>VLOOKUP($A65,'S48'!$C:$BQ,39,0)</f>
        <v>0</v>
      </c>
      <c r="AN65" s="58">
        <f>VLOOKUP($A65,'S48'!$C:$BQ,40,0)</f>
        <v>44</v>
      </c>
      <c r="AO65" s="58">
        <f>VLOOKUP($A65,'S48'!$C:$BQ,22,0)</f>
        <v>2885.567215</v>
      </c>
      <c r="AP65" s="66">
        <f>VLOOKUP($A65,'S48'!$C:$BQ,29,0)</f>
        <v>0</v>
      </c>
      <c r="AQ65" s="66">
        <f>VLOOKUP($A65,'S48'!$C:$BQ,30,0)</f>
        <v>273</v>
      </c>
      <c r="AR65" s="66">
        <f>VLOOKUP($A65,'S48'!$C:$BQ,52,0)</f>
        <v>223.8</v>
      </c>
      <c r="AS65" s="66">
        <f>VLOOKUP($A65,'S48'!$C:$BQ,59,0)</f>
        <v>0</v>
      </c>
      <c r="AT65" s="66">
        <f>VLOOKUP($A65,'S48'!$C:$BQ,60,0)</f>
        <v>0</v>
      </c>
      <c r="AU65" s="58">
        <f>VLOOKUP($A65,'S49'!$C:$BQ,32,0)</f>
        <v>304.55</v>
      </c>
      <c r="AV65" s="58">
        <f>VLOOKUP($A65,'S49'!$C:$BQ,39,0)</f>
        <v>0</v>
      </c>
      <c r="AW65" s="58">
        <f>VLOOKUP($A65,'S49'!$C:$BQ,40,0)</f>
        <v>43</v>
      </c>
      <c r="AX65" s="58">
        <f>VLOOKUP($A65,'S49'!$C:$BQ,22,0)</f>
        <v>2928.130185</v>
      </c>
      <c r="AY65" s="66">
        <f>VLOOKUP($A65,'S49'!$C:$BQ,29,0)</f>
        <v>0</v>
      </c>
      <c r="AZ65" s="66">
        <f>VLOOKUP($A65,'S49'!$C:$BQ,30,0)</f>
        <v>230</v>
      </c>
      <c r="BA65" s="66">
        <f>VLOOKUP($A65,'S49'!$C:$BQ,52,0)</f>
        <v>224.8</v>
      </c>
      <c r="BB65" s="66">
        <f>VLOOKUP($A65,'S49'!$C:$BQ,59,0)</f>
        <v>0</v>
      </c>
      <c r="BC65" s="66">
        <f>VLOOKUP($A65,'S49'!$C:$BQ,60,0)</f>
        <v>0</v>
      </c>
      <c r="BD65" s="58" t="e">
        <f>VLOOKUP($A65,'S50'!$C:$BQ,32,0)</f>
        <v>#N/A</v>
      </c>
      <c r="BE65" s="58" t="e">
        <f>VLOOKUP($A65,'S50'!$C:$BQ,39,0)</f>
        <v>#N/A</v>
      </c>
      <c r="BF65" s="58" t="e">
        <f>VLOOKUP($A65,'S50'!$C:$BQ,40,0)</f>
        <v>#N/A</v>
      </c>
      <c r="BG65" s="58" t="e">
        <f>VLOOKUP($A65,'S50'!$C:$BQ,22,0)</f>
        <v>#N/A</v>
      </c>
      <c r="BH65" s="66" t="e">
        <f>VLOOKUP($A65,'S50'!$C:$BQ,29,0)</f>
        <v>#N/A</v>
      </c>
      <c r="BI65" s="66" t="e">
        <f>VLOOKUP($A65,'S50'!$C:$BQ,30,0)</f>
        <v>#N/A</v>
      </c>
      <c r="BJ65" s="66" t="e">
        <f>VLOOKUP($A65,'S50'!$C:$BQ,52,0)</f>
        <v>#N/A</v>
      </c>
      <c r="BK65" s="66" t="e">
        <f>VLOOKUP($A65,'S50'!$C:$BQ,59,0)</f>
        <v>#N/A</v>
      </c>
      <c r="BL65" s="66" t="e">
        <f>VLOOKUP($A65,'S50'!$C:$BQ,60,0)</f>
        <v>#N/A</v>
      </c>
    </row>
    <row r="66" spans="1:64" x14ac:dyDescent="0.2">
      <c r="A66" s="57" t="s">
        <v>123</v>
      </c>
      <c r="B66" s="58">
        <f>VLOOKUP($A66,'S0 remplacer avec S44'!$C:$BQ,32,0)</f>
        <v>93.65</v>
      </c>
      <c r="C66" s="58">
        <f>VLOOKUP($A66,'S0 remplacer avec S44'!$C:$BQ,39,0)</f>
        <v>2</v>
      </c>
      <c r="D66" s="58">
        <f>VLOOKUP($A66,'S0 remplacer avec S44'!$C:$BQ,40,0)</f>
        <v>21</v>
      </c>
      <c r="E66" s="58">
        <f>VLOOKUP($A66,'S0 remplacer avec S44'!$C:$BQ,22,0)</f>
        <v>620.82729500000005</v>
      </c>
      <c r="F66" s="66">
        <f>VLOOKUP($A66,'S0 remplacer avec S44'!$C:$BQ,29,0)</f>
        <v>245</v>
      </c>
      <c r="G66" s="66">
        <f>VLOOKUP($A66,'S0 remplacer avec S44'!$C:$BQ,30,0)</f>
        <v>418</v>
      </c>
      <c r="H66" s="66">
        <f>VLOOKUP($A66,'S0 remplacer avec S44'!$C:$BQ,52,0)</f>
        <v>53.4</v>
      </c>
      <c r="I66" s="66">
        <f>VLOOKUP($A66,'S0 remplacer avec S44'!$C:$BQ,59,0)</f>
        <v>0</v>
      </c>
      <c r="J66" s="66">
        <f>VLOOKUP($A66,'S0 remplacer avec S44'!$C:$BQ,60,0)</f>
        <v>5</v>
      </c>
      <c r="K66" s="58">
        <f>VLOOKUP($A66,'S45'!$C:$BQ,32,0)</f>
        <v>92.65</v>
      </c>
      <c r="L66" s="58">
        <f>VLOOKUP($A66,'S45'!$C:$BQ,39,0)</f>
        <v>3</v>
      </c>
      <c r="M66" s="58">
        <f>VLOOKUP($A66,'S45'!$C:$BQ,40,0)</f>
        <v>22</v>
      </c>
      <c r="N66" s="58">
        <f>VLOOKUP($A66,'S45'!$C:$BQ,22,0)</f>
        <v>621.54995499999995</v>
      </c>
      <c r="O66" s="66">
        <f>VLOOKUP($A66,'S45'!$C:$BQ,29,0)</f>
        <v>244</v>
      </c>
      <c r="P66" s="66">
        <f>VLOOKUP($A66,'S45'!$C:$BQ,30,0)</f>
        <v>417</v>
      </c>
      <c r="Q66" s="66">
        <f>VLOOKUP($A66,'S45'!$C:$BQ,52,0)</f>
        <v>53.4</v>
      </c>
      <c r="R66" s="66">
        <f>VLOOKUP($A66,'S45'!$C:$BQ,59,0)</f>
        <v>0</v>
      </c>
      <c r="S66" s="66">
        <f>VLOOKUP($A66,'S45'!$C:$BQ,60,0)</f>
        <v>5</v>
      </c>
      <c r="T66" s="58">
        <f>VLOOKUP($A66,'S46'!$C:$BQ,32,0)</f>
        <v>92.65</v>
      </c>
      <c r="U66" s="58">
        <f>VLOOKUP($A66,'S46'!$C:$BQ,39,0)</f>
        <v>3</v>
      </c>
      <c r="V66" s="58">
        <f>VLOOKUP($A66,'S46'!$C:$BQ,40,0)</f>
        <v>22</v>
      </c>
      <c r="W66" s="58">
        <f>VLOOKUP($A66,'S46'!$C:$BQ,22,0)</f>
        <v>643.10995500000001</v>
      </c>
      <c r="X66" s="66">
        <f>VLOOKUP($A66,'S46'!$C:$BQ,29,0)</f>
        <v>223</v>
      </c>
      <c r="Y66" s="66">
        <f>VLOOKUP($A66,'S46'!$C:$BQ,30,0)</f>
        <v>396</v>
      </c>
      <c r="Z66" s="66">
        <f>VLOOKUP($A66,'S46'!$C:$BQ,52,0)</f>
        <v>53.4</v>
      </c>
      <c r="AA66" s="66">
        <f>VLOOKUP($A66,'S46'!$C:$BQ,59,0)</f>
        <v>0</v>
      </c>
      <c r="AB66" s="66">
        <f>VLOOKUP($A66,'S46'!$C:$BQ,60,0)</f>
        <v>5</v>
      </c>
      <c r="AC66" s="58">
        <f>VLOOKUP($A66,'S47'!$C:$BQ,32,0)</f>
        <v>92.65</v>
      </c>
      <c r="AD66" s="58">
        <f>VLOOKUP($A66,'S47'!$C:$BQ,39,0)</f>
        <v>3</v>
      </c>
      <c r="AE66" s="58">
        <f>VLOOKUP($A66,'S47'!$C:$BQ,40,0)</f>
        <v>22</v>
      </c>
      <c r="AF66" s="58">
        <f>VLOOKUP($A66,'S47'!$C:$BQ,22,0)</f>
        <v>653.07995500000004</v>
      </c>
      <c r="AG66" s="66">
        <f>VLOOKUP($A66,'S47'!$C:$BQ,29,0)</f>
        <v>213</v>
      </c>
      <c r="AH66" s="66">
        <f>VLOOKUP($A66,'S47'!$C:$BQ,30,0)</f>
        <v>386</v>
      </c>
      <c r="AI66" s="66">
        <f>VLOOKUP($A66,'S47'!$C:$BQ,52,0)</f>
        <v>53.4</v>
      </c>
      <c r="AJ66" s="66">
        <f>VLOOKUP($A66,'S47'!$C:$BQ,59,0)</f>
        <v>0</v>
      </c>
      <c r="AK66" s="66">
        <f>VLOOKUP($A66,'S47'!$C:$BQ,60,0)</f>
        <v>5</v>
      </c>
      <c r="AL66" s="58">
        <f>VLOOKUP($A66,'S48'!$C:$BQ,32,0)</f>
        <v>94.15</v>
      </c>
      <c r="AM66" s="58">
        <f>VLOOKUP($A66,'S48'!$C:$BQ,39,0)</f>
        <v>0</v>
      </c>
      <c r="AN66" s="58">
        <f>VLOOKUP($A66,'S48'!$C:$BQ,40,0)</f>
        <v>16</v>
      </c>
      <c r="AO66" s="58">
        <f>VLOOKUP($A66,'S48'!$C:$BQ,22,0)</f>
        <v>673.35995500000001</v>
      </c>
      <c r="AP66" s="66">
        <f>VLOOKUP($A66,'S48'!$C:$BQ,29,0)</f>
        <v>155</v>
      </c>
      <c r="AQ66" s="66">
        <f>VLOOKUP($A66,'S48'!$C:$BQ,30,0)</f>
        <v>321</v>
      </c>
      <c r="AR66" s="66">
        <f>VLOOKUP($A66,'S48'!$C:$BQ,52,0)</f>
        <v>56.4</v>
      </c>
      <c r="AS66" s="66">
        <f>VLOOKUP($A66,'S48'!$C:$BQ,59,0)</f>
        <v>0</v>
      </c>
      <c r="AT66" s="66">
        <f>VLOOKUP($A66,'S48'!$C:$BQ,60,0)</f>
        <v>0</v>
      </c>
      <c r="AU66" s="58">
        <f>VLOOKUP($A66,'S49'!$C:$BQ,32,0)</f>
        <v>98.65</v>
      </c>
      <c r="AV66" s="58">
        <f>VLOOKUP($A66,'S49'!$C:$BQ,39,0)</f>
        <v>0</v>
      </c>
      <c r="AW66" s="58">
        <f>VLOOKUP($A66,'S49'!$C:$BQ,40,0)</f>
        <v>11</v>
      </c>
      <c r="AX66" s="58">
        <f>VLOOKUP($A66,'S49'!$C:$BQ,22,0)</f>
        <v>674.13327500000003</v>
      </c>
      <c r="AY66" s="66">
        <f>VLOOKUP($A66,'S49'!$C:$BQ,29,0)</f>
        <v>154</v>
      </c>
      <c r="AZ66" s="66">
        <f>VLOOKUP($A66,'S49'!$C:$BQ,30,0)</f>
        <v>320</v>
      </c>
      <c r="BA66" s="66">
        <f>VLOOKUP($A66,'S49'!$C:$BQ,52,0)</f>
        <v>58.4</v>
      </c>
      <c r="BB66" s="66">
        <f>VLOOKUP($A66,'S49'!$C:$BQ,59,0)</f>
        <v>0</v>
      </c>
      <c r="BC66" s="66">
        <f>VLOOKUP($A66,'S49'!$C:$BQ,60,0)</f>
        <v>0</v>
      </c>
      <c r="BD66" s="58" t="e">
        <f>VLOOKUP($A66,'S50'!$C:$BQ,32,0)</f>
        <v>#N/A</v>
      </c>
      <c r="BE66" s="58" t="e">
        <f>VLOOKUP($A66,'S50'!$C:$BQ,39,0)</f>
        <v>#N/A</v>
      </c>
      <c r="BF66" s="58" t="e">
        <f>VLOOKUP($A66,'S50'!$C:$BQ,40,0)</f>
        <v>#N/A</v>
      </c>
      <c r="BG66" s="58" t="e">
        <f>VLOOKUP($A66,'S50'!$C:$BQ,22,0)</f>
        <v>#N/A</v>
      </c>
      <c r="BH66" s="66" t="e">
        <f>VLOOKUP($A66,'S50'!$C:$BQ,29,0)</f>
        <v>#N/A</v>
      </c>
      <c r="BI66" s="66" t="e">
        <f>VLOOKUP($A66,'S50'!$C:$BQ,30,0)</f>
        <v>#N/A</v>
      </c>
      <c r="BJ66" s="66" t="e">
        <f>VLOOKUP($A66,'S50'!$C:$BQ,52,0)</f>
        <v>#N/A</v>
      </c>
      <c r="BK66" s="66" t="e">
        <f>VLOOKUP($A66,'S50'!$C:$BQ,59,0)</f>
        <v>#N/A</v>
      </c>
      <c r="BL66" s="66" t="e">
        <f>VLOOKUP($A66,'S50'!$C:$BQ,60,0)</f>
        <v>#N/A</v>
      </c>
    </row>
    <row r="67" spans="1:64" x14ac:dyDescent="0.2">
      <c r="A67" s="57" t="s">
        <v>124</v>
      </c>
      <c r="B67" s="58">
        <f>VLOOKUP($A67,'S0 remplacer avec S44'!$C:$BQ,32,0)</f>
        <v>121.3</v>
      </c>
      <c r="C67" s="58">
        <f>VLOOKUP($A67,'S0 remplacer avec S44'!$C:$BQ,39,0)</f>
        <v>72</v>
      </c>
      <c r="D67" s="58">
        <f>VLOOKUP($A67,'S0 remplacer avec S44'!$C:$BQ,40,0)</f>
        <v>110</v>
      </c>
      <c r="E67" s="58">
        <f>VLOOKUP($A67,'S0 remplacer avec S44'!$C:$BQ,22,0)</f>
        <v>1468.09015</v>
      </c>
      <c r="F67" s="66">
        <f>VLOOKUP($A67,'S0 remplacer avec S44'!$C:$BQ,29,0)</f>
        <v>282</v>
      </c>
      <c r="G67" s="66">
        <f>VLOOKUP($A67,'S0 remplacer avec S44'!$C:$BQ,30,0)</f>
        <v>632</v>
      </c>
      <c r="H67" s="66">
        <f>VLOOKUP($A67,'S0 remplacer avec S44'!$C:$BQ,52,0)</f>
        <v>164</v>
      </c>
      <c r="I67" s="66">
        <f>VLOOKUP($A67,'S0 remplacer avec S44'!$C:$BQ,59,0)</f>
        <v>0</v>
      </c>
      <c r="J67" s="66">
        <f>VLOOKUP($A67,'S0 remplacer avec S44'!$C:$BQ,60,0)</f>
        <v>0</v>
      </c>
      <c r="K67" s="58">
        <f>VLOOKUP($A67,'S45'!$C:$BQ,32,0)</f>
        <v>121.3</v>
      </c>
      <c r="L67" s="58">
        <f>VLOOKUP($A67,'S45'!$C:$BQ,39,0)</f>
        <v>72</v>
      </c>
      <c r="M67" s="58">
        <f>VLOOKUP($A67,'S45'!$C:$BQ,40,0)</f>
        <v>110</v>
      </c>
      <c r="N67" s="58">
        <f>VLOOKUP($A67,'S45'!$C:$BQ,22,0)</f>
        <v>1485.2112500000001</v>
      </c>
      <c r="O67" s="66">
        <f>VLOOKUP($A67,'S45'!$C:$BQ,29,0)</f>
        <v>265</v>
      </c>
      <c r="P67" s="66">
        <f>VLOOKUP($A67,'S45'!$C:$BQ,30,0)</f>
        <v>615</v>
      </c>
      <c r="Q67" s="66">
        <f>VLOOKUP($A67,'S45'!$C:$BQ,52,0)</f>
        <v>166</v>
      </c>
      <c r="R67" s="66">
        <f>VLOOKUP($A67,'S45'!$C:$BQ,59,0)</f>
        <v>0</v>
      </c>
      <c r="S67" s="66">
        <f>VLOOKUP($A67,'S45'!$C:$BQ,60,0)</f>
        <v>0</v>
      </c>
      <c r="T67" s="58">
        <f>VLOOKUP($A67,'S46'!$C:$BQ,32,0)</f>
        <v>120.3</v>
      </c>
      <c r="U67" s="58">
        <f>VLOOKUP($A67,'S46'!$C:$BQ,39,0)</f>
        <v>73</v>
      </c>
      <c r="V67" s="58">
        <f>VLOOKUP($A67,'S46'!$C:$BQ,40,0)</f>
        <v>111</v>
      </c>
      <c r="W67" s="58">
        <f>VLOOKUP($A67,'S46'!$C:$BQ,22,0)</f>
        <v>1494.71325</v>
      </c>
      <c r="X67" s="66">
        <f>VLOOKUP($A67,'S46'!$C:$BQ,29,0)</f>
        <v>256</v>
      </c>
      <c r="Y67" s="66">
        <f>VLOOKUP($A67,'S46'!$C:$BQ,30,0)</f>
        <v>606</v>
      </c>
      <c r="Z67" s="66">
        <f>VLOOKUP($A67,'S46'!$C:$BQ,52,0)</f>
        <v>166</v>
      </c>
      <c r="AA67" s="66">
        <f>VLOOKUP($A67,'S46'!$C:$BQ,59,0)</f>
        <v>0</v>
      </c>
      <c r="AB67" s="66">
        <f>VLOOKUP($A67,'S46'!$C:$BQ,60,0)</f>
        <v>0</v>
      </c>
      <c r="AC67" s="58">
        <f>VLOOKUP($A67,'S47'!$C:$BQ,32,0)</f>
        <v>120.3</v>
      </c>
      <c r="AD67" s="58">
        <f>VLOOKUP($A67,'S47'!$C:$BQ,39,0)</f>
        <v>73</v>
      </c>
      <c r="AE67" s="58">
        <f>VLOOKUP($A67,'S47'!$C:$BQ,40,0)</f>
        <v>111</v>
      </c>
      <c r="AF67" s="58">
        <f>VLOOKUP($A67,'S47'!$C:$BQ,22,0)</f>
        <v>1503.70715</v>
      </c>
      <c r="AG67" s="66">
        <f>VLOOKUP($A67,'S47'!$C:$BQ,29,0)</f>
        <v>247</v>
      </c>
      <c r="AH67" s="66">
        <f>VLOOKUP($A67,'S47'!$C:$BQ,30,0)</f>
        <v>597</v>
      </c>
      <c r="AI67" s="66">
        <f>VLOOKUP($A67,'S47'!$C:$BQ,52,0)</f>
        <v>166</v>
      </c>
      <c r="AJ67" s="66">
        <f>VLOOKUP($A67,'S47'!$C:$BQ,59,0)</f>
        <v>0</v>
      </c>
      <c r="AK67" s="66">
        <f>VLOOKUP($A67,'S47'!$C:$BQ,60,0)</f>
        <v>0</v>
      </c>
      <c r="AL67" s="58">
        <f>VLOOKUP($A67,'S48'!$C:$BQ,32,0)</f>
        <v>125.8</v>
      </c>
      <c r="AM67" s="58">
        <f>VLOOKUP($A67,'S48'!$C:$BQ,39,0)</f>
        <v>72</v>
      </c>
      <c r="AN67" s="58">
        <f>VLOOKUP($A67,'S48'!$C:$BQ,40,0)</f>
        <v>111</v>
      </c>
      <c r="AO67" s="58">
        <f>VLOOKUP($A67,'S48'!$C:$BQ,22,0)</f>
        <v>1509.89195</v>
      </c>
      <c r="AP67" s="66">
        <f>VLOOKUP($A67,'S48'!$C:$BQ,29,0)</f>
        <v>282</v>
      </c>
      <c r="AQ67" s="66">
        <f>VLOOKUP($A67,'S48'!$C:$BQ,30,0)</f>
        <v>640</v>
      </c>
      <c r="AR67" s="66">
        <f>VLOOKUP($A67,'S48'!$C:$BQ,52,0)</f>
        <v>169</v>
      </c>
      <c r="AS67" s="66">
        <f>VLOOKUP($A67,'S48'!$C:$BQ,59,0)</f>
        <v>0</v>
      </c>
      <c r="AT67" s="66">
        <f>VLOOKUP($A67,'S48'!$C:$BQ,60,0)</f>
        <v>0</v>
      </c>
      <c r="AU67" s="58">
        <f>VLOOKUP($A67,'S49'!$C:$BQ,32,0)</f>
        <v>125.8</v>
      </c>
      <c r="AV67" s="58">
        <f>VLOOKUP($A67,'S49'!$C:$BQ,39,0)</f>
        <v>72</v>
      </c>
      <c r="AW67" s="58">
        <f>VLOOKUP($A67,'S49'!$C:$BQ,40,0)</f>
        <v>111</v>
      </c>
      <c r="AX67" s="58">
        <f>VLOOKUP($A67,'S49'!$C:$BQ,22,0)</f>
        <v>1552.7814000000001</v>
      </c>
      <c r="AY67" s="66">
        <f>VLOOKUP($A67,'S49'!$C:$BQ,29,0)</f>
        <v>239</v>
      </c>
      <c r="AZ67" s="66">
        <f>VLOOKUP($A67,'S49'!$C:$BQ,30,0)</f>
        <v>597</v>
      </c>
      <c r="BA67" s="66">
        <f>VLOOKUP($A67,'S49'!$C:$BQ,52,0)</f>
        <v>178</v>
      </c>
      <c r="BB67" s="66">
        <f>VLOOKUP($A67,'S49'!$C:$BQ,59,0)</f>
        <v>0</v>
      </c>
      <c r="BC67" s="66">
        <f>VLOOKUP($A67,'S49'!$C:$BQ,60,0)</f>
        <v>0</v>
      </c>
      <c r="BD67" s="58" t="e">
        <f>VLOOKUP($A67,'S50'!$C:$BQ,32,0)</f>
        <v>#N/A</v>
      </c>
      <c r="BE67" s="58" t="e">
        <f>VLOOKUP($A67,'S50'!$C:$BQ,39,0)</f>
        <v>#N/A</v>
      </c>
      <c r="BF67" s="58" t="e">
        <f>VLOOKUP($A67,'S50'!$C:$BQ,40,0)</f>
        <v>#N/A</v>
      </c>
      <c r="BG67" s="58" t="e">
        <f>VLOOKUP($A67,'S50'!$C:$BQ,22,0)</f>
        <v>#N/A</v>
      </c>
      <c r="BH67" s="66" t="e">
        <f>VLOOKUP($A67,'S50'!$C:$BQ,29,0)</f>
        <v>#N/A</v>
      </c>
      <c r="BI67" s="66" t="e">
        <f>VLOOKUP($A67,'S50'!$C:$BQ,30,0)</f>
        <v>#N/A</v>
      </c>
      <c r="BJ67" s="66" t="e">
        <f>VLOOKUP($A67,'S50'!$C:$BQ,52,0)</f>
        <v>#N/A</v>
      </c>
      <c r="BK67" s="66" t="e">
        <f>VLOOKUP($A67,'S50'!$C:$BQ,59,0)</f>
        <v>#N/A</v>
      </c>
      <c r="BL67" s="66" t="e">
        <f>VLOOKUP($A67,'S50'!$C:$BQ,60,0)</f>
        <v>#N/A</v>
      </c>
    </row>
    <row r="68" spans="1:64" x14ac:dyDescent="0.2">
      <c r="A68" s="57" t="s">
        <v>125</v>
      </c>
      <c r="B68" s="58">
        <f>VLOOKUP($A68,'S0 remplacer avec S44'!$C:$BQ,32,0)</f>
        <v>118.9</v>
      </c>
      <c r="C68" s="58">
        <f>VLOOKUP($A68,'S0 remplacer avec S44'!$C:$BQ,39,0)</f>
        <v>20</v>
      </c>
      <c r="D68" s="58">
        <f>VLOOKUP($A68,'S0 remplacer avec S44'!$C:$BQ,40,0)</f>
        <v>47</v>
      </c>
      <c r="E68" s="58">
        <f>VLOOKUP($A68,'S0 remplacer avec S44'!$C:$BQ,22,0)</f>
        <v>1317.896555</v>
      </c>
      <c r="F68" s="66">
        <f>VLOOKUP($A68,'S0 remplacer avec S44'!$C:$BQ,29,0)</f>
        <v>0</v>
      </c>
      <c r="G68" s="66">
        <f>VLOOKUP($A68,'S0 remplacer avec S44'!$C:$BQ,30,0)</f>
        <v>191</v>
      </c>
      <c r="H68" s="66">
        <f>VLOOKUP($A68,'S0 remplacer avec S44'!$C:$BQ,52,0)</f>
        <v>85.4</v>
      </c>
      <c r="I68" s="66">
        <f>VLOOKUP($A68,'S0 remplacer avec S44'!$C:$BQ,59,0)</f>
        <v>0</v>
      </c>
      <c r="J68" s="66">
        <f>VLOOKUP($A68,'S0 remplacer avec S44'!$C:$BQ,60,0)</f>
        <v>0</v>
      </c>
      <c r="K68" s="58">
        <f>VLOOKUP($A68,'S45'!$C:$BQ,32,0)</f>
        <v>116.9</v>
      </c>
      <c r="L68" s="58">
        <f>VLOOKUP($A68,'S45'!$C:$BQ,39,0)</f>
        <v>22</v>
      </c>
      <c r="M68" s="58">
        <f>VLOOKUP($A68,'S45'!$C:$BQ,40,0)</f>
        <v>49</v>
      </c>
      <c r="N68" s="58">
        <f>VLOOKUP($A68,'S45'!$C:$BQ,22,0)</f>
        <v>1326.4126550000001</v>
      </c>
      <c r="O68" s="66">
        <f>VLOOKUP($A68,'S45'!$C:$BQ,29,0)</f>
        <v>0</v>
      </c>
      <c r="P68" s="66">
        <f>VLOOKUP($A68,'S45'!$C:$BQ,30,0)</f>
        <v>183</v>
      </c>
      <c r="Q68" s="66">
        <f>VLOOKUP($A68,'S45'!$C:$BQ,52,0)</f>
        <v>86.4</v>
      </c>
      <c r="R68" s="66">
        <f>VLOOKUP($A68,'S45'!$C:$BQ,59,0)</f>
        <v>0</v>
      </c>
      <c r="S68" s="66">
        <f>VLOOKUP($A68,'S45'!$C:$BQ,60,0)</f>
        <v>0</v>
      </c>
      <c r="T68" s="58">
        <f>VLOOKUP($A68,'S46'!$C:$BQ,32,0)</f>
        <v>116.9</v>
      </c>
      <c r="U68" s="58">
        <f>VLOOKUP($A68,'S46'!$C:$BQ,39,0)</f>
        <v>22</v>
      </c>
      <c r="V68" s="58">
        <f>VLOOKUP($A68,'S46'!$C:$BQ,40,0)</f>
        <v>49</v>
      </c>
      <c r="W68" s="58">
        <f>VLOOKUP($A68,'S46'!$C:$BQ,22,0)</f>
        <v>1327.3366149999999</v>
      </c>
      <c r="X68" s="66">
        <f>VLOOKUP($A68,'S46'!$C:$BQ,29,0)</f>
        <v>0</v>
      </c>
      <c r="Y68" s="66">
        <f>VLOOKUP($A68,'S46'!$C:$BQ,30,0)</f>
        <v>182</v>
      </c>
      <c r="Z68" s="66">
        <f>VLOOKUP($A68,'S46'!$C:$BQ,52,0)</f>
        <v>87.4</v>
      </c>
      <c r="AA68" s="66">
        <f>VLOOKUP($A68,'S46'!$C:$BQ,59,0)</f>
        <v>0</v>
      </c>
      <c r="AB68" s="66">
        <f>VLOOKUP($A68,'S46'!$C:$BQ,60,0)</f>
        <v>0</v>
      </c>
      <c r="AC68" s="58">
        <f>VLOOKUP($A68,'S47'!$C:$BQ,32,0)</f>
        <v>120.9</v>
      </c>
      <c r="AD68" s="58">
        <f>VLOOKUP($A68,'S47'!$C:$BQ,39,0)</f>
        <v>18</v>
      </c>
      <c r="AE68" s="58">
        <f>VLOOKUP($A68,'S47'!$C:$BQ,40,0)</f>
        <v>45</v>
      </c>
      <c r="AF68" s="58">
        <f>VLOOKUP($A68,'S47'!$C:$BQ,22,0)</f>
        <v>1338.7217949999999</v>
      </c>
      <c r="AG68" s="66">
        <f>VLOOKUP($A68,'S47'!$C:$BQ,29,0)</f>
        <v>0</v>
      </c>
      <c r="AH68" s="66">
        <f>VLOOKUP($A68,'S47'!$C:$BQ,30,0)</f>
        <v>170</v>
      </c>
      <c r="AI68" s="66">
        <f>VLOOKUP($A68,'S47'!$C:$BQ,52,0)</f>
        <v>91.4</v>
      </c>
      <c r="AJ68" s="66">
        <f>VLOOKUP($A68,'S47'!$C:$BQ,59,0)</f>
        <v>0</v>
      </c>
      <c r="AK68" s="66">
        <f>VLOOKUP($A68,'S47'!$C:$BQ,60,0)</f>
        <v>0</v>
      </c>
      <c r="AL68" s="58">
        <f>VLOOKUP($A68,'S48'!$C:$BQ,32,0)</f>
        <v>128.5</v>
      </c>
      <c r="AM68" s="58">
        <f>VLOOKUP($A68,'S48'!$C:$BQ,39,0)</f>
        <v>15</v>
      </c>
      <c r="AN68" s="58">
        <f>VLOOKUP($A68,'S48'!$C:$BQ,40,0)</f>
        <v>44</v>
      </c>
      <c r="AO68" s="58">
        <f>VLOOKUP($A68,'S48'!$C:$BQ,22,0)</f>
        <v>1339.8787050000001</v>
      </c>
      <c r="AP68" s="66">
        <f>VLOOKUP($A68,'S48'!$C:$BQ,29,0)</f>
        <v>0</v>
      </c>
      <c r="AQ68" s="66">
        <f>VLOOKUP($A68,'S48'!$C:$BQ,30,0)</f>
        <v>225</v>
      </c>
      <c r="AR68" s="66">
        <f>VLOOKUP($A68,'S48'!$C:$BQ,52,0)</f>
        <v>92.4</v>
      </c>
      <c r="AS68" s="66">
        <f>VLOOKUP($A68,'S48'!$C:$BQ,59,0)</f>
        <v>0</v>
      </c>
      <c r="AT68" s="66">
        <f>VLOOKUP($A68,'S48'!$C:$BQ,60,0)</f>
        <v>0</v>
      </c>
      <c r="AU68" s="58">
        <f>VLOOKUP($A68,'S49'!$C:$BQ,32,0)</f>
        <v>128.5</v>
      </c>
      <c r="AV68" s="58">
        <f>VLOOKUP($A68,'S49'!$C:$BQ,39,0)</f>
        <v>15</v>
      </c>
      <c r="AW68" s="58">
        <f>VLOOKUP($A68,'S49'!$C:$BQ,40,0)</f>
        <v>44</v>
      </c>
      <c r="AX68" s="58">
        <f>VLOOKUP($A68,'S49'!$C:$BQ,22,0)</f>
        <v>1382.654855</v>
      </c>
      <c r="AY68" s="66">
        <f>VLOOKUP($A68,'S49'!$C:$BQ,29,0)</f>
        <v>0</v>
      </c>
      <c r="AZ68" s="66">
        <f>VLOOKUP($A68,'S49'!$C:$BQ,30,0)</f>
        <v>182</v>
      </c>
      <c r="BA68" s="66">
        <f>VLOOKUP($A68,'S49'!$C:$BQ,52,0)</f>
        <v>94.4</v>
      </c>
      <c r="BB68" s="66">
        <f>VLOOKUP($A68,'S49'!$C:$BQ,59,0)</f>
        <v>0</v>
      </c>
      <c r="BC68" s="66">
        <f>VLOOKUP($A68,'S49'!$C:$BQ,60,0)</f>
        <v>0</v>
      </c>
      <c r="BD68" s="58" t="e">
        <f>VLOOKUP($A68,'S50'!$C:$BQ,32,0)</f>
        <v>#N/A</v>
      </c>
      <c r="BE68" s="58" t="e">
        <f>VLOOKUP($A68,'S50'!$C:$BQ,39,0)</f>
        <v>#N/A</v>
      </c>
      <c r="BF68" s="58" t="e">
        <f>VLOOKUP($A68,'S50'!$C:$BQ,40,0)</f>
        <v>#N/A</v>
      </c>
      <c r="BG68" s="58" t="e">
        <f>VLOOKUP($A68,'S50'!$C:$BQ,22,0)</f>
        <v>#N/A</v>
      </c>
      <c r="BH68" s="66" t="e">
        <f>VLOOKUP($A68,'S50'!$C:$BQ,29,0)</f>
        <v>#N/A</v>
      </c>
      <c r="BI68" s="66" t="e">
        <f>VLOOKUP($A68,'S50'!$C:$BQ,30,0)</f>
        <v>#N/A</v>
      </c>
      <c r="BJ68" s="66" t="e">
        <f>VLOOKUP($A68,'S50'!$C:$BQ,52,0)</f>
        <v>#N/A</v>
      </c>
      <c r="BK68" s="66" t="e">
        <f>VLOOKUP($A68,'S50'!$C:$BQ,59,0)</f>
        <v>#N/A</v>
      </c>
      <c r="BL68" s="66" t="e">
        <f>VLOOKUP($A68,'S50'!$C:$BQ,60,0)</f>
        <v>#N/A</v>
      </c>
    </row>
    <row r="69" spans="1:64" x14ac:dyDescent="0.2">
      <c r="A69" s="57" t="s">
        <v>126</v>
      </c>
      <c r="B69" s="58">
        <f>VLOOKUP($A69,'S0 remplacer avec S44'!$C:$BQ,32,0)</f>
        <v>367.75</v>
      </c>
      <c r="C69" s="58">
        <f>VLOOKUP($A69,'S0 remplacer avec S44'!$C:$BQ,39,0)</f>
        <v>0</v>
      </c>
      <c r="D69" s="58">
        <f>VLOOKUP($A69,'S0 remplacer avec S44'!$C:$BQ,40,0)</f>
        <v>0</v>
      </c>
      <c r="E69" s="58">
        <f>VLOOKUP($A69,'S0 remplacer avec S44'!$C:$BQ,22,0)</f>
        <v>2932.2169349999999</v>
      </c>
      <c r="F69" s="66">
        <f>VLOOKUP($A69,'S0 remplacer avec S44'!$C:$BQ,29,0)</f>
        <v>0</v>
      </c>
      <c r="G69" s="66">
        <f>VLOOKUP($A69,'S0 remplacer avec S44'!$C:$BQ,30,0)</f>
        <v>226</v>
      </c>
      <c r="H69" s="66">
        <f>VLOOKUP($A69,'S0 remplacer avec S44'!$C:$BQ,52,0)</f>
        <v>232.8</v>
      </c>
      <c r="I69" s="66">
        <f>VLOOKUP($A69,'S0 remplacer avec S44'!$C:$BQ,59,0)</f>
        <v>0</v>
      </c>
      <c r="J69" s="66">
        <f>VLOOKUP($A69,'S0 remplacer avec S44'!$C:$BQ,60,0)</f>
        <v>0</v>
      </c>
      <c r="K69" s="58">
        <f>VLOOKUP($A69,'S45'!$C:$BQ,32,0)</f>
        <v>371.25</v>
      </c>
      <c r="L69" s="58">
        <f>VLOOKUP($A69,'S45'!$C:$BQ,39,0)</f>
        <v>0</v>
      </c>
      <c r="M69" s="58">
        <f>VLOOKUP($A69,'S45'!$C:$BQ,40,0)</f>
        <v>0</v>
      </c>
      <c r="N69" s="58">
        <f>VLOOKUP($A69,'S45'!$C:$BQ,22,0)</f>
        <v>2949.8634649999999</v>
      </c>
      <c r="O69" s="66">
        <f>VLOOKUP($A69,'S45'!$C:$BQ,29,0)</f>
        <v>0</v>
      </c>
      <c r="P69" s="66">
        <f>VLOOKUP($A69,'S45'!$C:$BQ,30,0)</f>
        <v>208</v>
      </c>
      <c r="Q69" s="66">
        <f>VLOOKUP($A69,'S45'!$C:$BQ,52,0)</f>
        <v>237.8</v>
      </c>
      <c r="R69" s="66">
        <f>VLOOKUP($A69,'S45'!$C:$BQ,59,0)</f>
        <v>0</v>
      </c>
      <c r="S69" s="66">
        <f>VLOOKUP($A69,'S45'!$C:$BQ,60,0)</f>
        <v>0</v>
      </c>
      <c r="T69" s="58">
        <f>VLOOKUP($A69,'S46'!$C:$BQ,32,0)</f>
        <v>371.35</v>
      </c>
      <c r="U69" s="58">
        <f>VLOOKUP($A69,'S46'!$C:$BQ,39,0)</f>
        <v>0</v>
      </c>
      <c r="V69" s="58">
        <f>VLOOKUP($A69,'S46'!$C:$BQ,40,0)</f>
        <v>0</v>
      </c>
      <c r="W69" s="58">
        <f>VLOOKUP($A69,'S46'!$C:$BQ,22,0)</f>
        <v>2938.8595949999999</v>
      </c>
      <c r="X69" s="66">
        <f>VLOOKUP($A69,'S46'!$C:$BQ,29,0)</f>
        <v>0</v>
      </c>
      <c r="Y69" s="66">
        <f>VLOOKUP($A69,'S46'!$C:$BQ,30,0)</f>
        <v>219</v>
      </c>
      <c r="Z69" s="66">
        <f>VLOOKUP($A69,'S46'!$C:$BQ,52,0)</f>
        <v>240.8</v>
      </c>
      <c r="AA69" s="66">
        <f>VLOOKUP($A69,'S46'!$C:$BQ,59,0)</f>
        <v>0</v>
      </c>
      <c r="AB69" s="66">
        <f>VLOOKUP($A69,'S46'!$C:$BQ,60,0)</f>
        <v>0</v>
      </c>
      <c r="AC69" s="58">
        <f>VLOOKUP($A69,'S47'!$C:$BQ,32,0)</f>
        <v>376.85</v>
      </c>
      <c r="AD69" s="58">
        <f>VLOOKUP($A69,'S47'!$C:$BQ,39,0)</f>
        <v>0</v>
      </c>
      <c r="AE69" s="58">
        <f>VLOOKUP($A69,'S47'!$C:$BQ,40,0)</f>
        <v>0</v>
      </c>
      <c r="AF69" s="58">
        <f>VLOOKUP($A69,'S47'!$C:$BQ,22,0)</f>
        <v>3011.7508349999998</v>
      </c>
      <c r="AG69" s="66">
        <f>VLOOKUP($A69,'S47'!$C:$BQ,29,0)</f>
        <v>0</v>
      </c>
      <c r="AH69" s="66">
        <f>VLOOKUP($A69,'S47'!$C:$BQ,30,0)</f>
        <v>146</v>
      </c>
      <c r="AI69" s="66">
        <f>VLOOKUP($A69,'S47'!$C:$BQ,52,0)</f>
        <v>248.8</v>
      </c>
      <c r="AJ69" s="66">
        <f>VLOOKUP($A69,'S47'!$C:$BQ,59,0)</f>
        <v>0</v>
      </c>
      <c r="AK69" s="66">
        <f>VLOOKUP($A69,'S47'!$C:$BQ,60,0)</f>
        <v>0</v>
      </c>
      <c r="AL69" s="58">
        <f>VLOOKUP($A69,'S48'!$C:$BQ,32,0)</f>
        <v>379.85</v>
      </c>
      <c r="AM69" s="58">
        <f>VLOOKUP($A69,'S48'!$C:$BQ,39,0)</f>
        <v>0</v>
      </c>
      <c r="AN69" s="58">
        <f>VLOOKUP($A69,'S48'!$C:$BQ,40,0)</f>
        <v>0</v>
      </c>
      <c r="AO69" s="58">
        <f>VLOOKUP($A69,'S48'!$C:$BQ,22,0)</f>
        <v>3007.4108649999998</v>
      </c>
      <c r="AP69" s="66">
        <f>VLOOKUP($A69,'S48'!$C:$BQ,29,0)</f>
        <v>0</v>
      </c>
      <c r="AQ69" s="66">
        <f>VLOOKUP($A69,'S48'!$C:$BQ,30,0)</f>
        <v>155</v>
      </c>
      <c r="AR69" s="66">
        <f>VLOOKUP($A69,'S48'!$C:$BQ,52,0)</f>
        <v>254.8</v>
      </c>
      <c r="AS69" s="66">
        <f>VLOOKUP($A69,'S48'!$C:$BQ,59,0)</f>
        <v>0</v>
      </c>
      <c r="AT69" s="66">
        <f>VLOOKUP($A69,'S48'!$C:$BQ,60,0)</f>
        <v>0</v>
      </c>
      <c r="AU69" s="58">
        <f>VLOOKUP($A69,'S49'!$C:$BQ,32,0)</f>
        <v>379.05</v>
      </c>
      <c r="AV69" s="58">
        <f>VLOOKUP($A69,'S49'!$C:$BQ,39,0)</f>
        <v>0</v>
      </c>
      <c r="AW69" s="58">
        <f>VLOOKUP($A69,'S49'!$C:$BQ,40,0)</f>
        <v>0</v>
      </c>
      <c r="AX69" s="58">
        <f>VLOOKUP($A69,'S49'!$C:$BQ,22,0)</f>
        <v>3193.2510349999998</v>
      </c>
      <c r="AY69" s="66">
        <f>VLOOKUP($A69,'S49'!$C:$BQ,29,0)</f>
        <v>0</v>
      </c>
      <c r="AZ69" s="66">
        <f>VLOOKUP($A69,'S49'!$C:$BQ,30,0)</f>
        <v>0</v>
      </c>
      <c r="BA69" s="66">
        <f>VLOOKUP($A69,'S49'!$C:$BQ,52,0)</f>
        <v>258.8</v>
      </c>
      <c r="BB69" s="66">
        <f>VLOOKUP($A69,'S49'!$C:$BQ,59,0)</f>
        <v>0</v>
      </c>
      <c r="BC69" s="66">
        <f>VLOOKUP($A69,'S49'!$C:$BQ,60,0)</f>
        <v>0</v>
      </c>
      <c r="BD69" s="58" t="e">
        <f>VLOOKUP($A69,'S50'!$C:$BQ,32,0)</f>
        <v>#N/A</v>
      </c>
      <c r="BE69" s="58" t="e">
        <f>VLOOKUP($A69,'S50'!$C:$BQ,39,0)</f>
        <v>#N/A</v>
      </c>
      <c r="BF69" s="58" t="e">
        <f>VLOOKUP($A69,'S50'!$C:$BQ,40,0)</f>
        <v>#N/A</v>
      </c>
      <c r="BG69" s="58" t="e">
        <f>VLOOKUP($A69,'S50'!$C:$BQ,22,0)</f>
        <v>#N/A</v>
      </c>
      <c r="BH69" s="66" t="e">
        <f>VLOOKUP($A69,'S50'!$C:$BQ,29,0)</f>
        <v>#N/A</v>
      </c>
      <c r="BI69" s="66" t="e">
        <f>VLOOKUP($A69,'S50'!$C:$BQ,30,0)</f>
        <v>#N/A</v>
      </c>
      <c r="BJ69" s="66" t="e">
        <f>VLOOKUP($A69,'S50'!$C:$BQ,52,0)</f>
        <v>#N/A</v>
      </c>
      <c r="BK69" s="66" t="e">
        <f>VLOOKUP($A69,'S50'!$C:$BQ,59,0)</f>
        <v>#N/A</v>
      </c>
      <c r="BL69" s="66" t="e">
        <f>VLOOKUP($A69,'S50'!$C:$BQ,60,0)</f>
        <v>#N/A</v>
      </c>
    </row>
    <row r="70" spans="1:64" x14ac:dyDescent="0.2">
      <c r="A70" s="57" t="s">
        <v>127</v>
      </c>
      <c r="B70" s="58">
        <f>VLOOKUP($A70,'S0 remplacer avec S44'!$C:$BQ,32,0)</f>
        <v>160.9</v>
      </c>
      <c r="C70" s="58">
        <f>VLOOKUP($A70,'S0 remplacer avec S44'!$C:$BQ,39,0)</f>
        <v>14</v>
      </c>
      <c r="D70" s="58">
        <f>VLOOKUP($A70,'S0 remplacer avec S44'!$C:$BQ,40,0)</f>
        <v>48</v>
      </c>
      <c r="E70" s="58">
        <f>VLOOKUP($A70,'S0 remplacer avec S44'!$C:$BQ,22,0)</f>
        <v>1765.9622449999999</v>
      </c>
      <c r="F70" s="66">
        <f>VLOOKUP($A70,'S0 remplacer avec S44'!$C:$BQ,29,0)</f>
        <v>0</v>
      </c>
      <c r="G70" s="66">
        <f>VLOOKUP($A70,'S0 remplacer avec S44'!$C:$BQ,30,0)</f>
        <v>133</v>
      </c>
      <c r="H70" s="66">
        <f>VLOOKUP($A70,'S0 remplacer avec S44'!$C:$BQ,52,0)</f>
        <v>104</v>
      </c>
      <c r="I70" s="66">
        <f>VLOOKUP($A70,'S0 remplacer avec S44'!$C:$BQ,59,0)</f>
        <v>0</v>
      </c>
      <c r="J70" s="66">
        <f>VLOOKUP($A70,'S0 remplacer avec S44'!$C:$BQ,60,0)</f>
        <v>3</v>
      </c>
      <c r="K70" s="58">
        <f>VLOOKUP($A70,'S45'!$C:$BQ,32,0)</f>
        <v>161.9</v>
      </c>
      <c r="L70" s="58">
        <f>VLOOKUP($A70,'S45'!$C:$BQ,39,0)</f>
        <v>13</v>
      </c>
      <c r="M70" s="58">
        <f>VLOOKUP($A70,'S45'!$C:$BQ,40,0)</f>
        <v>47</v>
      </c>
      <c r="N70" s="58">
        <f>VLOOKUP($A70,'S45'!$C:$BQ,22,0)</f>
        <v>1794.743385</v>
      </c>
      <c r="O70" s="66">
        <f>VLOOKUP($A70,'S45'!$C:$BQ,29,0)</f>
        <v>0</v>
      </c>
      <c r="P70" s="66">
        <f>VLOOKUP($A70,'S45'!$C:$BQ,30,0)</f>
        <v>104</v>
      </c>
      <c r="Q70" s="66">
        <f>VLOOKUP($A70,'S45'!$C:$BQ,52,0)</f>
        <v>108</v>
      </c>
      <c r="R70" s="66">
        <f>VLOOKUP($A70,'S45'!$C:$BQ,59,0)</f>
        <v>0</v>
      </c>
      <c r="S70" s="66">
        <f>VLOOKUP($A70,'S45'!$C:$BQ,60,0)</f>
        <v>0</v>
      </c>
      <c r="T70" s="58">
        <f>VLOOKUP($A70,'S46'!$C:$BQ,32,0)</f>
        <v>161.9</v>
      </c>
      <c r="U70" s="58">
        <f>VLOOKUP($A70,'S46'!$C:$BQ,39,0)</f>
        <v>13</v>
      </c>
      <c r="V70" s="58">
        <f>VLOOKUP($A70,'S46'!$C:$BQ,40,0)</f>
        <v>47</v>
      </c>
      <c r="W70" s="58">
        <f>VLOOKUP($A70,'S46'!$C:$BQ,22,0)</f>
        <v>1802.933385</v>
      </c>
      <c r="X70" s="66">
        <f>VLOOKUP($A70,'S46'!$C:$BQ,29,0)</f>
        <v>0</v>
      </c>
      <c r="Y70" s="66">
        <f>VLOOKUP($A70,'S46'!$C:$BQ,30,0)</f>
        <v>96</v>
      </c>
      <c r="Z70" s="66">
        <f>VLOOKUP($A70,'S46'!$C:$BQ,52,0)</f>
        <v>108</v>
      </c>
      <c r="AA70" s="66">
        <f>VLOOKUP($A70,'S46'!$C:$BQ,59,0)</f>
        <v>0</v>
      </c>
      <c r="AB70" s="66">
        <f>VLOOKUP($A70,'S46'!$C:$BQ,60,0)</f>
        <v>0</v>
      </c>
      <c r="AC70" s="58">
        <f>VLOOKUP($A70,'S47'!$C:$BQ,32,0)</f>
        <v>166.9</v>
      </c>
      <c r="AD70" s="58">
        <f>VLOOKUP($A70,'S47'!$C:$BQ,39,0)</f>
        <v>8</v>
      </c>
      <c r="AE70" s="58">
        <f>VLOOKUP($A70,'S47'!$C:$BQ,40,0)</f>
        <v>42</v>
      </c>
      <c r="AF70" s="58">
        <f>VLOOKUP($A70,'S47'!$C:$BQ,22,0)</f>
        <v>1807.8513849999999</v>
      </c>
      <c r="AG70" s="66">
        <f>VLOOKUP($A70,'S47'!$C:$BQ,29,0)</f>
        <v>0</v>
      </c>
      <c r="AH70" s="66">
        <f>VLOOKUP($A70,'S47'!$C:$BQ,30,0)</f>
        <v>91</v>
      </c>
      <c r="AI70" s="66">
        <f>VLOOKUP($A70,'S47'!$C:$BQ,52,0)</f>
        <v>110</v>
      </c>
      <c r="AJ70" s="66">
        <f>VLOOKUP($A70,'S47'!$C:$BQ,59,0)</f>
        <v>0</v>
      </c>
      <c r="AK70" s="66">
        <f>VLOOKUP($A70,'S47'!$C:$BQ,60,0)</f>
        <v>0</v>
      </c>
      <c r="AL70" s="58">
        <f>VLOOKUP($A70,'S48'!$C:$BQ,32,0)</f>
        <v>167.4</v>
      </c>
      <c r="AM70" s="58">
        <f>VLOOKUP($A70,'S48'!$C:$BQ,39,0)</f>
        <v>6</v>
      </c>
      <c r="AN70" s="58">
        <f>VLOOKUP($A70,'S48'!$C:$BQ,40,0)</f>
        <v>40</v>
      </c>
      <c r="AO70" s="58">
        <f>VLOOKUP($A70,'S48'!$C:$BQ,22,0)</f>
        <v>1882.411785</v>
      </c>
      <c r="AP70" s="66">
        <f>VLOOKUP($A70,'S48'!$C:$BQ,29,0)</f>
        <v>0</v>
      </c>
      <c r="AQ70" s="66">
        <f>VLOOKUP($A70,'S48'!$C:$BQ,30,0)</f>
        <v>3</v>
      </c>
      <c r="AR70" s="66">
        <f>VLOOKUP($A70,'S48'!$C:$BQ,52,0)</f>
        <v>110</v>
      </c>
      <c r="AS70" s="66">
        <f>VLOOKUP($A70,'S48'!$C:$BQ,59,0)</f>
        <v>0</v>
      </c>
      <c r="AT70" s="66">
        <f>VLOOKUP($A70,'S48'!$C:$BQ,60,0)</f>
        <v>0</v>
      </c>
      <c r="AU70" s="58">
        <f>VLOOKUP($A70,'S49'!$C:$BQ,32,0)</f>
        <v>164.9</v>
      </c>
      <c r="AV70" s="58">
        <f>VLOOKUP($A70,'S49'!$C:$BQ,39,0)</f>
        <v>8</v>
      </c>
      <c r="AW70" s="58">
        <f>VLOOKUP($A70,'S49'!$C:$BQ,40,0)</f>
        <v>43</v>
      </c>
      <c r="AX70" s="58">
        <f>VLOOKUP($A70,'S49'!$C:$BQ,22,0)</f>
        <v>1896.422785</v>
      </c>
      <c r="AY70" s="66">
        <f>VLOOKUP($A70,'S49'!$C:$BQ,29,0)</f>
        <v>0</v>
      </c>
      <c r="AZ70" s="66">
        <f>VLOOKUP($A70,'S49'!$C:$BQ,30,0)</f>
        <v>0</v>
      </c>
      <c r="BA70" s="66">
        <f>VLOOKUP($A70,'S49'!$C:$BQ,52,0)</f>
        <v>111</v>
      </c>
      <c r="BB70" s="66">
        <f>VLOOKUP($A70,'S49'!$C:$BQ,59,0)</f>
        <v>0</v>
      </c>
      <c r="BC70" s="66">
        <f>VLOOKUP($A70,'S49'!$C:$BQ,60,0)</f>
        <v>0</v>
      </c>
      <c r="BD70" s="58" t="e">
        <f>VLOOKUP($A70,'S50'!$C:$BQ,32,0)</f>
        <v>#N/A</v>
      </c>
      <c r="BE70" s="58" t="e">
        <f>VLOOKUP($A70,'S50'!$C:$BQ,39,0)</f>
        <v>#N/A</v>
      </c>
      <c r="BF70" s="58" t="e">
        <f>VLOOKUP($A70,'S50'!$C:$BQ,40,0)</f>
        <v>#N/A</v>
      </c>
      <c r="BG70" s="58" t="e">
        <f>VLOOKUP($A70,'S50'!$C:$BQ,22,0)</f>
        <v>#N/A</v>
      </c>
      <c r="BH70" s="66" t="e">
        <f>VLOOKUP($A70,'S50'!$C:$BQ,29,0)</f>
        <v>#N/A</v>
      </c>
      <c r="BI70" s="66" t="e">
        <f>VLOOKUP($A70,'S50'!$C:$BQ,30,0)</f>
        <v>#N/A</v>
      </c>
      <c r="BJ70" s="66" t="e">
        <f>VLOOKUP($A70,'S50'!$C:$BQ,52,0)</f>
        <v>#N/A</v>
      </c>
      <c r="BK70" s="66" t="e">
        <f>VLOOKUP($A70,'S50'!$C:$BQ,59,0)</f>
        <v>#N/A</v>
      </c>
      <c r="BL70" s="66" t="e">
        <f>VLOOKUP($A70,'S50'!$C:$BQ,60,0)</f>
        <v>#N/A</v>
      </c>
    </row>
    <row r="71" spans="1:64" x14ac:dyDescent="0.2">
      <c r="A71" s="57" t="s">
        <v>128</v>
      </c>
      <c r="B71" s="58">
        <f>VLOOKUP($A71,'S0 remplacer avec S44'!$C:$BQ,32,0)</f>
        <v>275.8</v>
      </c>
      <c r="C71" s="58">
        <f>VLOOKUP($A71,'S0 remplacer avec S44'!$C:$BQ,39,0)</f>
        <v>77</v>
      </c>
      <c r="D71" s="58">
        <f>VLOOKUP($A71,'S0 remplacer avec S44'!$C:$BQ,40,0)</f>
        <v>148</v>
      </c>
      <c r="E71" s="58">
        <f>VLOOKUP($A71,'S0 remplacer avec S44'!$C:$BQ,22,0)</f>
        <v>2075.1427800000001</v>
      </c>
      <c r="F71" s="66">
        <f>VLOOKUP($A71,'S0 remplacer avec S44'!$C:$BQ,29,0)</f>
        <v>1132</v>
      </c>
      <c r="G71" s="66">
        <f>VLOOKUP($A71,'S0 remplacer avec S44'!$C:$BQ,30,0)</f>
        <v>1774</v>
      </c>
      <c r="H71" s="66">
        <f>VLOOKUP($A71,'S0 remplacer avec S44'!$C:$BQ,52,0)</f>
        <v>264.60000000000002</v>
      </c>
      <c r="I71" s="66">
        <f>VLOOKUP($A71,'S0 remplacer avec S44'!$C:$BQ,59,0)</f>
        <v>0</v>
      </c>
      <c r="J71" s="66">
        <f>VLOOKUP($A71,'S0 remplacer avec S44'!$C:$BQ,60,0)</f>
        <v>0</v>
      </c>
      <c r="K71" s="58">
        <f>VLOOKUP($A71,'S45'!$C:$BQ,32,0)</f>
        <v>281.8</v>
      </c>
      <c r="L71" s="58">
        <f>VLOOKUP($A71,'S45'!$C:$BQ,39,0)</f>
        <v>71</v>
      </c>
      <c r="M71" s="58">
        <f>VLOOKUP($A71,'S45'!$C:$BQ,40,0)</f>
        <v>142</v>
      </c>
      <c r="N71" s="58">
        <f>VLOOKUP($A71,'S45'!$C:$BQ,22,0)</f>
        <v>2141.6549100000002</v>
      </c>
      <c r="O71" s="66">
        <f>VLOOKUP($A71,'S45'!$C:$BQ,29,0)</f>
        <v>1066</v>
      </c>
      <c r="P71" s="66">
        <f>VLOOKUP($A71,'S45'!$C:$BQ,30,0)</f>
        <v>1707</v>
      </c>
      <c r="Q71" s="66">
        <f>VLOOKUP($A71,'S45'!$C:$BQ,52,0)</f>
        <v>265.60000000000002</v>
      </c>
      <c r="R71" s="66">
        <f>VLOOKUP($A71,'S45'!$C:$BQ,59,0)</f>
        <v>0</v>
      </c>
      <c r="S71" s="66">
        <f>VLOOKUP($A71,'S45'!$C:$BQ,60,0)</f>
        <v>0</v>
      </c>
      <c r="T71" s="58">
        <f>VLOOKUP($A71,'S46'!$C:$BQ,32,0)</f>
        <v>276.7</v>
      </c>
      <c r="U71" s="58">
        <f>VLOOKUP($A71,'S46'!$C:$BQ,39,0)</f>
        <v>76</v>
      </c>
      <c r="V71" s="58">
        <f>VLOOKUP($A71,'S46'!$C:$BQ,40,0)</f>
        <v>147</v>
      </c>
      <c r="W71" s="58">
        <f>VLOOKUP($A71,'S46'!$C:$BQ,22,0)</f>
        <v>2384.00342</v>
      </c>
      <c r="X71" s="66">
        <f>VLOOKUP($A71,'S46'!$C:$BQ,29,0)</f>
        <v>823</v>
      </c>
      <c r="Y71" s="66">
        <f>VLOOKUP($A71,'S46'!$C:$BQ,30,0)</f>
        <v>1465</v>
      </c>
      <c r="Z71" s="66">
        <f>VLOOKUP($A71,'S46'!$C:$BQ,52,0)</f>
        <v>265.60000000000002</v>
      </c>
      <c r="AA71" s="66">
        <f>VLOOKUP($A71,'S46'!$C:$BQ,59,0)</f>
        <v>0</v>
      </c>
      <c r="AB71" s="66">
        <f>VLOOKUP($A71,'S46'!$C:$BQ,60,0)</f>
        <v>0</v>
      </c>
      <c r="AC71" s="58">
        <f>VLOOKUP($A71,'S47'!$C:$BQ,32,0)</f>
        <v>277.2</v>
      </c>
      <c r="AD71" s="58">
        <f>VLOOKUP($A71,'S47'!$C:$BQ,39,0)</f>
        <v>76</v>
      </c>
      <c r="AE71" s="58">
        <f>VLOOKUP($A71,'S47'!$C:$BQ,40,0)</f>
        <v>146</v>
      </c>
      <c r="AF71" s="58">
        <f>VLOOKUP($A71,'S47'!$C:$BQ,22,0)</f>
        <v>2406.3740400000002</v>
      </c>
      <c r="AG71" s="66">
        <f>VLOOKUP($A71,'S47'!$C:$BQ,29,0)</f>
        <v>801</v>
      </c>
      <c r="AH71" s="66">
        <f>VLOOKUP($A71,'S47'!$C:$BQ,30,0)</f>
        <v>1442</v>
      </c>
      <c r="AI71" s="66">
        <f>VLOOKUP($A71,'S47'!$C:$BQ,52,0)</f>
        <v>265.60000000000002</v>
      </c>
      <c r="AJ71" s="66">
        <f>VLOOKUP($A71,'S47'!$C:$BQ,59,0)</f>
        <v>0</v>
      </c>
      <c r="AK71" s="66">
        <f>VLOOKUP($A71,'S47'!$C:$BQ,60,0)</f>
        <v>0</v>
      </c>
      <c r="AL71" s="58">
        <f>VLOOKUP($A71,'S48'!$C:$BQ,32,0)</f>
        <v>279.7</v>
      </c>
      <c r="AM71" s="58">
        <f>VLOOKUP($A71,'S48'!$C:$BQ,39,0)</f>
        <v>74</v>
      </c>
      <c r="AN71" s="58">
        <f>VLOOKUP($A71,'S48'!$C:$BQ,40,0)</f>
        <v>145</v>
      </c>
      <c r="AO71" s="58">
        <f>VLOOKUP($A71,'S48'!$C:$BQ,22,0)</f>
        <v>2450.0828200000001</v>
      </c>
      <c r="AP71" s="66">
        <f>VLOOKUP($A71,'S48'!$C:$BQ,29,0)</f>
        <v>766</v>
      </c>
      <c r="AQ71" s="66">
        <f>VLOOKUP($A71,'S48'!$C:$BQ,30,0)</f>
        <v>1410</v>
      </c>
      <c r="AR71" s="66">
        <f>VLOOKUP($A71,'S48'!$C:$BQ,52,0)</f>
        <v>269.60000000000002</v>
      </c>
      <c r="AS71" s="66">
        <f>VLOOKUP($A71,'S48'!$C:$BQ,59,0)</f>
        <v>0</v>
      </c>
      <c r="AT71" s="66">
        <f>VLOOKUP($A71,'S48'!$C:$BQ,60,0)</f>
        <v>0</v>
      </c>
      <c r="AU71" s="58">
        <f>VLOOKUP($A71,'S49'!$C:$BQ,32,0)</f>
        <v>280.7</v>
      </c>
      <c r="AV71" s="58">
        <f>VLOOKUP($A71,'S49'!$C:$BQ,39,0)</f>
        <v>73</v>
      </c>
      <c r="AW71" s="58">
        <f>VLOOKUP($A71,'S49'!$C:$BQ,40,0)</f>
        <v>144</v>
      </c>
      <c r="AX71" s="58">
        <f>VLOOKUP($A71,'S49'!$C:$BQ,22,0)</f>
        <v>2478.9731999999999</v>
      </c>
      <c r="AY71" s="66">
        <f>VLOOKUP($A71,'S49'!$C:$BQ,29,0)</f>
        <v>738</v>
      </c>
      <c r="AZ71" s="66">
        <f>VLOOKUP($A71,'S49'!$C:$BQ,30,0)</f>
        <v>1381</v>
      </c>
      <c r="BA71" s="66">
        <f>VLOOKUP($A71,'S49'!$C:$BQ,52,0)</f>
        <v>277.60000000000002</v>
      </c>
      <c r="BB71" s="66">
        <f>VLOOKUP($A71,'S49'!$C:$BQ,59,0)</f>
        <v>0</v>
      </c>
      <c r="BC71" s="66">
        <f>VLOOKUP($A71,'S49'!$C:$BQ,60,0)</f>
        <v>0</v>
      </c>
      <c r="BD71" s="58" t="e">
        <f>VLOOKUP($A71,'S50'!$C:$BQ,32,0)</f>
        <v>#N/A</v>
      </c>
      <c r="BE71" s="58" t="e">
        <f>VLOOKUP($A71,'S50'!$C:$BQ,39,0)</f>
        <v>#N/A</v>
      </c>
      <c r="BF71" s="58" t="e">
        <f>VLOOKUP($A71,'S50'!$C:$BQ,40,0)</f>
        <v>#N/A</v>
      </c>
      <c r="BG71" s="58" t="e">
        <f>VLOOKUP($A71,'S50'!$C:$BQ,22,0)</f>
        <v>#N/A</v>
      </c>
      <c r="BH71" s="66" t="e">
        <f>VLOOKUP($A71,'S50'!$C:$BQ,29,0)</f>
        <v>#N/A</v>
      </c>
      <c r="BI71" s="66" t="e">
        <f>VLOOKUP($A71,'S50'!$C:$BQ,30,0)</f>
        <v>#N/A</v>
      </c>
      <c r="BJ71" s="66" t="e">
        <f>VLOOKUP($A71,'S50'!$C:$BQ,52,0)</f>
        <v>#N/A</v>
      </c>
      <c r="BK71" s="66" t="e">
        <f>VLOOKUP($A71,'S50'!$C:$BQ,59,0)</f>
        <v>#N/A</v>
      </c>
      <c r="BL71" s="66" t="e">
        <f>VLOOKUP($A71,'S50'!$C:$BQ,60,0)</f>
        <v>#N/A</v>
      </c>
    </row>
    <row r="72" spans="1:64" x14ac:dyDescent="0.2">
      <c r="A72" s="57" t="s">
        <v>129</v>
      </c>
      <c r="B72" s="58">
        <f>VLOOKUP($A72,'S0 remplacer avec S44'!$C:$BQ,32,0)</f>
        <v>164.4</v>
      </c>
      <c r="C72" s="58">
        <f>VLOOKUP($A72,'S0 remplacer avec S44'!$C:$BQ,39,0)</f>
        <v>106</v>
      </c>
      <c r="D72" s="58">
        <f>VLOOKUP($A72,'S0 remplacer avec S44'!$C:$BQ,40,0)</f>
        <v>160</v>
      </c>
      <c r="E72" s="58">
        <f>VLOOKUP($A72,'S0 remplacer avec S44'!$C:$BQ,22,0)</f>
        <v>2294.0540299999998</v>
      </c>
      <c r="F72" s="66">
        <f>VLOOKUP($A72,'S0 remplacer avec S44'!$C:$BQ,29,0)</f>
        <v>163</v>
      </c>
      <c r="G72" s="66">
        <f>VLOOKUP($A72,'S0 remplacer avec S44'!$C:$BQ,30,0)</f>
        <v>654</v>
      </c>
      <c r="H72" s="66">
        <f>VLOOKUP($A72,'S0 remplacer avec S44'!$C:$BQ,52,0)</f>
        <v>123.4</v>
      </c>
      <c r="I72" s="66">
        <f>VLOOKUP($A72,'S0 remplacer avec S44'!$C:$BQ,59,0)</f>
        <v>14</v>
      </c>
      <c r="J72" s="66">
        <f>VLOOKUP($A72,'S0 remplacer avec S44'!$C:$BQ,60,0)</f>
        <v>42</v>
      </c>
      <c r="K72" s="58">
        <f>VLOOKUP($A72,'S45'!$C:$BQ,32,0)</f>
        <v>168.9</v>
      </c>
      <c r="L72" s="58">
        <f>VLOOKUP($A72,'S45'!$C:$BQ,39,0)</f>
        <v>102</v>
      </c>
      <c r="M72" s="58">
        <f>VLOOKUP($A72,'S45'!$C:$BQ,40,0)</f>
        <v>156</v>
      </c>
      <c r="N72" s="58">
        <f>VLOOKUP($A72,'S45'!$C:$BQ,22,0)</f>
        <v>2323.22325</v>
      </c>
      <c r="O72" s="66">
        <f>VLOOKUP($A72,'S45'!$C:$BQ,29,0)</f>
        <v>134</v>
      </c>
      <c r="P72" s="66">
        <f>VLOOKUP($A72,'S45'!$C:$BQ,30,0)</f>
        <v>625</v>
      </c>
      <c r="Q72" s="66">
        <f>VLOOKUP($A72,'S45'!$C:$BQ,52,0)</f>
        <v>125.4</v>
      </c>
      <c r="R72" s="66">
        <f>VLOOKUP($A72,'S45'!$C:$BQ,59,0)</f>
        <v>12</v>
      </c>
      <c r="S72" s="66">
        <f>VLOOKUP($A72,'S45'!$C:$BQ,60,0)</f>
        <v>40</v>
      </c>
      <c r="T72" s="58">
        <f>VLOOKUP($A72,'S46'!$C:$BQ,32,0)</f>
        <v>170.9</v>
      </c>
      <c r="U72" s="58">
        <f>VLOOKUP($A72,'S46'!$C:$BQ,39,0)</f>
        <v>100</v>
      </c>
      <c r="V72" s="58">
        <f>VLOOKUP($A72,'S46'!$C:$BQ,40,0)</f>
        <v>154</v>
      </c>
      <c r="W72" s="58">
        <f>VLOOKUP($A72,'S46'!$C:$BQ,22,0)</f>
        <v>2330.24368</v>
      </c>
      <c r="X72" s="66">
        <f>VLOOKUP($A72,'S46'!$C:$BQ,29,0)</f>
        <v>127</v>
      </c>
      <c r="Y72" s="66">
        <f>VLOOKUP($A72,'S46'!$C:$BQ,30,0)</f>
        <v>618</v>
      </c>
      <c r="Z72" s="66">
        <f>VLOOKUP($A72,'S46'!$C:$BQ,52,0)</f>
        <v>126.4</v>
      </c>
      <c r="AA72" s="66">
        <f>VLOOKUP($A72,'S46'!$C:$BQ,59,0)</f>
        <v>11</v>
      </c>
      <c r="AB72" s="66">
        <f>VLOOKUP($A72,'S46'!$C:$BQ,60,0)</f>
        <v>39</v>
      </c>
      <c r="AC72" s="58">
        <f>VLOOKUP($A72,'S47'!$C:$BQ,32,0)</f>
        <v>172.4</v>
      </c>
      <c r="AD72" s="58">
        <f>VLOOKUP($A72,'S47'!$C:$BQ,39,0)</f>
        <v>98</v>
      </c>
      <c r="AE72" s="58">
        <f>VLOOKUP($A72,'S47'!$C:$BQ,40,0)</f>
        <v>152</v>
      </c>
      <c r="AF72" s="58">
        <f>VLOOKUP($A72,'S47'!$C:$BQ,22,0)</f>
        <v>2473.3466800000001</v>
      </c>
      <c r="AG72" s="66">
        <f>VLOOKUP($A72,'S47'!$C:$BQ,29,0)</f>
        <v>0</v>
      </c>
      <c r="AH72" s="66">
        <f>VLOOKUP($A72,'S47'!$C:$BQ,30,0)</f>
        <v>475</v>
      </c>
      <c r="AI72" s="66">
        <f>VLOOKUP($A72,'S47'!$C:$BQ,52,0)</f>
        <v>133.4</v>
      </c>
      <c r="AJ72" s="66">
        <f>VLOOKUP($A72,'S47'!$C:$BQ,59,0)</f>
        <v>4</v>
      </c>
      <c r="AK72" s="66">
        <f>VLOOKUP($A72,'S47'!$C:$BQ,60,0)</f>
        <v>32</v>
      </c>
      <c r="AL72" s="58">
        <f>VLOOKUP($A72,'S48'!$C:$BQ,32,0)</f>
        <v>174.9</v>
      </c>
      <c r="AM72" s="58">
        <f>VLOOKUP($A72,'S48'!$C:$BQ,39,0)</f>
        <v>87</v>
      </c>
      <c r="AN72" s="58">
        <f>VLOOKUP($A72,'S48'!$C:$BQ,40,0)</f>
        <v>139</v>
      </c>
      <c r="AO72" s="58">
        <f>VLOOKUP($A72,'S48'!$C:$BQ,22,0)</f>
        <v>2565.3145100000002</v>
      </c>
      <c r="AP72" s="66">
        <f>VLOOKUP($A72,'S48'!$C:$BQ,29,0)</f>
        <v>0</v>
      </c>
      <c r="AQ72" s="66">
        <f>VLOOKUP($A72,'S48'!$C:$BQ,30,0)</f>
        <v>286</v>
      </c>
      <c r="AR72" s="66">
        <f>VLOOKUP($A72,'S48'!$C:$BQ,52,0)</f>
        <v>138.4</v>
      </c>
      <c r="AS72" s="66">
        <f>VLOOKUP($A72,'S48'!$C:$BQ,59,0)</f>
        <v>0</v>
      </c>
      <c r="AT72" s="66">
        <f>VLOOKUP($A72,'S48'!$C:$BQ,60,0)</f>
        <v>21</v>
      </c>
      <c r="AU72" s="58">
        <f>VLOOKUP($A72,'S49'!$C:$BQ,32,0)</f>
        <v>173.9</v>
      </c>
      <c r="AV72" s="58">
        <f>VLOOKUP($A72,'S49'!$C:$BQ,39,0)</f>
        <v>88</v>
      </c>
      <c r="AW72" s="58">
        <f>VLOOKUP($A72,'S49'!$C:$BQ,40,0)</f>
        <v>140</v>
      </c>
      <c r="AX72" s="58">
        <f>VLOOKUP($A72,'S49'!$C:$BQ,22,0)</f>
        <v>2689.5728399999998</v>
      </c>
      <c r="AY72" s="66">
        <f>VLOOKUP($A72,'S49'!$C:$BQ,29,0)</f>
        <v>0</v>
      </c>
      <c r="AZ72" s="66">
        <f>VLOOKUP($A72,'S49'!$C:$BQ,30,0)</f>
        <v>162</v>
      </c>
      <c r="BA72" s="66">
        <f>VLOOKUP($A72,'S49'!$C:$BQ,52,0)</f>
        <v>142.4</v>
      </c>
      <c r="BB72" s="66">
        <f>VLOOKUP($A72,'S49'!$C:$BQ,59,0)</f>
        <v>0</v>
      </c>
      <c r="BC72" s="66">
        <f>VLOOKUP($A72,'S49'!$C:$BQ,60,0)</f>
        <v>17</v>
      </c>
      <c r="BD72" s="58" t="e">
        <f>VLOOKUP($A72,'S50'!$C:$BQ,32,0)</f>
        <v>#N/A</v>
      </c>
      <c r="BE72" s="58" t="e">
        <f>VLOOKUP($A72,'S50'!$C:$BQ,39,0)</f>
        <v>#N/A</v>
      </c>
      <c r="BF72" s="58" t="e">
        <f>VLOOKUP($A72,'S50'!$C:$BQ,40,0)</f>
        <v>#N/A</v>
      </c>
      <c r="BG72" s="58" t="e">
        <f>VLOOKUP($A72,'S50'!$C:$BQ,22,0)</f>
        <v>#N/A</v>
      </c>
      <c r="BH72" s="66" t="e">
        <f>VLOOKUP($A72,'S50'!$C:$BQ,29,0)</f>
        <v>#N/A</v>
      </c>
      <c r="BI72" s="66" t="e">
        <f>VLOOKUP($A72,'S50'!$C:$BQ,30,0)</f>
        <v>#N/A</v>
      </c>
      <c r="BJ72" s="66" t="e">
        <f>VLOOKUP($A72,'S50'!$C:$BQ,52,0)</f>
        <v>#N/A</v>
      </c>
      <c r="BK72" s="66" t="e">
        <f>VLOOKUP($A72,'S50'!$C:$BQ,59,0)</f>
        <v>#N/A</v>
      </c>
      <c r="BL72" s="66" t="e">
        <f>VLOOKUP($A72,'S50'!$C:$BQ,60,0)</f>
        <v>#N/A</v>
      </c>
    </row>
    <row r="73" spans="1:64" x14ac:dyDescent="0.2">
      <c r="A73" s="57" t="s">
        <v>130</v>
      </c>
      <c r="B73" s="58">
        <f>VLOOKUP($A73,'S0 remplacer avec S44'!$C:$BQ,32,0)</f>
        <v>257</v>
      </c>
      <c r="C73" s="58">
        <f>VLOOKUP($A73,'S0 remplacer avec S44'!$C:$BQ,39,0)</f>
        <v>119</v>
      </c>
      <c r="D73" s="58">
        <f>VLOOKUP($A73,'S0 remplacer avec S44'!$C:$BQ,40,0)</f>
        <v>194</v>
      </c>
      <c r="E73" s="58">
        <f>VLOOKUP($A73,'S0 remplacer avec S44'!$C:$BQ,22,0)</f>
        <v>3350.6094199999998</v>
      </c>
      <c r="F73" s="66">
        <f>VLOOKUP($A73,'S0 remplacer avec S44'!$C:$BQ,29,0)</f>
        <v>65</v>
      </c>
      <c r="G73" s="66">
        <f>VLOOKUP($A73,'S0 remplacer avec S44'!$C:$BQ,30,0)</f>
        <v>748</v>
      </c>
      <c r="H73" s="66">
        <f>VLOOKUP($A73,'S0 remplacer avec S44'!$C:$BQ,52,0)</f>
        <v>206</v>
      </c>
      <c r="I73" s="66">
        <f>VLOOKUP($A73,'S0 remplacer avec S44'!$C:$BQ,59,0)</f>
        <v>0</v>
      </c>
      <c r="J73" s="66">
        <f>VLOOKUP($A73,'S0 remplacer avec S44'!$C:$BQ,60,0)</f>
        <v>23</v>
      </c>
      <c r="K73" s="58">
        <f>VLOOKUP($A73,'S45'!$C:$BQ,32,0)</f>
        <v>258</v>
      </c>
      <c r="L73" s="58">
        <f>VLOOKUP($A73,'S45'!$C:$BQ,39,0)</f>
        <v>118</v>
      </c>
      <c r="M73" s="58">
        <f>VLOOKUP($A73,'S45'!$C:$BQ,40,0)</f>
        <v>193</v>
      </c>
      <c r="N73" s="58">
        <f>VLOOKUP($A73,'S45'!$C:$BQ,22,0)</f>
        <v>3389.68199</v>
      </c>
      <c r="O73" s="66">
        <f>VLOOKUP($A73,'S45'!$C:$BQ,29,0)</f>
        <v>26</v>
      </c>
      <c r="P73" s="66">
        <f>VLOOKUP($A73,'S45'!$C:$BQ,30,0)</f>
        <v>709</v>
      </c>
      <c r="Q73" s="66">
        <f>VLOOKUP($A73,'S45'!$C:$BQ,52,0)</f>
        <v>212</v>
      </c>
      <c r="R73" s="66">
        <f>VLOOKUP($A73,'S45'!$C:$BQ,59,0)</f>
        <v>0</v>
      </c>
      <c r="S73" s="66">
        <f>VLOOKUP($A73,'S45'!$C:$BQ,60,0)</f>
        <v>17</v>
      </c>
      <c r="T73" s="58">
        <f>VLOOKUP($A73,'S46'!$C:$BQ,32,0)</f>
        <v>257.5</v>
      </c>
      <c r="U73" s="58">
        <f>VLOOKUP($A73,'S46'!$C:$BQ,39,0)</f>
        <v>118</v>
      </c>
      <c r="V73" s="58">
        <f>VLOOKUP($A73,'S46'!$C:$BQ,40,0)</f>
        <v>194</v>
      </c>
      <c r="W73" s="58">
        <f>VLOOKUP($A73,'S46'!$C:$BQ,22,0)</f>
        <v>3398.10059</v>
      </c>
      <c r="X73" s="66">
        <f>VLOOKUP($A73,'S46'!$C:$BQ,29,0)</f>
        <v>17</v>
      </c>
      <c r="Y73" s="66">
        <f>VLOOKUP($A73,'S46'!$C:$BQ,30,0)</f>
        <v>700</v>
      </c>
      <c r="Z73" s="66">
        <f>VLOOKUP($A73,'S46'!$C:$BQ,52,0)</f>
        <v>213</v>
      </c>
      <c r="AA73" s="66">
        <f>VLOOKUP($A73,'S46'!$C:$BQ,59,0)</f>
        <v>0</v>
      </c>
      <c r="AB73" s="66">
        <f>VLOOKUP($A73,'S46'!$C:$BQ,60,0)</f>
        <v>16</v>
      </c>
      <c r="AC73" s="58">
        <f>VLOOKUP($A73,'S47'!$C:$BQ,32,0)</f>
        <v>258.5</v>
      </c>
      <c r="AD73" s="58">
        <f>VLOOKUP($A73,'S47'!$C:$BQ,39,0)</f>
        <v>117</v>
      </c>
      <c r="AE73" s="58">
        <f>VLOOKUP($A73,'S47'!$C:$BQ,40,0)</f>
        <v>193</v>
      </c>
      <c r="AF73" s="58">
        <f>VLOOKUP($A73,'S47'!$C:$BQ,22,0)</f>
        <v>3462.32681</v>
      </c>
      <c r="AG73" s="66">
        <f>VLOOKUP($A73,'S47'!$C:$BQ,29,0)</f>
        <v>0</v>
      </c>
      <c r="AH73" s="66">
        <f>VLOOKUP($A73,'S47'!$C:$BQ,30,0)</f>
        <v>636</v>
      </c>
      <c r="AI73" s="66">
        <f>VLOOKUP($A73,'S47'!$C:$BQ,52,0)</f>
        <v>216</v>
      </c>
      <c r="AJ73" s="66">
        <f>VLOOKUP($A73,'S47'!$C:$BQ,59,0)</f>
        <v>0</v>
      </c>
      <c r="AK73" s="66">
        <f>VLOOKUP($A73,'S47'!$C:$BQ,60,0)</f>
        <v>13</v>
      </c>
      <c r="AL73" s="58">
        <f>VLOOKUP($A73,'S48'!$C:$BQ,32,0)</f>
        <v>261.5</v>
      </c>
      <c r="AM73" s="58">
        <f>VLOOKUP($A73,'S48'!$C:$BQ,39,0)</f>
        <v>109</v>
      </c>
      <c r="AN73" s="58">
        <f>VLOOKUP($A73,'S48'!$C:$BQ,40,0)</f>
        <v>183</v>
      </c>
      <c r="AO73" s="58">
        <f>VLOOKUP($A73,'S48'!$C:$BQ,22,0)</f>
        <v>3638.8034899999998</v>
      </c>
      <c r="AP73" s="66">
        <f>VLOOKUP($A73,'S48'!$C:$BQ,29,0)</f>
        <v>0</v>
      </c>
      <c r="AQ73" s="66">
        <f>VLOOKUP($A73,'S48'!$C:$BQ,30,0)</f>
        <v>397</v>
      </c>
      <c r="AR73" s="66">
        <f>VLOOKUP($A73,'S48'!$C:$BQ,52,0)</f>
        <v>222</v>
      </c>
      <c r="AS73" s="66">
        <f>VLOOKUP($A73,'S48'!$C:$BQ,59,0)</f>
        <v>0</v>
      </c>
      <c r="AT73" s="66">
        <f>VLOOKUP($A73,'S48'!$C:$BQ,60,0)</f>
        <v>4</v>
      </c>
      <c r="AU73" s="58">
        <f>VLOOKUP($A73,'S49'!$C:$BQ,32,0)</f>
        <v>263.5</v>
      </c>
      <c r="AV73" s="58">
        <f>VLOOKUP($A73,'S49'!$C:$BQ,39,0)</f>
        <v>107</v>
      </c>
      <c r="AW73" s="58">
        <f>VLOOKUP($A73,'S49'!$C:$BQ,40,0)</f>
        <v>181</v>
      </c>
      <c r="AX73" s="58">
        <f>VLOOKUP($A73,'S49'!$C:$BQ,22,0)</f>
        <v>3927.49379</v>
      </c>
      <c r="AY73" s="66">
        <f>VLOOKUP($A73,'S49'!$C:$BQ,29,0)</f>
        <v>0</v>
      </c>
      <c r="AZ73" s="66">
        <f>VLOOKUP($A73,'S49'!$C:$BQ,30,0)</f>
        <v>109</v>
      </c>
      <c r="BA73" s="66">
        <f>VLOOKUP($A73,'S49'!$C:$BQ,52,0)</f>
        <v>223</v>
      </c>
      <c r="BB73" s="66">
        <f>VLOOKUP($A73,'S49'!$C:$BQ,59,0)</f>
        <v>0</v>
      </c>
      <c r="BC73" s="66">
        <f>VLOOKUP($A73,'S49'!$C:$BQ,60,0)</f>
        <v>3</v>
      </c>
      <c r="BD73" s="58" t="e">
        <f>VLOOKUP($A73,'S50'!$C:$BQ,32,0)</f>
        <v>#N/A</v>
      </c>
      <c r="BE73" s="58" t="e">
        <f>VLOOKUP($A73,'S50'!$C:$BQ,39,0)</f>
        <v>#N/A</v>
      </c>
      <c r="BF73" s="58" t="e">
        <f>VLOOKUP($A73,'S50'!$C:$BQ,40,0)</f>
        <v>#N/A</v>
      </c>
      <c r="BG73" s="58" t="e">
        <f>VLOOKUP($A73,'S50'!$C:$BQ,22,0)</f>
        <v>#N/A</v>
      </c>
      <c r="BH73" s="66" t="e">
        <f>VLOOKUP($A73,'S50'!$C:$BQ,29,0)</f>
        <v>#N/A</v>
      </c>
      <c r="BI73" s="66" t="e">
        <f>VLOOKUP($A73,'S50'!$C:$BQ,30,0)</f>
        <v>#N/A</v>
      </c>
      <c r="BJ73" s="66" t="e">
        <f>VLOOKUP($A73,'S50'!$C:$BQ,52,0)</f>
        <v>#N/A</v>
      </c>
      <c r="BK73" s="66" t="e">
        <f>VLOOKUP($A73,'S50'!$C:$BQ,59,0)</f>
        <v>#N/A</v>
      </c>
      <c r="BL73" s="66" t="e">
        <f>VLOOKUP($A73,'S50'!$C:$BQ,60,0)</f>
        <v>#N/A</v>
      </c>
    </row>
    <row r="74" spans="1:64" x14ac:dyDescent="0.2">
      <c r="A74" s="57" t="s">
        <v>131</v>
      </c>
      <c r="B74" s="58">
        <f>VLOOKUP($A74,'S0 remplacer avec S44'!$C:$BQ,32,0)</f>
        <v>517.6</v>
      </c>
      <c r="C74" s="58">
        <f>VLOOKUP($A74,'S0 remplacer avec S44'!$C:$BQ,39,0)</f>
        <v>17</v>
      </c>
      <c r="D74" s="58">
        <f>VLOOKUP($A74,'S0 remplacer avec S44'!$C:$BQ,40,0)</f>
        <v>124</v>
      </c>
      <c r="E74" s="58">
        <f>VLOOKUP($A74,'S0 remplacer avec S44'!$C:$BQ,22,0)</f>
        <v>3411.2687799999999</v>
      </c>
      <c r="F74" s="66">
        <f>VLOOKUP($A74,'S0 remplacer avec S44'!$C:$BQ,29,0)</f>
        <v>1445</v>
      </c>
      <c r="G74" s="66">
        <f>VLOOKUP($A74,'S0 remplacer avec S44'!$C:$BQ,30,0)</f>
        <v>2416</v>
      </c>
      <c r="H74" s="66">
        <f>VLOOKUP($A74,'S0 remplacer avec S44'!$C:$BQ,52,0)</f>
        <v>674.8</v>
      </c>
      <c r="I74" s="66">
        <f>VLOOKUP($A74,'S0 remplacer avec S44'!$C:$BQ,59,0)</f>
        <v>0</v>
      </c>
      <c r="J74" s="66">
        <f>VLOOKUP($A74,'S0 remplacer avec S44'!$C:$BQ,60,0)</f>
        <v>0</v>
      </c>
      <c r="K74" s="58">
        <f>VLOOKUP($A74,'S45'!$C:$BQ,32,0)</f>
        <v>523.6</v>
      </c>
      <c r="L74" s="58">
        <f>VLOOKUP($A74,'S45'!$C:$BQ,39,0)</f>
        <v>11</v>
      </c>
      <c r="M74" s="58">
        <f>VLOOKUP($A74,'S45'!$C:$BQ,40,0)</f>
        <v>118</v>
      </c>
      <c r="N74" s="58">
        <f>VLOOKUP($A74,'S45'!$C:$BQ,22,0)</f>
        <v>3394.5190299999999</v>
      </c>
      <c r="O74" s="66">
        <f>VLOOKUP($A74,'S45'!$C:$BQ,29,0)</f>
        <v>1461</v>
      </c>
      <c r="P74" s="66">
        <f>VLOOKUP($A74,'S45'!$C:$BQ,30,0)</f>
        <v>2433</v>
      </c>
      <c r="Q74" s="66">
        <f>VLOOKUP($A74,'S45'!$C:$BQ,52,0)</f>
        <v>689.8</v>
      </c>
      <c r="R74" s="66">
        <f>VLOOKUP($A74,'S45'!$C:$BQ,59,0)</f>
        <v>0</v>
      </c>
      <c r="S74" s="66">
        <f>VLOOKUP($A74,'S45'!$C:$BQ,60,0)</f>
        <v>0</v>
      </c>
      <c r="T74" s="58">
        <f>VLOOKUP($A74,'S46'!$C:$BQ,32,0)</f>
        <v>524.6</v>
      </c>
      <c r="U74" s="58">
        <f>VLOOKUP($A74,'S46'!$C:$BQ,39,0)</f>
        <v>10</v>
      </c>
      <c r="V74" s="58">
        <f>VLOOKUP($A74,'S46'!$C:$BQ,40,0)</f>
        <v>117</v>
      </c>
      <c r="W74" s="58">
        <f>VLOOKUP($A74,'S46'!$C:$BQ,22,0)</f>
        <v>3394.1264000000001</v>
      </c>
      <c r="X74" s="66">
        <f>VLOOKUP($A74,'S46'!$C:$BQ,29,0)</f>
        <v>1462</v>
      </c>
      <c r="Y74" s="66">
        <f>VLOOKUP($A74,'S46'!$C:$BQ,30,0)</f>
        <v>2433</v>
      </c>
      <c r="Z74" s="66">
        <f>VLOOKUP($A74,'S46'!$C:$BQ,52,0)</f>
        <v>697.8</v>
      </c>
      <c r="AA74" s="66">
        <f>VLOOKUP($A74,'S46'!$C:$BQ,59,0)</f>
        <v>0</v>
      </c>
      <c r="AB74" s="66">
        <f>VLOOKUP($A74,'S46'!$C:$BQ,60,0)</f>
        <v>0</v>
      </c>
      <c r="AC74" s="58">
        <f>VLOOKUP($A74,'S47'!$C:$BQ,32,0)</f>
        <v>526.6</v>
      </c>
      <c r="AD74" s="58">
        <f>VLOOKUP($A74,'S47'!$C:$BQ,39,0)</f>
        <v>8</v>
      </c>
      <c r="AE74" s="58">
        <f>VLOOKUP($A74,'S47'!$C:$BQ,40,0)</f>
        <v>115</v>
      </c>
      <c r="AF74" s="58">
        <f>VLOOKUP($A74,'S47'!$C:$BQ,22,0)</f>
        <v>3483.6713300000001</v>
      </c>
      <c r="AG74" s="66">
        <f>VLOOKUP($A74,'S47'!$C:$BQ,29,0)</f>
        <v>1372</v>
      </c>
      <c r="AH74" s="66">
        <f>VLOOKUP($A74,'S47'!$C:$BQ,30,0)</f>
        <v>2343</v>
      </c>
      <c r="AI74" s="66">
        <f>VLOOKUP($A74,'S47'!$C:$BQ,52,0)</f>
        <v>716</v>
      </c>
      <c r="AJ74" s="66">
        <f>VLOOKUP($A74,'S47'!$C:$BQ,59,0)</f>
        <v>0</v>
      </c>
      <c r="AK74" s="66">
        <f>VLOOKUP($A74,'S47'!$C:$BQ,60,0)</f>
        <v>0</v>
      </c>
      <c r="AL74" s="58">
        <f>VLOOKUP($A74,'S48'!$C:$BQ,32,0)</f>
        <v>526.6</v>
      </c>
      <c r="AM74" s="58">
        <f>VLOOKUP($A74,'S48'!$C:$BQ,39,0)</f>
        <v>5</v>
      </c>
      <c r="AN74" s="58">
        <f>VLOOKUP($A74,'S48'!$C:$BQ,40,0)</f>
        <v>111</v>
      </c>
      <c r="AO74" s="58">
        <f>VLOOKUP($A74,'S48'!$C:$BQ,22,0)</f>
        <v>3555.0943499999998</v>
      </c>
      <c r="AP74" s="66">
        <f>VLOOKUP($A74,'S48'!$C:$BQ,29,0)</f>
        <v>1272</v>
      </c>
      <c r="AQ74" s="66">
        <f>VLOOKUP($A74,'S48'!$C:$BQ,30,0)</f>
        <v>2238</v>
      </c>
      <c r="AR74" s="66">
        <f>VLOOKUP($A74,'S48'!$C:$BQ,52,0)</f>
        <v>726</v>
      </c>
      <c r="AS74" s="66">
        <f>VLOOKUP($A74,'S48'!$C:$BQ,59,0)</f>
        <v>0</v>
      </c>
      <c r="AT74" s="66">
        <f>VLOOKUP($A74,'S48'!$C:$BQ,60,0)</f>
        <v>0</v>
      </c>
      <c r="AU74" s="58">
        <f>VLOOKUP($A74,'S49'!$C:$BQ,32,0)</f>
        <v>538.1</v>
      </c>
      <c r="AV74" s="58">
        <f>VLOOKUP($A74,'S49'!$C:$BQ,39,0)</f>
        <v>0</v>
      </c>
      <c r="AW74" s="58">
        <f>VLOOKUP($A74,'S49'!$C:$BQ,40,0)</f>
        <v>99</v>
      </c>
      <c r="AX74" s="58">
        <f>VLOOKUP($A74,'S49'!$C:$BQ,22,0)</f>
        <v>3598.6811699999998</v>
      </c>
      <c r="AY74" s="66">
        <f>VLOOKUP($A74,'S49'!$C:$BQ,29,0)</f>
        <v>1229</v>
      </c>
      <c r="AZ74" s="66">
        <f>VLOOKUP($A74,'S49'!$C:$BQ,30,0)</f>
        <v>2194</v>
      </c>
      <c r="BA74" s="66">
        <f>VLOOKUP($A74,'S49'!$C:$BQ,52,0)</f>
        <v>730</v>
      </c>
      <c r="BB74" s="66">
        <f>VLOOKUP($A74,'S49'!$C:$BQ,59,0)</f>
        <v>0</v>
      </c>
      <c r="BC74" s="66">
        <f>VLOOKUP($A74,'S49'!$C:$BQ,60,0)</f>
        <v>0</v>
      </c>
      <c r="BD74" s="58" t="e">
        <f>VLOOKUP($A74,'S50'!$C:$BQ,32,0)</f>
        <v>#N/A</v>
      </c>
      <c r="BE74" s="58" t="e">
        <f>VLOOKUP($A74,'S50'!$C:$BQ,39,0)</f>
        <v>#N/A</v>
      </c>
      <c r="BF74" s="58" t="e">
        <f>VLOOKUP($A74,'S50'!$C:$BQ,40,0)</f>
        <v>#N/A</v>
      </c>
      <c r="BG74" s="58" t="e">
        <f>VLOOKUP($A74,'S50'!$C:$BQ,22,0)</f>
        <v>#N/A</v>
      </c>
      <c r="BH74" s="66" t="e">
        <f>VLOOKUP($A74,'S50'!$C:$BQ,29,0)</f>
        <v>#N/A</v>
      </c>
      <c r="BI74" s="66" t="e">
        <f>VLOOKUP($A74,'S50'!$C:$BQ,30,0)</f>
        <v>#N/A</v>
      </c>
      <c r="BJ74" s="66" t="e">
        <f>VLOOKUP($A74,'S50'!$C:$BQ,52,0)</f>
        <v>#N/A</v>
      </c>
      <c r="BK74" s="66" t="e">
        <f>VLOOKUP($A74,'S50'!$C:$BQ,59,0)</f>
        <v>#N/A</v>
      </c>
      <c r="BL74" s="66" t="e">
        <f>VLOOKUP($A74,'S50'!$C:$BQ,60,0)</f>
        <v>#N/A</v>
      </c>
    </row>
    <row r="75" spans="1:64" x14ac:dyDescent="0.2">
      <c r="A75" s="57" t="s">
        <v>132</v>
      </c>
      <c r="B75" s="58">
        <f>VLOOKUP($A75,'S0 remplacer avec S44'!$C:$BQ,32,0)</f>
        <v>129.94999999999999</v>
      </c>
      <c r="C75" s="58">
        <f>VLOOKUP($A75,'S0 remplacer avec S44'!$C:$BQ,39,0)</f>
        <v>46</v>
      </c>
      <c r="D75" s="58">
        <f>VLOOKUP($A75,'S0 remplacer avec S44'!$C:$BQ,40,0)</f>
        <v>81</v>
      </c>
      <c r="E75" s="58">
        <f>VLOOKUP($A75,'S0 remplacer avec S44'!$C:$BQ,22,0)</f>
        <v>630.70265500000005</v>
      </c>
      <c r="F75" s="66">
        <f>VLOOKUP($A75,'S0 remplacer avec S44'!$C:$BQ,29,0)</f>
        <v>969</v>
      </c>
      <c r="G75" s="66">
        <f>VLOOKUP($A75,'S0 remplacer avec S44'!$C:$BQ,30,0)</f>
        <v>1288</v>
      </c>
      <c r="H75" s="66">
        <f>VLOOKUP($A75,'S0 remplacer avec S44'!$C:$BQ,52,0)</f>
        <v>95.4</v>
      </c>
      <c r="I75" s="66">
        <f>VLOOKUP($A75,'S0 remplacer avec S44'!$C:$BQ,59,0)</f>
        <v>0</v>
      </c>
      <c r="J75" s="66">
        <f>VLOOKUP($A75,'S0 remplacer avec S44'!$C:$BQ,60,0)</f>
        <v>12</v>
      </c>
      <c r="K75" s="58">
        <f>VLOOKUP($A75,'S45'!$C:$BQ,32,0)</f>
        <v>130.44999999999999</v>
      </c>
      <c r="L75" s="58">
        <f>VLOOKUP($A75,'S45'!$C:$BQ,39,0)</f>
        <v>46</v>
      </c>
      <c r="M75" s="58">
        <f>VLOOKUP($A75,'S45'!$C:$BQ,40,0)</f>
        <v>81</v>
      </c>
      <c r="N75" s="58">
        <f>VLOOKUP($A75,'S45'!$C:$BQ,22,0)</f>
        <v>630.87840500000004</v>
      </c>
      <c r="O75" s="66">
        <f>VLOOKUP($A75,'S45'!$C:$BQ,29,0)</f>
        <v>968</v>
      </c>
      <c r="P75" s="66">
        <f>VLOOKUP($A75,'S45'!$C:$BQ,30,0)</f>
        <v>1288</v>
      </c>
      <c r="Q75" s="66">
        <f>VLOOKUP($A75,'S45'!$C:$BQ,52,0)</f>
        <v>96.4</v>
      </c>
      <c r="R75" s="66">
        <f>VLOOKUP($A75,'S45'!$C:$BQ,59,0)</f>
        <v>0</v>
      </c>
      <c r="S75" s="66">
        <f>VLOOKUP($A75,'S45'!$C:$BQ,60,0)</f>
        <v>11</v>
      </c>
      <c r="T75" s="58">
        <f>VLOOKUP($A75,'S46'!$C:$BQ,32,0)</f>
        <v>131.44999999999999</v>
      </c>
      <c r="U75" s="58">
        <f>VLOOKUP($A75,'S46'!$C:$BQ,39,0)</f>
        <v>45</v>
      </c>
      <c r="V75" s="58">
        <f>VLOOKUP($A75,'S46'!$C:$BQ,40,0)</f>
        <v>80</v>
      </c>
      <c r="W75" s="58">
        <f>VLOOKUP($A75,'S46'!$C:$BQ,22,0)</f>
        <v>631.27008499999999</v>
      </c>
      <c r="X75" s="66">
        <f>VLOOKUP($A75,'S46'!$C:$BQ,29,0)</f>
        <v>968</v>
      </c>
      <c r="Y75" s="66">
        <f>VLOOKUP($A75,'S46'!$C:$BQ,30,0)</f>
        <v>1288</v>
      </c>
      <c r="Z75" s="66">
        <f>VLOOKUP($A75,'S46'!$C:$BQ,52,0)</f>
        <v>96.4</v>
      </c>
      <c r="AA75" s="66">
        <f>VLOOKUP($A75,'S46'!$C:$BQ,59,0)</f>
        <v>0</v>
      </c>
      <c r="AB75" s="66">
        <f>VLOOKUP($A75,'S46'!$C:$BQ,60,0)</f>
        <v>11</v>
      </c>
      <c r="AC75" s="58">
        <f>VLOOKUP($A75,'S47'!$C:$BQ,32,0)</f>
        <v>131.94999999999999</v>
      </c>
      <c r="AD75" s="58">
        <f>VLOOKUP($A75,'S47'!$C:$BQ,39,0)</f>
        <v>44</v>
      </c>
      <c r="AE75" s="58">
        <f>VLOOKUP($A75,'S47'!$C:$BQ,40,0)</f>
        <v>79</v>
      </c>
      <c r="AF75" s="58">
        <f>VLOOKUP($A75,'S47'!$C:$BQ,22,0)</f>
        <v>718.69268499999998</v>
      </c>
      <c r="AG75" s="66">
        <f>VLOOKUP($A75,'S47'!$C:$BQ,29,0)</f>
        <v>881</v>
      </c>
      <c r="AH75" s="66">
        <f>VLOOKUP($A75,'S47'!$C:$BQ,30,0)</f>
        <v>1200</v>
      </c>
      <c r="AI75" s="66">
        <f>VLOOKUP($A75,'S47'!$C:$BQ,52,0)</f>
        <v>98.4</v>
      </c>
      <c r="AJ75" s="66">
        <f>VLOOKUP($A75,'S47'!$C:$BQ,59,0)</f>
        <v>0</v>
      </c>
      <c r="AK75" s="66">
        <f>VLOOKUP($A75,'S47'!$C:$BQ,60,0)</f>
        <v>9</v>
      </c>
      <c r="AL75" s="58">
        <f>VLOOKUP($A75,'S48'!$C:$BQ,32,0)</f>
        <v>130.05000000000001</v>
      </c>
      <c r="AM75" s="58">
        <f>VLOOKUP($A75,'S48'!$C:$BQ,39,0)</f>
        <v>48</v>
      </c>
      <c r="AN75" s="58">
        <f>VLOOKUP($A75,'S48'!$C:$BQ,40,0)</f>
        <v>83</v>
      </c>
      <c r="AO75" s="58">
        <f>VLOOKUP($A75,'S48'!$C:$BQ,22,0)</f>
        <v>735.31260499999996</v>
      </c>
      <c r="AP75" s="66">
        <f>VLOOKUP($A75,'S48'!$C:$BQ,29,0)</f>
        <v>876</v>
      </c>
      <c r="AQ75" s="66">
        <f>VLOOKUP($A75,'S48'!$C:$BQ,30,0)</f>
        <v>1198</v>
      </c>
      <c r="AR75" s="66">
        <f>VLOOKUP($A75,'S48'!$C:$BQ,52,0)</f>
        <v>102.4</v>
      </c>
      <c r="AS75" s="66">
        <f>VLOOKUP($A75,'S48'!$C:$BQ,59,0)</f>
        <v>0</v>
      </c>
      <c r="AT75" s="66">
        <f>VLOOKUP($A75,'S48'!$C:$BQ,60,0)</f>
        <v>6</v>
      </c>
      <c r="AU75" s="58">
        <f>VLOOKUP($A75,'S49'!$C:$BQ,32,0)</f>
        <v>129.55000000000001</v>
      </c>
      <c r="AV75" s="58">
        <f>VLOOKUP($A75,'S49'!$C:$BQ,39,0)</f>
        <v>48</v>
      </c>
      <c r="AW75" s="58">
        <f>VLOOKUP($A75,'S49'!$C:$BQ,40,0)</f>
        <v>83</v>
      </c>
      <c r="AX75" s="58">
        <f>VLOOKUP($A75,'S49'!$C:$BQ,22,0)</f>
        <v>735.392605</v>
      </c>
      <c r="AY75" s="66">
        <f>VLOOKUP($A75,'S49'!$C:$BQ,29,0)</f>
        <v>876</v>
      </c>
      <c r="AZ75" s="66">
        <f>VLOOKUP($A75,'S49'!$C:$BQ,30,0)</f>
        <v>1198</v>
      </c>
      <c r="BA75" s="66">
        <f>VLOOKUP($A75,'S49'!$C:$BQ,52,0)</f>
        <v>108.4</v>
      </c>
      <c r="BB75" s="66">
        <f>VLOOKUP($A75,'S49'!$C:$BQ,59,0)</f>
        <v>0</v>
      </c>
      <c r="BC75" s="66">
        <f>VLOOKUP($A75,'S49'!$C:$BQ,60,0)</f>
        <v>0</v>
      </c>
      <c r="BD75" s="58" t="e">
        <f>VLOOKUP($A75,'S50'!$C:$BQ,32,0)</f>
        <v>#N/A</v>
      </c>
      <c r="BE75" s="58" t="e">
        <f>VLOOKUP($A75,'S50'!$C:$BQ,39,0)</f>
        <v>#N/A</v>
      </c>
      <c r="BF75" s="58" t="e">
        <f>VLOOKUP($A75,'S50'!$C:$BQ,40,0)</f>
        <v>#N/A</v>
      </c>
      <c r="BG75" s="58" t="e">
        <f>VLOOKUP($A75,'S50'!$C:$BQ,22,0)</f>
        <v>#N/A</v>
      </c>
      <c r="BH75" s="66" t="e">
        <f>VLOOKUP($A75,'S50'!$C:$BQ,29,0)</f>
        <v>#N/A</v>
      </c>
      <c r="BI75" s="66" t="e">
        <f>VLOOKUP($A75,'S50'!$C:$BQ,30,0)</f>
        <v>#N/A</v>
      </c>
      <c r="BJ75" s="66" t="e">
        <f>VLOOKUP($A75,'S50'!$C:$BQ,52,0)</f>
        <v>#N/A</v>
      </c>
      <c r="BK75" s="66" t="e">
        <f>VLOOKUP($A75,'S50'!$C:$BQ,59,0)</f>
        <v>#N/A</v>
      </c>
      <c r="BL75" s="66" t="e">
        <f>VLOOKUP($A75,'S50'!$C:$BQ,60,0)</f>
        <v>#N/A</v>
      </c>
    </row>
    <row r="76" spans="1:64" x14ac:dyDescent="0.2">
      <c r="A76" s="57" t="s">
        <v>133</v>
      </c>
      <c r="B76" s="58">
        <f>VLOOKUP($A76,'S0 remplacer avec S44'!$C:$BQ,32,0)</f>
        <v>205.9</v>
      </c>
      <c r="C76" s="58">
        <f>VLOOKUP($A76,'S0 remplacer avec S44'!$C:$BQ,39,0)</f>
        <v>0</v>
      </c>
      <c r="D76" s="58">
        <f>VLOOKUP($A76,'S0 remplacer avec S44'!$C:$BQ,40,0)</f>
        <v>0</v>
      </c>
      <c r="E76" s="58">
        <f>VLOOKUP($A76,'S0 remplacer avec S44'!$C:$BQ,22,0)</f>
        <v>1695.3282300000001</v>
      </c>
      <c r="F76" s="66">
        <f>VLOOKUP($A76,'S0 remplacer avec S44'!$C:$BQ,29,0)</f>
        <v>0</v>
      </c>
      <c r="G76" s="66">
        <f>VLOOKUP($A76,'S0 remplacer avec S44'!$C:$BQ,30,0)</f>
        <v>0</v>
      </c>
      <c r="H76" s="66">
        <f>VLOOKUP($A76,'S0 remplacer avec S44'!$C:$BQ,52,0)</f>
        <v>140</v>
      </c>
      <c r="I76" s="66">
        <f>VLOOKUP($A76,'S0 remplacer avec S44'!$C:$BQ,59,0)</f>
        <v>0</v>
      </c>
      <c r="J76" s="66">
        <f>VLOOKUP($A76,'S0 remplacer avec S44'!$C:$BQ,60,0)</f>
        <v>0</v>
      </c>
      <c r="K76" s="58">
        <f>VLOOKUP($A76,'S45'!$C:$BQ,32,0)</f>
        <v>209.4</v>
      </c>
      <c r="L76" s="58">
        <f>VLOOKUP($A76,'S45'!$C:$BQ,39,0)</f>
        <v>0</v>
      </c>
      <c r="M76" s="58">
        <f>VLOOKUP($A76,'S45'!$C:$BQ,40,0)</f>
        <v>0</v>
      </c>
      <c r="N76" s="58">
        <f>VLOOKUP($A76,'S45'!$C:$BQ,22,0)</f>
        <v>1701.0354</v>
      </c>
      <c r="O76" s="66">
        <f>VLOOKUP($A76,'S45'!$C:$BQ,29,0)</f>
        <v>0</v>
      </c>
      <c r="P76" s="66">
        <f>VLOOKUP($A76,'S45'!$C:$BQ,30,0)</f>
        <v>0</v>
      </c>
      <c r="Q76" s="66">
        <f>VLOOKUP($A76,'S45'!$C:$BQ,52,0)</f>
        <v>144</v>
      </c>
      <c r="R76" s="66">
        <f>VLOOKUP($A76,'S45'!$C:$BQ,59,0)</f>
        <v>0</v>
      </c>
      <c r="S76" s="66">
        <f>VLOOKUP($A76,'S45'!$C:$BQ,60,0)</f>
        <v>0</v>
      </c>
      <c r="T76" s="58">
        <f>VLOOKUP($A76,'S46'!$C:$BQ,32,0)</f>
        <v>209.9</v>
      </c>
      <c r="U76" s="58">
        <f>VLOOKUP($A76,'S46'!$C:$BQ,39,0)</f>
        <v>0</v>
      </c>
      <c r="V76" s="58">
        <f>VLOOKUP($A76,'S46'!$C:$BQ,40,0)</f>
        <v>0</v>
      </c>
      <c r="W76" s="58">
        <f>VLOOKUP($A76,'S46'!$C:$BQ,22,0)</f>
        <v>1702.55332</v>
      </c>
      <c r="X76" s="66">
        <f>VLOOKUP($A76,'S46'!$C:$BQ,29,0)</f>
        <v>0</v>
      </c>
      <c r="Y76" s="66">
        <f>VLOOKUP($A76,'S46'!$C:$BQ,30,0)</f>
        <v>0</v>
      </c>
      <c r="Z76" s="66">
        <f>VLOOKUP($A76,'S46'!$C:$BQ,52,0)</f>
        <v>145</v>
      </c>
      <c r="AA76" s="66">
        <f>VLOOKUP($A76,'S46'!$C:$BQ,59,0)</f>
        <v>0</v>
      </c>
      <c r="AB76" s="66">
        <f>VLOOKUP($A76,'S46'!$C:$BQ,60,0)</f>
        <v>0</v>
      </c>
      <c r="AC76" s="58">
        <f>VLOOKUP($A76,'S47'!$C:$BQ,32,0)</f>
        <v>213.4</v>
      </c>
      <c r="AD76" s="58">
        <f>VLOOKUP($A76,'S47'!$C:$BQ,39,0)</f>
        <v>0</v>
      </c>
      <c r="AE76" s="58">
        <f>VLOOKUP($A76,'S47'!$C:$BQ,40,0)</f>
        <v>0</v>
      </c>
      <c r="AF76" s="58">
        <f>VLOOKUP($A76,'S47'!$C:$BQ,22,0)</f>
        <v>1844.61907</v>
      </c>
      <c r="AG76" s="66">
        <f>VLOOKUP($A76,'S47'!$C:$BQ,29,0)</f>
        <v>0</v>
      </c>
      <c r="AH76" s="66">
        <f>VLOOKUP($A76,'S47'!$C:$BQ,30,0)</f>
        <v>0</v>
      </c>
      <c r="AI76" s="66">
        <f>VLOOKUP($A76,'S47'!$C:$BQ,52,0)</f>
        <v>147</v>
      </c>
      <c r="AJ76" s="66">
        <f>VLOOKUP($A76,'S47'!$C:$BQ,59,0)</f>
        <v>0</v>
      </c>
      <c r="AK76" s="66">
        <f>VLOOKUP($A76,'S47'!$C:$BQ,60,0)</f>
        <v>0</v>
      </c>
      <c r="AL76" s="58">
        <f>VLOOKUP($A76,'S48'!$C:$BQ,32,0)</f>
        <v>212.4</v>
      </c>
      <c r="AM76" s="58">
        <f>VLOOKUP($A76,'S48'!$C:$BQ,39,0)</f>
        <v>0</v>
      </c>
      <c r="AN76" s="58">
        <f>VLOOKUP($A76,'S48'!$C:$BQ,40,0)</f>
        <v>0</v>
      </c>
      <c r="AO76" s="58">
        <f>VLOOKUP($A76,'S48'!$C:$BQ,22,0)</f>
        <v>1950.5541700000001</v>
      </c>
      <c r="AP76" s="66">
        <f>VLOOKUP($A76,'S48'!$C:$BQ,29,0)</f>
        <v>0</v>
      </c>
      <c r="AQ76" s="66">
        <f>VLOOKUP($A76,'S48'!$C:$BQ,30,0)</f>
        <v>0</v>
      </c>
      <c r="AR76" s="66">
        <f>VLOOKUP($A76,'S48'!$C:$BQ,52,0)</f>
        <v>147</v>
      </c>
      <c r="AS76" s="66">
        <f>VLOOKUP($A76,'S48'!$C:$BQ,59,0)</f>
        <v>0</v>
      </c>
      <c r="AT76" s="66">
        <f>VLOOKUP($A76,'S48'!$C:$BQ,60,0)</f>
        <v>0</v>
      </c>
      <c r="AU76" s="58">
        <f>VLOOKUP($A76,'S49'!$C:$BQ,32,0)</f>
        <v>211.4</v>
      </c>
      <c r="AV76" s="58">
        <f>VLOOKUP($A76,'S49'!$C:$BQ,39,0)</f>
        <v>0</v>
      </c>
      <c r="AW76" s="58">
        <f>VLOOKUP($A76,'S49'!$C:$BQ,40,0)</f>
        <v>0</v>
      </c>
      <c r="AX76" s="58">
        <f>VLOOKUP($A76,'S49'!$C:$BQ,22,0)</f>
        <v>1962.2775799999999</v>
      </c>
      <c r="AY76" s="66">
        <f>VLOOKUP($A76,'S49'!$C:$BQ,29,0)</f>
        <v>0</v>
      </c>
      <c r="AZ76" s="66">
        <f>VLOOKUP($A76,'S49'!$C:$BQ,30,0)</f>
        <v>0</v>
      </c>
      <c r="BA76" s="66">
        <f>VLOOKUP($A76,'S49'!$C:$BQ,52,0)</f>
        <v>150</v>
      </c>
      <c r="BB76" s="66">
        <f>VLOOKUP($A76,'S49'!$C:$BQ,59,0)</f>
        <v>0</v>
      </c>
      <c r="BC76" s="66">
        <f>VLOOKUP($A76,'S49'!$C:$BQ,60,0)</f>
        <v>0</v>
      </c>
      <c r="BD76" s="58" t="e">
        <f>VLOOKUP($A76,'S50'!$C:$BQ,32,0)</f>
        <v>#N/A</v>
      </c>
      <c r="BE76" s="58" t="e">
        <f>VLOOKUP($A76,'S50'!$C:$BQ,39,0)</f>
        <v>#N/A</v>
      </c>
      <c r="BF76" s="58" t="e">
        <f>VLOOKUP($A76,'S50'!$C:$BQ,40,0)</f>
        <v>#N/A</v>
      </c>
      <c r="BG76" s="58" t="e">
        <f>VLOOKUP($A76,'S50'!$C:$BQ,22,0)</f>
        <v>#N/A</v>
      </c>
      <c r="BH76" s="66" t="e">
        <f>VLOOKUP($A76,'S50'!$C:$BQ,29,0)</f>
        <v>#N/A</v>
      </c>
      <c r="BI76" s="66" t="e">
        <f>VLOOKUP($A76,'S50'!$C:$BQ,30,0)</f>
        <v>#N/A</v>
      </c>
      <c r="BJ76" s="66" t="e">
        <f>VLOOKUP($A76,'S50'!$C:$BQ,52,0)</f>
        <v>#N/A</v>
      </c>
      <c r="BK76" s="66" t="e">
        <f>VLOOKUP($A76,'S50'!$C:$BQ,59,0)</f>
        <v>#N/A</v>
      </c>
      <c r="BL76" s="66" t="e">
        <f>VLOOKUP($A76,'S50'!$C:$BQ,60,0)</f>
        <v>#N/A</v>
      </c>
    </row>
    <row r="77" spans="1:64" x14ac:dyDescent="0.2">
      <c r="A77" s="57" t="s">
        <v>134</v>
      </c>
      <c r="B77" s="58">
        <f>VLOOKUP($A77,'S0 remplacer avec S44'!$C:$BQ,32,0)</f>
        <v>193.55</v>
      </c>
      <c r="C77" s="58">
        <f>VLOOKUP($A77,'S0 remplacer avec S44'!$C:$BQ,39,0)</f>
        <v>0</v>
      </c>
      <c r="D77" s="58">
        <f>VLOOKUP($A77,'S0 remplacer avec S44'!$C:$BQ,40,0)</f>
        <v>9</v>
      </c>
      <c r="E77" s="58">
        <f>VLOOKUP($A77,'S0 remplacer avec S44'!$C:$BQ,22,0)</f>
        <v>1459.97866</v>
      </c>
      <c r="F77" s="66">
        <f>VLOOKUP($A77,'S0 remplacer avec S44'!$C:$BQ,29,0)</f>
        <v>75</v>
      </c>
      <c r="G77" s="66">
        <f>VLOOKUP($A77,'S0 remplacer avec S44'!$C:$BQ,30,0)</f>
        <v>382</v>
      </c>
      <c r="H77" s="66">
        <f>VLOOKUP($A77,'S0 remplacer avec S44'!$C:$BQ,52,0)</f>
        <v>134.6</v>
      </c>
      <c r="I77" s="66">
        <f>VLOOKUP($A77,'S0 remplacer avec S44'!$C:$BQ,59,0)</f>
        <v>0</v>
      </c>
      <c r="J77" s="66">
        <f>VLOOKUP($A77,'S0 remplacer avec S44'!$C:$BQ,60,0)</f>
        <v>0</v>
      </c>
      <c r="K77" s="58">
        <f>VLOOKUP($A77,'S45'!$C:$BQ,32,0)</f>
        <v>194.55</v>
      </c>
      <c r="L77" s="58">
        <f>VLOOKUP($A77,'S45'!$C:$BQ,39,0)</f>
        <v>0</v>
      </c>
      <c r="M77" s="58">
        <f>VLOOKUP($A77,'S45'!$C:$BQ,40,0)</f>
        <v>8</v>
      </c>
      <c r="N77" s="58">
        <f>VLOOKUP($A77,'S45'!$C:$BQ,22,0)</f>
        <v>1458.6537800000001</v>
      </c>
      <c r="O77" s="66">
        <f>VLOOKUP($A77,'S45'!$C:$BQ,29,0)</f>
        <v>76</v>
      </c>
      <c r="P77" s="66">
        <f>VLOOKUP($A77,'S45'!$C:$BQ,30,0)</f>
        <v>383</v>
      </c>
      <c r="Q77" s="66">
        <f>VLOOKUP($A77,'S45'!$C:$BQ,52,0)</f>
        <v>137.6</v>
      </c>
      <c r="R77" s="66">
        <f>VLOOKUP($A77,'S45'!$C:$BQ,59,0)</f>
        <v>0</v>
      </c>
      <c r="S77" s="66">
        <f>VLOOKUP($A77,'S45'!$C:$BQ,60,0)</f>
        <v>0</v>
      </c>
      <c r="T77" s="58">
        <f>VLOOKUP($A77,'S46'!$C:$BQ,32,0)</f>
        <v>194.55</v>
      </c>
      <c r="U77" s="58">
        <f>VLOOKUP($A77,'S46'!$C:$BQ,39,0)</f>
        <v>0</v>
      </c>
      <c r="V77" s="58">
        <f>VLOOKUP($A77,'S46'!$C:$BQ,40,0)</f>
        <v>8</v>
      </c>
      <c r="W77" s="58">
        <f>VLOOKUP($A77,'S46'!$C:$BQ,22,0)</f>
        <v>1461.0555300000001</v>
      </c>
      <c r="X77" s="66">
        <f>VLOOKUP($A77,'S46'!$C:$BQ,29,0)</f>
        <v>74</v>
      </c>
      <c r="Y77" s="66">
        <f>VLOOKUP($A77,'S46'!$C:$BQ,30,0)</f>
        <v>380</v>
      </c>
      <c r="Z77" s="66">
        <f>VLOOKUP($A77,'S46'!$C:$BQ,52,0)</f>
        <v>138.6</v>
      </c>
      <c r="AA77" s="66">
        <f>VLOOKUP($A77,'S46'!$C:$BQ,59,0)</f>
        <v>0</v>
      </c>
      <c r="AB77" s="66">
        <f>VLOOKUP($A77,'S46'!$C:$BQ,60,0)</f>
        <v>0</v>
      </c>
      <c r="AC77" s="58">
        <f>VLOOKUP($A77,'S47'!$C:$BQ,32,0)</f>
        <v>193.55</v>
      </c>
      <c r="AD77" s="58">
        <f>VLOOKUP($A77,'S47'!$C:$BQ,39,0)</f>
        <v>0</v>
      </c>
      <c r="AE77" s="58">
        <f>VLOOKUP($A77,'S47'!$C:$BQ,40,0)</f>
        <v>9</v>
      </c>
      <c r="AF77" s="58">
        <f>VLOOKUP($A77,'S47'!$C:$BQ,22,0)</f>
        <v>1462.75891</v>
      </c>
      <c r="AG77" s="66">
        <f>VLOOKUP($A77,'S47'!$C:$BQ,29,0)</f>
        <v>72</v>
      </c>
      <c r="AH77" s="66">
        <f>VLOOKUP($A77,'S47'!$C:$BQ,30,0)</f>
        <v>379</v>
      </c>
      <c r="AI77" s="66">
        <f>VLOOKUP($A77,'S47'!$C:$BQ,52,0)</f>
        <v>140.6</v>
      </c>
      <c r="AJ77" s="66">
        <f>VLOOKUP($A77,'S47'!$C:$BQ,59,0)</f>
        <v>0</v>
      </c>
      <c r="AK77" s="66">
        <f>VLOOKUP($A77,'S47'!$C:$BQ,60,0)</f>
        <v>0</v>
      </c>
      <c r="AL77" s="58">
        <f>VLOOKUP($A77,'S48'!$C:$BQ,32,0)</f>
        <v>193.05</v>
      </c>
      <c r="AM77" s="58">
        <f>VLOOKUP($A77,'S48'!$C:$BQ,39,0)</f>
        <v>0</v>
      </c>
      <c r="AN77" s="58">
        <f>VLOOKUP($A77,'S48'!$C:$BQ,40,0)</f>
        <v>11</v>
      </c>
      <c r="AO77" s="58">
        <f>VLOOKUP($A77,'S48'!$C:$BQ,22,0)</f>
        <v>1536.71759</v>
      </c>
      <c r="AP77" s="66">
        <f>VLOOKUP($A77,'S48'!$C:$BQ,29,0)</f>
        <v>9</v>
      </c>
      <c r="AQ77" s="66">
        <f>VLOOKUP($A77,'S48'!$C:$BQ,30,0)</f>
        <v>318</v>
      </c>
      <c r="AR77" s="66">
        <f>VLOOKUP($A77,'S48'!$C:$BQ,52,0)</f>
        <v>142.6</v>
      </c>
      <c r="AS77" s="66">
        <f>VLOOKUP($A77,'S48'!$C:$BQ,59,0)</f>
        <v>0</v>
      </c>
      <c r="AT77" s="66">
        <f>VLOOKUP($A77,'S48'!$C:$BQ,60,0)</f>
        <v>0</v>
      </c>
      <c r="AU77" s="58">
        <f>VLOOKUP($A77,'S49'!$C:$BQ,32,0)</f>
        <v>194.55</v>
      </c>
      <c r="AV77" s="58">
        <f>VLOOKUP($A77,'S49'!$C:$BQ,39,0)</f>
        <v>0</v>
      </c>
      <c r="AW77" s="58">
        <f>VLOOKUP($A77,'S49'!$C:$BQ,40,0)</f>
        <v>10</v>
      </c>
      <c r="AX77" s="58">
        <f>VLOOKUP($A77,'S49'!$C:$BQ,22,0)</f>
        <v>1530.4460999999999</v>
      </c>
      <c r="AY77" s="66">
        <f>VLOOKUP($A77,'S49'!$C:$BQ,29,0)</f>
        <v>15</v>
      </c>
      <c r="AZ77" s="66">
        <f>VLOOKUP($A77,'S49'!$C:$BQ,30,0)</f>
        <v>324</v>
      </c>
      <c r="BA77" s="66">
        <f>VLOOKUP($A77,'S49'!$C:$BQ,52,0)</f>
        <v>146.6</v>
      </c>
      <c r="BB77" s="66">
        <f>VLOOKUP($A77,'S49'!$C:$BQ,59,0)</f>
        <v>0</v>
      </c>
      <c r="BC77" s="66">
        <f>VLOOKUP($A77,'S49'!$C:$BQ,60,0)</f>
        <v>0</v>
      </c>
      <c r="BD77" s="58" t="e">
        <f>VLOOKUP($A77,'S50'!$C:$BQ,32,0)</f>
        <v>#N/A</v>
      </c>
      <c r="BE77" s="58" t="e">
        <f>VLOOKUP($A77,'S50'!$C:$BQ,39,0)</f>
        <v>#N/A</v>
      </c>
      <c r="BF77" s="58" t="e">
        <f>VLOOKUP($A77,'S50'!$C:$BQ,40,0)</f>
        <v>#N/A</v>
      </c>
      <c r="BG77" s="58" t="e">
        <f>VLOOKUP($A77,'S50'!$C:$BQ,22,0)</f>
        <v>#N/A</v>
      </c>
      <c r="BH77" s="66" t="e">
        <f>VLOOKUP($A77,'S50'!$C:$BQ,29,0)</f>
        <v>#N/A</v>
      </c>
      <c r="BI77" s="66" t="e">
        <f>VLOOKUP($A77,'S50'!$C:$BQ,30,0)</f>
        <v>#N/A</v>
      </c>
      <c r="BJ77" s="66" t="e">
        <f>VLOOKUP($A77,'S50'!$C:$BQ,52,0)</f>
        <v>#N/A</v>
      </c>
      <c r="BK77" s="66" t="e">
        <f>VLOOKUP($A77,'S50'!$C:$BQ,59,0)</f>
        <v>#N/A</v>
      </c>
      <c r="BL77" s="66" t="e">
        <f>VLOOKUP($A77,'S50'!$C:$BQ,60,0)</f>
        <v>#N/A</v>
      </c>
    </row>
    <row r="78" spans="1:64" x14ac:dyDescent="0.2">
      <c r="A78" s="57" t="s">
        <v>135</v>
      </c>
      <c r="B78" s="58">
        <f>VLOOKUP($A78,'S0 remplacer avec S44'!$C:$BQ,32,0)</f>
        <v>255</v>
      </c>
      <c r="C78" s="58">
        <f>VLOOKUP($A78,'S0 remplacer avec S44'!$C:$BQ,39,0)</f>
        <v>96</v>
      </c>
      <c r="D78" s="58">
        <f>VLOOKUP($A78,'S0 remplacer avec S44'!$C:$BQ,40,0)</f>
        <v>166</v>
      </c>
      <c r="E78" s="58">
        <f>VLOOKUP($A78,'S0 remplacer avec S44'!$C:$BQ,22,0)</f>
        <v>2342.6053449999999</v>
      </c>
      <c r="F78" s="66">
        <f>VLOOKUP($A78,'S0 remplacer avec S44'!$C:$BQ,29,0)</f>
        <v>845</v>
      </c>
      <c r="G78" s="66">
        <f>VLOOKUP($A78,'S0 remplacer avec S44'!$C:$BQ,30,0)</f>
        <v>1482</v>
      </c>
      <c r="H78" s="66">
        <f>VLOOKUP($A78,'S0 remplacer avec S44'!$C:$BQ,52,0)</f>
        <v>219.2</v>
      </c>
      <c r="I78" s="66">
        <f>VLOOKUP($A78,'S0 remplacer avec S44'!$C:$BQ,59,0)</f>
        <v>0</v>
      </c>
      <c r="J78" s="66">
        <f>VLOOKUP($A78,'S0 remplacer avec S44'!$C:$BQ,60,0)</f>
        <v>0</v>
      </c>
      <c r="K78" s="58">
        <f>VLOOKUP($A78,'S45'!$C:$BQ,32,0)</f>
        <v>254</v>
      </c>
      <c r="L78" s="58">
        <f>VLOOKUP($A78,'S45'!$C:$BQ,39,0)</f>
        <v>97</v>
      </c>
      <c r="M78" s="58">
        <f>VLOOKUP($A78,'S45'!$C:$BQ,40,0)</f>
        <v>167</v>
      </c>
      <c r="N78" s="58">
        <f>VLOOKUP($A78,'S45'!$C:$BQ,22,0)</f>
        <v>2332.4125949999998</v>
      </c>
      <c r="O78" s="66">
        <f>VLOOKUP($A78,'S45'!$C:$BQ,29,0)</f>
        <v>855</v>
      </c>
      <c r="P78" s="66">
        <f>VLOOKUP($A78,'S45'!$C:$BQ,30,0)</f>
        <v>1492</v>
      </c>
      <c r="Q78" s="66">
        <f>VLOOKUP($A78,'S45'!$C:$BQ,52,0)</f>
        <v>220.2</v>
      </c>
      <c r="R78" s="66">
        <f>VLOOKUP($A78,'S45'!$C:$BQ,59,0)</f>
        <v>0</v>
      </c>
      <c r="S78" s="66">
        <f>VLOOKUP($A78,'S45'!$C:$BQ,60,0)</f>
        <v>0</v>
      </c>
      <c r="T78" s="58">
        <f>VLOOKUP($A78,'S46'!$C:$BQ,32,0)</f>
        <v>253.5</v>
      </c>
      <c r="U78" s="58">
        <f>VLOOKUP($A78,'S46'!$C:$BQ,39,0)</f>
        <v>97</v>
      </c>
      <c r="V78" s="58">
        <f>VLOOKUP($A78,'S46'!$C:$BQ,40,0)</f>
        <v>167</v>
      </c>
      <c r="W78" s="58">
        <f>VLOOKUP($A78,'S46'!$C:$BQ,22,0)</f>
        <v>2409.0119549999999</v>
      </c>
      <c r="X78" s="66">
        <f>VLOOKUP($A78,'S46'!$C:$BQ,29,0)</f>
        <v>778</v>
      </c>
      <c r="Y78" s="66">
        <f>VLOOKUP($A78,'S46'!$C:$BQ,30,0)</f>
        <v>1415</v>
      </c>
      <c r="Z78" s="66">
        <f>VLOOKUP($A78,'S46'!$C:$BQ,52,0)</f>
        <v>220.2</v>
      </c>
      <c r="AA78" s="66">
        <f>VLOOKUP($A78,'S46'!$C:$BQ,59,0)</f>
        <v>0</v>
      </c>
      <c r="AB78" s="66">
        <f>VLOOKUP($A78,'S46'!$C:$BQ,60,0)</f>
        <v>0</v>
      </c>
      <c r="AC78" s="58">
        <f>VLOOKUP($A78,'S47'!$C:$BQ,32,0)</f>
        <v>254</v>
      </c>
      <c r="AD78" s="58">
        <f>VLOOKUP($A78,'S47'!$C:$BQ,39,0)</f>
        <v>97</v>
      </c>
      <c r="AE78" s="58">
        <f>VLOOKUP($A78,'S47'!$C:$BQ,40,0)</f>
        <v>167</v>
      </c>
      <c r="AF78" s="58">
        <f>VLOOKUP($A78,'S47'!$C:$BQ,22,0)</f>
        <v>2443.4441649999999</v>
      </c>
      <c r="AG78" s="66">
        <f>VLOOKUP($A78,'S47'!$C:$BQ,29,0)</f>
        <v>744</v>
      </c>
      <c r="AH78" s="66">
        <f>VLOOKUP($A78,'S47'!$C:$BQ,30,0)</f>
        <v>1381</v>
      </c>
      <c r="AI78" s="66">
        <f>VLOOKUP($A78,'S47'!$C:$BQ,52,0)</f>
        <v>223.2</v>
      </c>
      <c r="AJ78" s="66">
        <f>VLOOKUP($A78,'S47'!$C:$BQ,59,0)</f>
        <v>0</v>
      </c>
      <c r="AK78" s="66">
        <f>VLOOKUP($A78,'S47'!$C:$BQ,60,0)</f>
        <v>0</v>
      </c>
      <c r="AL78" s="58">
        <f>VLOOKUP($A78,'S48'!$C:$BQ,32,0)</f>
        <v>405.1</v>
      </c>
      <c r="AM78" s="58">
        <f>VLOOKUP($A78,'S48'!$C:$BQ,39,0)</f>
        <v>123</v>
      </c>
      <c r="AN78" s="58">
        <f>VLOOKUP($A78,'S48'!$C:$BQ,40,0)</f>
        <v>228</v>
      </c>
      <c r="AO78" s="58">
        <f>VLOOKUP($A78,'S48'!$C:$BQ,22,0)</f>
        <v>3049.4058450000002</v>
      </c>
      <c r="AP78" s="66">
        <f>VLOOKUP($A78,'S48'!$C:$BQ,29,0)</f>
        <v>1749</v>
      </c>
      <c r="AQ78" s="66">
        <f>VLOOKUP($A78,'S48'!$C:$BQ,30,0)</f>
        <v>2708</v>
      </c>
      <c r="AR78" s="66">
        <f>VLOOKUP($A78,'S48'!$C:$BQ,52,0)</f>
        <v>355.6</v>
      </c>
      <c r="AS78" s="66">
        <f>VLOOKUP($A78,'S48'!$C:$BQ,59,0)</f>
        <v>0</v>
      </c>
      <c r="AT78" s="66">
        <f>VLOOKUP($A78,'S48'!$C:$BQ,60,0)</f>
        <v>0</v>
      </c>
      <c r="AU78" s="58">
        <f>VLOOKUP($A78,'S49'!$C:$BQ,32,0)</f>
        <v>408.1</v>
      </c>
      <c r="AV78" s="58">
        <f>VLOOKUP($A78,'S49'!$C:$BQ,39,0)</f>
        <v>120</v>
      </c>
      <c r="AW78" s="58">
        <f>VLOOKUP($A78,'S49'!$C:$BQ,40,0)</f>
        <v>225</v>
      </c>
      <c r="AX78" s="58">
        <f>VLOOKUP($A78,'S49'!$C:$BQ,22,0)</f>
        <v>3114.4665249999998</v>
      </c>
      <c r="AY78" s="66">
        <f>VLOOKUP($A78,'S49'!$C:$BQ,29,0)</f>
        <v>1684</v>
      </c>
      <c r="AZ78" s="66">
        <f>VLOOKUP($A78,'S49'!$C:$BQ,30,0)</f>
        <v>2643</v>
      </c>
      <c r="BA78" s="66">
        <f>VLOOKUP($A78,'S49'!$C:$BQ,52,0)</f>
        <v>361.6</v>
      </c>
      <c r="BB78" s="66">
        <f>VLOOKUP($A78,'S49'!$C:$BQ,59,0)</f>
        <v>0</v>
      </c>
      <c r="BC78" s="66">
        <f>VLOOKUP($A78,'S49'!$C:$BQ,60,0)</f>
        <v>0</v>
      </c>
      <c r="BD78" s="58" t="e">
        <f>VLOOKUP($A78,'S50'!$C:$BQ,32,0)</f>
        <v>#N/A</v>
      </c>
      <c r="BE78" s="58" t="e">
        <f>VLOOKUP($A78,'S50'!$C:$BQ,39,0)</f>
        <v>#N/A</v>
      </c>
      <c r="BF78" s="58" t="e">
        <f>VLOOKUP($A78,'S50'!$C:$BQ,40,0)</f>
        <v>#N/A</v>
      </c>
      <c r="BG78" s="58" t="e">
        <f>VLOOKUP($A78,'S50'!$C:$BQ,22,0)</f>
        <v>#N/A</v>
      </c>
      <c r="BH78" s="66" t="e">
        <f>VLOOKUP($A78,'S50'!$C:$BQ,29,0)</f>
        <v>#N/A</v>
      </c>
      <c r="BI78" s="66" t="e">
        <f>VLOOKUP($A78,'S50'!$C:$BQ,30,0)</f>
        <v>#N/A</v>
      </c>
      <c r="BJ78" s="66" t="e">
        <f>VLOOKUP($A78,'S50'!$C:$BQ,52,0)</f>
        <v>#N/A</v>
      </c>
      <c r="BK78" s="66" t="e">
        <f>VLOOKUP($A78,'S50'!$C:$BQ,59,0)</f>
        <v>#N/A</v>
      </c>
      <c r="BL78" s="66" t="e">
        <f>VLOOKUP($A78,'S50'!$C:$BQ,60,0)</f>
        <v>#N/A</v>
      </c>
    </row>
    <row r="79" spans="1:64" x14ac:dyDescent="0.2">
      <c r="A79" s="57" t="s">
        <v>136</v>
      </c>
      <c r="B79" s="58">
        <f>VLOOKUP($A79,'S0 remplacer avec S44'!$C:$BQ,32,0)</f>
        <v>189.2</v>
      </c>
      <c r="C79" s="58">
        <f>VLOOKUP($A79,'S0 remplacer avec S44'!$C:$BQ,39,0)</f>
        <v>106</v>
      </c>
      <c r="D79" s="58">
        <f>VLOOKUP($A79,'S0 remplacer avec S44'!$C:$BQ,40,0)</f>
        <v>165</v>
      </c>
      <c r="E79" s="58">
        <f>VLOOKUP($A79,'S0 remplacer avec S44'!$C:$BQ,22,0)</f>
        <v>2291.9000900000001</v>
      </c>
      <c r="F79" s="66">
        <f>VLOOKUP($A79,'S0 remplacer avec S44'!$C:$BQ,29,0)</f>
        <v>391</v>
      </c>
      <c r="G79" s="66">
        <f>VLOOKUP($A79,'S0 remplacer avec S44'!$C:$BQ,30,0)</f>
        <v>928</v>
      </c>
      <c r="H79" s="66">
        <f>VLOOKUP($A79,'S0 remplacer avec S44'!$C:$BQ,52,0)</f>
        <v>209.2</v>
      </c>
      <c r="I79" s="66">
        <f>VLOOKUP($A79,'S0 remplacer avec S44'!$C:$BQ,59,0)</f>
        <v>0</v>
      </c>
      <c r="J79" s="66">
        <f>VLOOKUP($A79,'S0 remplacer avec S44'!$C:$BQ,60,0)</f>
        <v>0</v>
      </c>
      <c r="K79" s="58">
        <f>VLOOKUP($A79,'S45'!$C:$BQ,32,0)</f>
        <v>190.7</v>
      </c>
      <c r="L79" s="58">
        <f>VLOOKUP($A79,'S45'!$C:$BQ,39,0)</f>
        <v>105</v>
      </c>
      <c r="M79" s="58">
        <f>VLOOKUP($A79,'S45'!$C:$BQ,40,0)</f>
        <v>164</v>
      </c>
      <c r="N79" s="58">
        <f>VLOOKUP($A79,'S45'!$C:$BQ,22,0)</f>
        <v>2299.1474400000002</v>
      </c>
      <c r="O79" s="66">
        <f>VLOOKUP($A79,'S45'!$C:$BQ,29,0)</f>
        <v>384</v>
      </c>
      <c r="P79" s="66">
        <f>VLOOKUP($A79,'S45'!$C:$BQ,30,0)</f>
        <v>920</v>
      </c>
      <c r="Q79" s="66">
        <f>VLOOKUP($A79,'S45'!$C:$BQ,52,0)</f>
        <v>212.2</v>
      </c>
      <c r="R79" s="66">
        <f>VLOOKUP($A79,'S45'!$C:$BQ,59,0)</f>
        <v>0</v>
      </c>
      <c r="S79" s="66">
        <f>VLOOKUP($A79,'S45'!$C:$BQ,60,0)</f>
        <v>0</v>
      </c>
      <c r="T79" s="58">
        <f>VLOOKUP($A79,'S46'!$C:$BQ,32,0)</f>
        <v>189.7</v>
      </c>
      <c r="U79" s="58">
        <f>VLOOKUP($A79,'S46'!$C:$BQ,39,0)</f>
        <v>106</v>
      </c>
      <c r="V79" s="58">
        <f>VLOOKUP($A79,'S46'!$C:$BQ,40,0)</f>
        <v>165</v>
      </c>
      <c r="W79" s="58">
        <f>VLOOKUP($A79,'S46'!$C:$BQ,22,0)</f>
        <v>2300.87041</v>
      </c>
      <c r="X79" s="66">
        <f>VLOOKUP($A79,'S46'!$C:$BQ,29,0)</f>
        <v>382</v>
      </c>
      <c r="Y79" s="66">
        <f>VLOOKUP($A79,'S46'!$C:$BQ,30,0)</f>
        <v>919</v>
      </c>
      <c r="Z79" s="66">
        <f>VLOOKUP($A79,'S46'!$C:$BQ,52,0)</f>
        <v>213.2</v>
      </c>
      <c r="AA79" s="66">
        <f>VLOOKUP($A79,'S46'!$C:$BQ,59,0)</f>
        <v>0</v>
      </c>
      <c r="AB79" s="66">
        <f>VLOOKUP($A79,'S46'!$C:$BQ,60,0)</f>
        <v>0</v>
      </c>
      <c r="AC79" s="58">
        <f>VLOOKUP($A79,'S47'!$C:$BQ,32,0)</f>
        <v>194.2</v>
      </c>
      <c r="AD79" s="58">
        <f>VLOOKUP($A79,'S47'!$C:$BQ,39,0)</f>
        <v>101</v>
      </c>
      <c r="AE79" s="58">
        <f>VLOOKUP($A79,'S47'!$C:$BQ,40,0)</f>
        <v>160</v>
      </c>
      <c r="AF79" s="58">
        <f>VLOOKUP($A79,'S47'!$C:$BQ,22,0)</f>
        <v>2341.9377399999998</v>
      </c>
      <c r="AG79" s="66">
        <f>VLOOKUP($A79,'S47'!$C:$BQ,29,0)</f>
        <v>341</v>
      </c>
      <c r="AH79" s="66">
        <f>VLOOKUP($A79,'S47'!$C:$BQ,30,0)</f>
        <v>878</v>
      </c>
      <c r="AI79" s="66">
        <f>VLOOKUP($A79,'S47'!$C:$BQ,52,0)</f>
        <v>220.2</v>
      </c>
      <c r="AJ79" s="66">
        <f>VLOOKUP($A79,'S47'!$C:$BQ,59,0)</f>
        <v>0</v>
      </c>
      <c r="AK79" s="66">
        <f>VLOOKUP($A79,'S47'!$C:$BQ,60,0)</f>
        <v>0</v>
      </c>
      <c r="AL79" s="58">
        <f>VLOOKUP($A79,'S48'!$C:$BQ,32,0)</f>
        <v>197.7</v>
      </c>
      <c r="AM79" s="58">
        <f>VLOOKUP($A79,'S48'!$C:$BQ,39,0)</f>
        <v>99</v>
      </c>
      <c r="AN79" s="58">
        <f>VLOOKUP($A79,'S48'!$C:$BQ,40,0)</f>
        <v>158</v>
      </c>
      <c r="AO79" s="58">
        <f>VLOOKUP($A79,'S48'!$C:$BQ,22,0)</f>
        <v>2454.1397499999998</v>
      </c>
      <c r="AP79" s="66">
        <f>VLOOKUP($A79,'S48'!$C:$BQ,29,0)</f>
        <v>236</v>
      </c>
      <c r="AQ79" s="66">
        <f>VLOOKUP($A79,'S48'!$C:$BQ,30,0)</f>
        <v>774</v>
      </c>
      <c r="AR79" s="66">
        <f>VLOOKUP($A79,'S48'!$C:$BQ,52,0)</f>
        <v>225.2</v>
      </c>
      <c r="AS79" s="66">
        <f>VLOOKUP($A79,'S48'!$C:$BQ,59,0)</f>
        <v>0</v>
      </c>
      <c r="AT79" s="66">
        <f>VLOOKUP($A79,'S48'!$C:$BQ,60,0)</f>
        <v>0</v>
      </c>
      <c r="AU79" s="58">
        <f>VLOOKUP($A79,'S49'!$C:$BQ,32,0)</f>
        <v>202.2</v>
      </c>
      <c r="AV79" s="58">
        <f>VLOOKUP($A79,'S49'!$C:$BQ,39,0)</f>
        <v>94</v>
      </c>
      <c r="AW79" s="58">
        <f>VLOOKUP($A79,'S49'!$C:$BQ,40,0)</f>
        <v>153</v>
      </c>
      <c r="AX79" s="58">
        <f>VLOOKUP($A79,'S49'!$C:$BQ,22,0)</f>
        <v>2513.0057099999999</v>
      </c>
      <c r="AY79" s="66">
        <f>VLOOKUP($A79,'S49'!$C:$BQ,29,0)</f>
        <v>177</v>
      </c>
      <c r="AZ79" s="66">
        <f>VLOOKUP($A79,'S49'!$C:$BQ,30,0)</f>
        <v>715</v>
      </c>
      <c r="BA79" s="66">
        <f>VLOOKUP($A79,'S49'!$C:$BQ,52,0)</f>
        <v>226.2</v>
      </c>
      <c r="BB79" s="66">
        <f>VLOOKUP($A79,'S49'!$C:$BQ,59,0)</f>
        <v>0</v>
      </c>
      <c r="BC79" s="66">
        <f>VLOOKUP($A79,'S49'!$C:$BQ,60,0)</f>
        <v>0</v>
      </c>
      <c r="BD79" s="58" t="e">
        <f>VLOOKUP($A79,'S50'!$C:$BQ,32,0)</f>
        <v>#N/A</v>
      </c>
      <c r="BE79" s="58" t="e">
        <f>VLOOKUP($A79,'S50'!$C:$BQ,39,0)</f>
        <v>#N/A</v>
      </c>
      <c r="BF79" s="58" t="e">
        <f>VLOOKUP($A79,'S50'!$C:$BQ,40,0)</f>
        <v>#N/A</v>
      </c>
      <c r="BG79" s="58" t="e">
        <f>VLOOKUP($A79,'S50'!$C:$BQ,22,0)</f>
        <v>#N/A</v>
      </c>
      <c r="BH79" s="66" t="e">
        <f>VLOOKUP($A79,'S50'!$C:$BQ,29,0)</f>
        <v>#N/A</v>
      </c>
      <c r="BI79" s="66" t="e">
        <f>VLOOKUP($A79,'S50'!$C:$BQ,30,0)</f>
        <v>#N/A</v>
      </c>
      <c r="BJ79" s="66" t="e">
        <f>VLOOKUP($A79,'S50'!$C:$BQ,52,0)</f>
        <v>#N/A</v>
      </c>
      <c r="BK79" s="66" t="e">
        <f>VLOOKUP($A79,'S50'!$C:$BQ,59,0)</f>
        <v>#N/A</v>
      </c>
      <c r="BL79" s="66" t="e">
        <f>VLOOKUP($A79,'S50'!$C:$BQ,60,0)</f>
        <v>#N/A</v>
      </c>
    </row>
    <row r="80" spans="1:64" x14ac:dyDescent="0.2">
      <c r="A80" s="57" t="s">
        <v>137</v>
      </c>
      <c r="B80" s="58">
        <f>VLOOKUP($A80,'S0 remplacer avec S44'!$C:$BQ,32,0)</f>
        <v>145.1</v>
      </c>
      <c r="C80" s="58">
        <f>VLOOKUP($A80,'S0 remplacer avec S44'!$C:$BQ,39,0)</f>
        <v>35</v>
      </c>
      <c r="D80" s="58">
        <f>VLOOKUP($A80,'S0 remplacer avec S44'!$C:$BQ,40,0)</f>
        <v>71</v>
      </c>
      <c r="E80" s="58">
        <f>VLOOKUP($A80,'S0 remplacer avec S44'!$C:$BQ,22,0)</f>
        <v>604.84105</v>
      </c>
      <c r="F80" s="66">
        <f>VLOOKUP($A80,'S0 remplacer avec S44'!$C:$BQ,29,0)</f>
        <v>1033</v>
      </c>
      <c r="G80" s="66">
        <f>VLOOKUP($A80,'S0 remplacer avec S44'!$C:$BQ,30,0)</f>
        <v>1360</v>
      </c>
      <c r="H80" s="66">
        <f>VLOOKUP($A80,'S0 remplacer avec S44'!$C:$BQ,52,0)</f>
        <v>118.4</v>
      </c>
      <c r="I80" s="66">
        <f>VLOOKUP($A80,'S0 remplacer avec S44'!$C:$BQ,59,0)</f>
        <v>0</v>
      </c>
      <c r="J80" s="66">
        <f>VLOOKUP($A80,'S0 remplacer avec S44'!$C:$BQ,60,0)</f>
        <v>0</v>
      </c>
      <c r="K80" s="58">
        <f>VLOOKUP($A80,'S45'!$C:$BQ,32,0)</f>
        <v>145.1</v>
      </c>
      <c r="L80" s="58">
        <f>VLOOKUP($A80,'S45'!$C:$BQ,39,0)</f>
        <v>35</v>
      </c>
      <c r="M80" s="58">
        <f>VLOOKUP($A80,'S45'!$C:$BQ,40,0)</f>
        <v>71</v>
      </c>
      <c r="N80" s="58">
        <f>VLOOKUP($A80,'S45'!$C:$BQ,22,0)</f>
        <v>607.12163999999996</v>
      </c>
      <c r="O80" s="66">
        <f>VLOOKUP($A80,'S45'!$C:$BQ,29,0)</f>
        <v>1031</v>
      </c>
      <c r="P80" s="66">
        <f>VLOOKUP($A80,'S45'!$C:$BQ,30,0)</f>
        <v>1358</v>
      </c>
      <c r="Q80" s="66">
        <f>VLOOKUP($A80,'S45'!$C:$BQ,52,0)</f>
        <v>121.4</v>
      </c>
      <c r="R80" s="66">
        <f>VLOOKUP($A80,'S45'!$C:$BQ,59,0)</f>
        <v>0</v>
      </c>
      <c r="S80" s="66">
        <f>VLOOKUP($A80,'S45'!$C:$BQ,60,0)</f>
        <v>0</v>
      </c>
      <c r="T80" s="58">
        <f>VLOOKUP($A80,'S46'!$C:$BQ,32,0)</f>
        <v>145.1</v>
      </c>
      <c r="U80" s="58">
        <f>VLOOKUP($A80,'S46'!$C:$BQ,39,0)</f>
        <v>35</v>
      </c>
      <c r="V80" s="58">
        <f>VLOOKUP($A80,'S46'!$C:$BQ,40,0)</f>
        <v>71</v>
      </c>
      <c r="W80" s="58">
        <f>VLOOKUP($A80,'S46'!$C:$BQ,22,0)</f>
        <v>610.28142000000003</v>
      </c>
      <c r="X80" s="66">
        <f>VLOOKUP($A80,'S46'!$C:$BQ,29,0)</f>
        <v>1027</v>
      </c>
      <c r="Y80" s="66">
        <f>VLOOKUP($A80,'S46'!$C:$BQ,30,0)</f>
        <v>1355</v>
      </c>
      <c r="Z80" s="66">
        <f>VLOOKUP($A80,'S46'!$C:$BQ,52,0)</f>
        <v>121.4</v>
      </c>
      <c r="AA80" s="66">
        <f>VLOOKUP($A80,'S46'!$C:$BQ,59,0)</f>
        <v>0</v>
      </c>
      <c r="AB80" s="66">
        <f>VLOOKUP($A80,'S46'!$C:$BQ,60,0)</f>
        <v>0</v>
      </c>
      <c r="AC80" s="58">
        <f>VLOOKUP($A80,'S47'!$C:$BQ,32,0)</f>
        <v>148.6</v>
      </c>
      <c r="AD80" s="58">
        <f>VLOOKUP($A80,'S47'!$C:$BQ,39,0)</f>
        <v>32</v>
      </c>
      <c r="AE80" s="58">
        <f>VLOOKUP($A80,'S47'!$C:$BQ,40,0)</f>
        <v>68</v>
      </c>
      <c r="AF80" s="58">
        <f>VLOOKUP($A80,'S47'!$C:$BQ,22,0)</f>
        <v>623.03121999999996</v>
      </c>
      <c r="AG80" s="66">
        <f>VLOOKUP($A80,'S47'!$C:$BQ,29,0)</f>
        <v>1015</v>
      </c>
      <c r="AH80" s="66">
        <f>VLOOKUP($A80,'S47'!$C:$BQ,30,0)</f>
        <v>1342</v>
      </c>
      <c r="AI80" s="66">
        <f>VLOOKUP($A80,'S47'!$C:$BQ,52,0)</f>
        <v>124.4</v>
      </c>
      <c r="AJ80" s="66">
        <f>VLOOKUP($A80,'S47'!$C:$BQ,59,0)</f>
        <v>0</v>
      </c>
      <c r="AK80" s="66">
        <f>VLOOKUP($A80,'S47'!$C:$BQ,60,0)</f>
        <v>0</v>
      </c>
      <c r="AL80" s="58" t="e">
        <f>VLOOKUP($A80,'S48'!$C:$BQ,32,0)</f>
        <v>#N/A</v>
      </c>
      <c r="AM80" s="58" t="e">
        <f>VLOOKUP($A80,'S48'!$C:$BQ,39,0)</f>
        <v>#N/A</v>
      </c>
      <c r="AN80" s="58" t="e">
        <f>VLOOKUP($A80,'S48'!$C:$BQ,40,0)</f>
        <v>#N/A</v>
      </c>
      <c r="AO80" s="58" t="e">
        <f>VLOOKUP($A80,'S48'!$C:$BQ,22,0)</f>
        <v>#N/A</v>
      </c>
      <c r="AP80" s="66" t="e">
        <f>VLOOKUP($A80,'S48'!$C:$BQ,29,0)</f>
        <v>#N/A</v>
      </c>
      <c r="AQ80" s="66" t="e">
        <f>VLOOKUP($A80,'S48'!$C:$BQ,30,0)</f>
        <v>#N/A</v>
      </c>
      <c r="AR80" s="66" t="e">
        <f>VLOOKUP($A80,'S48'!$C:$BQ,52,0)</f>
        <v>#N/A</v>
      </c>
      <c r="AS80" s="66" t="e">
        <f>VLOOKUP($A80,'S48'!$C:$BQ,59,0)</f>
        <v>#N/A</v>
      </c>
      <c r="AT80" s="66" t="e">
        <f>VLOOKUP($A80,'S48'!$C:$BQ,60,0)</f>
        <v>#N/A</v>
      </c>
      <c r="AU80" s="58" t="e">
        <f>VLOOKUP($A80,'S49'!$C:$BQ,32,0)</f>
        <v>#N/A</v>
      </c>
      <c r="AV80" s="58" t="e">
        <f>VLOOKUP($A80,'S49'!$C:$BQ,39,0)</f>
        <v>#N/A</v>
      </c>
      <c r="AW80" s="58" t="e">
        <f>VLOOKUP($A80,'S49'!$C:$BQ,40,0)</f>
        <v>#N/A</v>
      </c>
      <c r="AX80" s="58" t="e">
        <f>VLOOKUP($A80,'S49'!$C:$BQ,22,0)</f>
        <v>#N/A</v>
      </c>
      <c r="AY80" s="66" t="e">
        <f>VLOOKUP($A80,'S49'!$C:$BQ,29,0)</f>
        <v>#N/A</v>
      </c>
      <c r="AZ80" s="66" t="e">
        <f>VLOOKUP($A80,'S49'!$C:$BQ,30,0)</f>
        <v>#N/A</v>
      </c>
      <c r="BA80" s="66" t="e">
        <f>VLOOKUP($A80,'S49'!$C:$BQ,52,0)</f>
        <v>#N/A</v>
      </c>
      <c r="BB80" s="66" t="e">
        <f>VLOOKUP($A80,'S49'!$C:$BQ,59,0)</f>
        <v>#N/A</v>
      </c>
      <c r="BC80" s="66" t="e">
        <f>VLOOKUP($A80,'S49'!$C:$BQ,60,0)</f>
        <v>#N/A</v>
      </c>
      <c r="BD80" s="58" t="e">
        <f>VLOOKUP($A80,'S50'!$C:$BQ,32,0)</f>
        <v>#N/A</v>
      </c>
      <c r="BE80" s="58" t="e">
        <f>VLOOKUP($A80,'S50'!$C:$BQ,39,0)</f>
        <v>#N/A</v>
      </c>
      <c r="BF80" s="58" t="e">
        <f>VLOOKUP($A80,'S50'!$C:$BQ,40,0)</f>
        <v>#N/A</v>
      </c>
      <c r="BG80" s="58" t="e">
        <f>VLOOKUP($A80,'S50'!$C:$BQ,22,0)</f>
        <v>#N/A</v>
      </c>
      <c r="BH80" s="66" t="e">
        <f>VLOOKUP($A80,'S50'!$C:$BQ,29,0)</f>
        <v>#N/A</v>
      </c>
      <c r="BI80" s="66" t="e">
        <f>VLOOKUP($A80,'S50'!$C:$BQ,30,0)</f>
        <v>#N/A</v>
      </c>
      <c r="BJ80" s="66" t="e">
        <f>VLOOKUP($A80,'S50'!$C:$BQ,52,0)</f>
        <v>#N/A</v>
      </c>
      <c r="BK80" s="66" t="e">
        <f>VLOOKUP($A80,'S50'!$C:$BQ,59,0)</f>
        <v>#N/A</v>
      </c>
      <c r="BL80" s="66" t="e">
        <f>VLOOKUP($A80,'S50'!$C:$BQ,60,0)</f>
        <v>#N/A</v>
      </c>
    </row>
    <row r="81" spans="1:64" x14ac:dyDescent="0.2">
      <c r="A81" s="57" t="s">
        <v>138</v>
      </c>
      <c r="B81" s="58">
        <f>VLOOKUP($A81,'S0 remplacer avec S44'!$C:$BQ,32,0)</f>
        <v>63.05</v>
      </c>
      <c r="C81" s="58">
        <f>VLOOKUP($A81,'S0 remplacer avec S44'!$C:$BQ,39,0)</f>
        <v>143</v>
      </c>
      <c r="D81" s="58">
        <f>VLOOKUP($A81,'S0 remplacer avec S44'!$C:$BQ,40,0)</f>
        <v>184</v>
      </c>
      <c r="E81" s="58">
        <f>VLOOKUP($A81,'S0 remplacer avec S44'!$C:$BQ,22,0)</f>
        <v>1271.31799</v>
      </c>
      <c r="F81" s="66">
        <f>VLOOKUP($A81,'S0 remplacer avec S44'!$C:$BQ,29,0)</f>
        <v>596</v>
      </c>
      <c r="G81" s="66">
        <f>VLOOKUP($A81,'S0 remplacer avec S44'!$C:$BQ,30,0)</f>
        <v>970</v>
      </c>
      <c r="H81" s="66">
        <f>VLOOKUP($A81,'S0 remplacer avec S44'!$C:$BQ,52,0)</f>
        <v>81.2</v>
      </c>
      <c r="I81" s="66">
        <f>VLOOKUP($A81,'S0 remplacer avec S44'!$C:$BQ,59,0)</f>
        <v>24</v>
      </c>
      <c r="J81" s="66">
        <f>VLOOKUP($A81,'S0 remplacer avec S44'!$C:$BQ,60,0)</f>
        <v>44</v>
      </c>
      <c r="K81" s="58">
        <f>VLOOKUP($A81,'S45'!$C:$BQ,32,0)</f>
        <v>63.05</v>
      </c>
      <c r="L81" s="58">
        <f>VLOOKUP($A81,'S45'!$C:$BQ,39,0)</f>
        <v>143</v>
      </c>
      <c r="M81" s="58">
        <f>VLOOKUP($A81,'S45'!$C:$BQ,40,0)</f>
        <v>184</v>
      </c>
      <c r="N81" s="58">
        <f>VLOOKUP($A81,'S45'!$C:$BQ,22,0)</f>
        <v>1253.2079900000001</v>
      </c>
      <c r="O81" s="66">
        <f>VLOOKUP($A81,'S45'!$C:$BQ,29,0)</f>
        <v>614</v>
      </c>
      <c r="P81" s="66">
        <f>VLOOKUP($A81,'S45'!$C:$BQ,30,0)</f>
        <v>988</v>
      </c>
      <c r="Q81" s="66">
        <f>VLOOKUP($A81,'S45'!$C:$BQ,52,0)</f>
        <v>82.2</v>
      </c>
      <c r="R81" s="66">
        <f>VLOOKUP($A81,'S45'!$C:$BQ,59,0)</f>
        <v>23</v>
      </c>
      <c r="S81" s="66">
        <f>VLOOKUP($A81,'S45'!$C:$BQ,60,0)</f>
        <v>43</v>
      </c>
      <c r="T81" s="58">
        <f>VLOOKUP($A81,'S46'!$C:$BQ,32,0)</f>
        <v>63.55</v>
      </c>
      <c r="U81" s="58">
        <f>VLOOKUP($A81,'S46'!$C:$BQ,39,0)</f>
        <v>142</v>
      </c>
      <c r="V81" s="58">
        <f>VLOOKUP($A81,'S46'!$C:$BQ,40,0)</f>
        <v>183</v>
      </c>
      <c r="W81" s="58">
        <f>VLOOKUP($A81,'S46'!$C:$BQ,22,0)</f>
        <v>1253.4839999999999</v>
      </c>
      <c r="X81" s="66">
        <f>VLOOKUP($A81,'S46'!$C:$BQ,29,0)</f>
        <v>614</v>
      </c>
      <c r="Y81" s="66">
        <f>VLOOKUP($A81,'S46'!$C:$BQ,30,0)</f>
        <v>987</v>
      </c>
      <c r="Z81" s="66">
        <f>VLOOKUP($A81,'S46'!$C:$BQ,52,0)</f>
        <v>83.2</v>
      </c>
      <c r="AA81" s="66">
        <f>VLOOKUP($A81,'S46'!$C:$BQ,59,0)</f>
        <v>22</v>
      </c>
      <c r="AB81" s="66">
        <f>VLOOKUP($A81,'S46'!$C:$BQ,60,0)</f>
        <v>42</v>
      </c>
      <c r="AC81" s="58">
        <f>VLOOKUP($A81,'S47'!$C:$BQ,32,0)</f>
        <v>66.05</v>
      </c>
      <c r="AD81" s="58">
        <f>VLOOKUP($A81,'S47'!$C:$BQ,39,0)</f>
        <v>140</v>
      </c>
      <c r="AE81" s="58">
        <f>VLOOKUP($A81,'S47'!$C:$BQ,40,0)</f>
        <v>181</v>
      </c>
      <c r="AF81" s="58">
        <f>VLOOKUP($A81,'S47'!$C:$BQ,22,0)</f>
        <v>1283.85959</v>
      </c>
      <c r="AG81" s="66">
        <f>VLOOKUP($A81,'S47'!$C:$BQ,29,0)</f>
        <v>584</v>
      </c>
      <c r="AH81" s="66">
        <f>VLOOKUP($A81,'S47'!$C:$BQ,30,0)</f>
        <v>957</v>
      </c>
      <c r="AI81" s="66">
        <f>VLOOKUP($A81,'S47'!$C:$BQ,52,0)</f>
        <v>84.2</v>
      </c>
      <c r="AJ81" s="66">
        <f>VLOOKUP($A81,'S47'!$C:$BQ,59,0)</f>
        <v>21</v>
      </c>
      <c r="AK81" s="66">
        <f>VLOOKUP($A81,'S47'!$C:$BQ,60,0)</f>
        <v>41</v>
      </c>
      <c r="AL81" s="58">
        <f>VLOOKUP($A81,'S48'!$C:$BQ,32,0)</f>
        <v>66.55</v>
      </c>
      <c r="AM81" s="58">
        <f>VLOOKUP($A81,'S48'!$C:$BQ,39,0)</f>
        <v>140</v>
      </c>
      <c r="AN81" s="58">
        <f>VLOOKUP($A81,'S48'!$C:$BQ,40,0)</f>
        <v>181</v>
      </c>
      <c r="AO81" s="58">
        <f>VLOOKUP($A81,'S48'!$C:$BQ,22,0)</f>
        <v>1359.4811199999999</v>
      </c>
      <c r="AP81" s="66">
        <f>VLOOKUP($A81,'S48'!$C:$BQ,29,0)</f>
        <v>514</v>
      </c>
      <c r="AQ81" s="66">
        <f>VLOOKUP($A81,'S48'!$C:$BQ,30,0)</f>
        <v>888</v>
      </c>
      <c r="AR81" s="66">
        <f>VLOOKUP($A81,'S48'!$C:$BQ,52,0)</f>
        <v>84.2</v>
      </c>
      <c r="AS81" s="66">
        <f>VLOOKUP($A81,'S48'!$C:$BQ,59,0)</f>
        <v>21</v>
      </c>
      <c r="AT81" s="66">
        <f>VLOOKUP($A81,'S48'!$C:$BQ,60,0)</f>
        <v>42</v>
      </c>
      <c r="AU81" s="58">
        <f>VLOOKUP($A81,'S49'!$C:$BQ,32,0)</f>
        <v>66.55</v>
      </c>
      <c r="AV81" s="58">
        <f>VLOOKUP($A81,'S49'!$C:$BQ,39,0)</f>
        <v>140</v>
      </c>
      <c r="AW81" s="58">
        <f>VLOOKUP($A81,'S49'!$C:$BQ,40,0)</f>
        <v>181</v>
      </c>
      <c r="AX81" s="58">
        <f>VLOOKUP($A81,'S49'!$C:$BQ,22,0)</f>
        <v>1363.4811199999999</v>
      </c>
      <c r="AY81" s="66">
        <f>VLOOKUP($A81,'S49'!$C:$BQ,29,0)</f>
        <v>510</v>
      </c>
      <c r="AZ81" s="66">
        <f>VLOOKUP($A81,'S49'!$C:$BQ,30,0)</f>
        <v>884</v>
      </c>
      <c r="BA81" s="66">
        <f>VLOOKUP($A81,'S49'!$C:$BQ,52,0)</f>
        <v>84.2</v>
      </c>
      <c r="BB81" s="66">
        <f>VLOOKUP($A81,'S49'!$C:$BQ,59,0)</f>
        <v>21</v>
      </c>
      <c r="BC81" s="66">
        <f>VLOOKUP($A81,'S49'!$C:$BQ,60,0)</f>
        <v>42</v>
      </c>
      <c r="BD81" s="58" t="e">
        <f>VLOOKUP($A81,'S50'!$C:$BQ,32,0)</f>
        <v>#N/A</v>
      </c>
      <c r="BE81" s="58" t="e">
        <f>VLOOKUP($A81,'S50'!$C:$BQ,39,0)</f>
        <v>#N/A</v>
      </c>
      <c r="BF81" s="58" t="e">
        <f>VLOOKUP($A81,'S50'!$C:$BQ,40,0)</f>
        <v>#N/A</v>
      </c>
      <c r="BG81" s="58" t="e">
        <f>VLOOKUP($A81,'S50'!$C:$BQ,22,0)</f>
        <v>#N/A</v>
      </c>
      <c r="BH81" s="66" t="e">
        <f>VLOOKUP($A81,'S50'!$C:$BQ,29,0)</f>
        <v>#N/A</v>
      </c>
      <c r="BI81" s="66" t="e">
        <f>VLOOKUP($A81,'S50'!$C:$BQ,30,0)</f>
        <v>#N/A</v>
      </c>
      <c r="BJ81" s="66" t="e">
        <f>VLOOKUP($A81,'S50'!$C:$BQ,52,0)</f>
        <v>#N/A</v>
      </c>
      <c r="BK81" s="66" t="e">
        <f>VLOOKUP($A81,'S50'!$C:$BQ,59,0)</f>
        <v>#N/A</v>
      </c>
      <c r="BL81" s="66" t="e">
        <f>VLOOKUP($A81,'S50'!$C:$BQ,60,0)</f>
        <v>#N/A</v>
      </c>
    </row>
    <row r="82" spans="1:64" x14ac:dyDescent="0.2">
      <c r="A82" s="57" t="s">
        <v>141</v>
      </c>
      <c r="B82" s="58">
        <f>VLOOKUP($A82,'S0 remplacer avec S44'!$C:$BQ,32,0)</f>
        <v>161.4</v>
      </c>
      <c r="C82" s="58">
        <f>VLOOKUP($A82,'S0 remplacer avec S44'!$C:$BQ,39,0)</f>
        <v>73</v>
      </c>
      <c r="D82" s="58">
        <f>VLOOKUP($A82,'S0 remplacer avec S44'!$C:$BQ,40,0)</f>
        <v>120</v>
      </c>
      <c r="E82" s="58">
        <f>VLOOKUP($A82,'S0 remplacer avec S44'!$C:$BQ,22,0)</f>
        <v>2262.3280650000002</v>
      </c>
      <c r="F82" s="66">
        <f>VLOOKUP($A82,'S0 remplacer avec S44'!$C:$BQ,29,0)</f>
        <v>0</v>
      </c>
      <c r="G82" s="66">
        <f>VLOOKUP($A82,'S0 remplacer avec S44'!$C:$BQ,30,0)</f>
        <v>295</v>
      </c>
      <c r="H82" s="66">
        <f>VLOOKUP($A82,'S0 remplacer avec S44'!$C:$BQ,52,0)</f>
        <v>110.4</v>
      </c>
      <c r="I82" s="66">
        <f>VLOOKUP($A82,'S0 remplacer avec S44'!$C:$BQ,59,0)</f>
        <v>9</v>
      </c>
      <c r="J82" s="66">
        <f>VLOOKUP($A82,'S0 remplacer avec S44'!$C:$BQ,60,0)</f>
        <v>33</v>
      </c>
      <c r="K82" s="58">
        <f>VLOOKUP($A82,'S45'!$C:$BQ,32,0)</f>
        <v>162.4</v>
      </c>
      <c r="L82" s="58">
        <f>VLOOKUP($A82,'S45'!$C:$BQ,39,0)</f>
        <v>72</v>
      </c>
      <c r="M82" s="58">
        <f>VLOOKUP($A82,'S45'!$C:$BQ,40,0)</f>
        <v>119</v>
      </c>
      <c r="N82" s="58">
        <f>VLOOKUP($A82,'S45'!$C:$BQ,22,0)</f>
        <v>2319.1927150000001</v>
      </c>
      <c r="O82" s="66">
        <f>VLOOKUP($A82,'S45'!$C:$BQ,29,0)</f>
        <v>0</v>
      </c>
      <c r="P82" s="66">
        <f>VLOOKUP($A82,'S45'!$C:$BQ,30,0)</f>
        <v>238</v>
      </c>
      <c r="Q82" s="66">
        <f>VLOOKUP($A82,'S45'!$C:$BQ,52,0)</f>
        <v>115.4</v>
      </c>
      <c r="R82" s="66">
        <f>VLOOKUP($A82,'S45'!$C:$BQ,59,0)</f>
        <v>4</v>
      </c>
      <c r="S82" s="66">
        <f>VLOOKUP($A82,'S45'!$C:$BQ,60,0)</f>
        <v>28</v>
      </c>
      <c r="T82" s="58">
        <f>VLOOKUP($A82,'S46'!$C:$BQ,32,0)</f>
        <v>161.4</v>
      </c>
      <c r="U82" s="58">
        <f>VLOOKUP($A82,'S46'!$C:$BQ,39,0)</f>
        <v>73</v>
      </c>
      <c r="V82" s="58">
        <f>VLOOKUP($A82,'S46'!$C:$BQ,40,0)</f>
        <v>120</v>
      </c>
      <c r="W82" s="58">
        <f>VLOOKUP($A82,'S46'!$C:$BQ,22,0)</f>
        <v>2324.6242649999999</v>
      </c>
      <c r="X82" s="66">
        <f>VLOOKUP($A82,'S46'!$C:$BQ,29,0)</f>
        <v>0</v>
      </c>
      <c r="Y82" s="66">
        <f>VLOOKUP($A82,'S46'!$C:$BQ,30,0)</f>
        <v>233</v>
      </c>
      <c r="Z82" s="66">
        <f>VLOOKUP($A82,'S46'!$C:$BQ,52,0)</f>
        <v>115.4</v>
      </c>
      <c r="AA82" s="66">
        <f>VLOOKUP($A82,'S46'!$C:$BQ,59,0)</f>
        <v>4</v>
      </c>
      <c r="AB82" s="66">
        <f>VLOOKUP($A82,'S46'!$C:$BQ,60,0)</f>
        <v>28</v>
      </c>
      <c r="AC82" s="58">
        <f>VLOOKUP($A82,'S47'!$C:$BQ,32,0)</f>
        <v>161.9</v>
      </c>
      <c r="AD82" s="58">
        <f>VLOOKUP($A82,'S47'!$C:$BQ,39,0)</f>
        <v>73</v>
      </c>
      <c r="AE82" s="58">
        <f>VLOOKUP($A82,'S47'!$C:$BQ,40,0)</f>
        <v>120</v>
      </c>
      <c r="AF82" s="58">
        <f>VLOOKUP($A82,'S47'!$C:$BQ,22,0)</f>
        <v>2366.821195</v>
      </c>
      <c r="AG82" s="66">
        <f>VLOOKUP($A82,'S47'!$C:$BQ,29,0)</f>
        <v>0</v>
      </c>
      <c r="AH82" s="66">
        <f>VLOOKUP($A82,'S47'!$C:$BQ,30,0)</f>
        <v>191</v>
      </c>
      <c r="AI82" s="66">
        <f>VLOOKUP($A82,'S47'!$C:$BQ,52,0)</f>
        <v>120.4</v>
      </c>
      <c r="AJ82" s="66">
        <f>VLOOKUP($A82,'S47'!$C:$BQ,59,0)</f>
        <v>0</v>
      </c>
      <c r="AK82" s="66">
        <f>VLOOKUP($A82,'S47'!$C:$BQ,60,0)</f>
        <v>23</v>
      </c>
      <c r="AL82" s="58">
        <f>VLOOKUP($A82,'S48'!$C:$BQ,32,0)</f>
        <v>166.9</v>
      </c>
      <c r="AM82" s="58">
        <f>VLOOKUP($A82,'S48'!$C:$BQ,39,0)</f>
        <v>78</v>
      </c>
      <c r="AN82" s="58">
        <f>VLOOKUP($A82,'S48'!$C:$BQ,40,0)</f>
        <v>127</v>
      </c>
      <c r="AO82" s="58">
        <f>VLOOKUP($A82,'S48'!$C:$BQ,22,0)</f>
        <v>2487.6260550000002</v>
      </c>
      <c r="AP82" s="66">
        <f>VLOOKUP($A82,'S48'!$C:$BQ,29,0)</f>
        <v>0</v>
      </c>
      <c r="AQ82" s="66">
        <f>VLOOKUP($A82,'S48'!$C:$BQ,30,0)</f>
        <v>181</v>
      </c>
      <c r="AR82" s="66">
        <f>VLOOKUP($A82,'S48'!$C:$BQ,52,0)</f>
        <v>129.4</v>
      </c>
      <c r="AS82" s="66">
        <f>VLOOKUP($A82,'S48'!$C:$BQ,59,0)</f>
        <v>0</v>
      </c>
      <c r="AT82" s="66">
        <f>VLOOKUP($A82,'S48'!$C:$BQ,60,0)</f>
        <v>20</v>
      </c>
      <c r="AU82" s="58">
        <f>VLOOKUP($A82,'S49'!$C:$BQ,32,0)</f>
        <v>165.9</v>
      </c>
      <c r="AV82" s="58">
        <f>VLOOKUP($A82,'S49'!$C:$BQ,39,0)</f>
        <v>79</v>
      </c>
      <c r="AW82" s="58">
        <f>VLOOKUP($A82,'S49'!$C:$BQ,40,0)</f>
        <v>128</v>
      </c>
      <c r="AX82" s="58">
        <f>VLOOKUP($A82,'S49'!$C:$BQ,22,0)</f>
        <v>2592.204745</v>
      </c>
      <c r="AY82" s="66">
        <f>VLOOKUP($A82,'S49'!$C:$BQ,29,0)</f>
        <v>0</v>
      </c>
      <c r="AZ82" s="66">
        <f>VLOOKUP($A82,'S49'!$C:$BQ,30,0)</f>
        <v>76</v>
      </c>
      <c r="BA82" s="66">
        <f>VLOOKUP($A82,'S49'!$C:$BQ,52,0)</f>
        <v>135.4</v>
      </c>
      <c r="BB82" s="66">
        <f>VLOOKUP($A82,'S49'!$C:$BQ,59,0)</f>
        <v>0</v>
      </c>
      <c r="BC82" s="66">
        <f>VLOOKUP($A82,'S49'!$C:$BQ,60,0)</f>
        <v>14</v>
      </c>
      <c r="BD82" s="58" t="e">
        <f>VLOOKUP($A82,'S50'!$C:$BQ,32,0)</f>
        <v>#N/A</v>
      </c>
      <c r="BE82" s="58" t="e">
        <f>VLOOKUP($A82,'S50'!$C:$BQ,39,0)</f>
        <v>#N/A</v>
      </c>
      <c r="BF82" s="58" t="e">
        <f>VLOOKUP($A82,'S50'!$C:$BQ,40,0)</f>
        <v>#N/A</v>
      </c>
      <c r="BG82" s="58" t="e">
        <f>VLOOKUP($A82,'S50'!$C:$BQ,22,0)</f>
        <v>#N/A</v>
      </c>
      <c r="BH82" s="66" t="e">
        <f>VLOOKUP($A82,'S50'!$C:$BQ,29,0)</f>
        <v>#N/A</v>
      </c>
      <c r="BI82" s="66" t="e">
        <f>VLOOKUP($A82,'S50'!$C:$BQ,30,0)</f>
        <v>#N/A</v>
      </c>
      <c r="BJ82" s="66" t="e">
        <f>VLOOKUP($A82,'S50'!$C:$BQ,52,0)</f>
        <v>#N/A</v>
      </c>
      <c r="BK82" s="66" t="e">
        <f>VLOOKUP($A82,'S50'!$C:$BQ,59,0)</f>
        <v>#N/A</v>
      </c>
      <c r="BL82" s="66" t="e">
        <f>VLOOKUP($A82,'S50'!$C:$BQ,60,0)</f>
        <v>#N/A</v>
      </c>
    </row>
    <row r="83" spans="1:64" x14ac:dyDescent="0.2">
      <c r="A83" s="57" t="s">
        <v>142</v>
      </c>
      <c r="B83" s="58">
        <f>VLOOKUP($A83,'S0 remplacer avec S44'!$C:$BQ,32,0)</f>
        <v>293.39999999999998</v>
      </c>
      <c r="C83" s="58">
        <f>VLOOKUP($A83,'S0 remplacer avec S44'!$C:$BQ,39,0)</f>
        <v>215</v>
      </c>
      <c r="D83" s="58">
        <f>VLOOKUP($A83,'S0 remplacer avec S44'!$C:$BQ,40,0)</f>
        <v>317</v>
      </c>
      <c r="E83" s="58">
        <f>VLOOKUP($A83,'S0 remplacer avec S44'!$C:$BQ,22,0)</f>
        <v>2734.83212</v>
      </c>
      <c r="F83" s="66">
        <f>VLOOKUP($A83,'S0 remplacer avec S44'!$C:$BQ,29,0)</f>
        <v>1885</v>
      </c>
      <c r="G83" s="66">
        <f>VLOOKUP($A83,'S0 remplacer avec S44'!$C:$BQ,30,0)</f>
        <v>2808</v>
      </c>
      <c r="H83" s="66">
        <f>VLOOKUP($A83,'S0 remplacer avec S44'!$C:$BQ,52,0)</f>
        <v>288.39999999999998</v>
      </c>
      <c r="I83" s="66">
        <f>VLOOKUP($A83,'S0 remplacer avec S44'!$C:$BQ,59,0)</f>
        <v>0</v>
      </c>
      <c r="J83" s="66">
        <f>VLOOKUP($A83,'S0 remplacer avec S44'!$C:$BQ,60,0)</f>
        <v>22</v>
      </c>
      <c r="K83" s="58">
        <f>VLOOKUP($A83,'S45'!$C:$BQ,32,0)</f>
        <v>298.39999999999998</v>
      </c>
      <c r="L83" s="58">
        <f>VLOOKUP($A83,'S45'!$C:$BQ,39,0)</f>
        <v>210</v>
      </c>
      <c r="M83" s="58">
        <f>VLOOKUP($A83,'S45'!$C:$BQ,40,0)</f>
        <v>312</v>
      </c>
      <c r="N83" s="58">
        <f>VLOOKUP($A83,'S45'!$C:$BQ,22,0)</f>
        <v>2746.0294199999998</v>
      </c>
      <c r="O83" s="66">
        <f>VLOOKUP($A83,'S45'!$C:$BQ,29,0)</f>
        <v>1873</v>
      </c>
      <c r="P83" s="66">
        <f>VLOOKUP($A83,'S45'!$C:$BQ,30,0)</f>
        <v>2797</v>
      </c>
      <c r="Q83" s="66">
        <f>VLOOKUP($A83,'S45'!$C:$BQ,52,0)</f>
        <v>296.39999999999998</v>
      </c>
      <c r="R83" s="66">
        <f>VLOOKUP($A83,'S45'!$C:$BQ,59,0)</f>
        <v>0</v>
      </c>
      <c r="S83" s="66">
        <f>VLOOKUP($A83,'S45'!$C:$BQ,60,0)</f>
        <v>14</v>
      </c>
      <c r="T83" s="58">
        <f>VLOOKUP($A83,'S46'!$C:$BQ,32,0)</f>
        <v>297.89999999999998</v>
      </c>
      <c r="U83" s="58">
        <f>VLOOKUP($A83,'S46'!$C:$BQ,39,0)</f>
        <v>210</v>
      </c>
      <c r="V83" s="58">
        <f>VLOOKUP($A83,'S46'!$C:$BQ,40,0)</f>
        <v>312</v>
      </c>
      <c r="W83" s="58">
        <f>VLOOKUP($A83,'S46'!$C:$BQ,22,0)</f>
        <v>2733.32629</v>
      </c>
      <c r="X83" s="66">
        <f>VLOOKUP($A83,'S46'!$C:$BQ,29,0)</f>
        <v>1886</v>
      </c>
      <c r="Y83" s="66">
        <f>VLOOKUP($A83,'S46'!$C:$BQ,30,0)</f>
        <v>2810</v>
      </c>
      <c r="Z83" s="66">
        <f>VLOOKUP($A83,'S46'!$C:$BQ,52,0)</f>
        <v>298.39999999999998</v>
      </c>
      <c r="AA83" s="66">
        <f>VLOOKUP($A83,'S46'!$C:$BQ,59,0)</f>
        <v>0</v>
      </c>
      <c r="AB83" s="66">
        <f>VLOOKUP($A83,'S46'!$C:$BQ,60,0)</f>
        <v>12</v>
      </c>
      <c r="AC83" s="58">
        <f>VLOOKUP($A83,'S47'!$C:$BQ,32,0)</f>
        <v>304.39999999999998</v>
      </c>
      <c r="AD83" s="58">
        <f>VLOOKUP($A83,'S47'!$C:$BQ,39,0)</f>
        <v>204</v>
      </c>
      <c r="AE83" s="58">
        <f>VLOOKUP($A83,'S47'!$C:$BQ,40,0)</f>
        <v>306</v>
      </c>
      <c r="AF83" s="58">
        <f>VLOOKUP($A83,'S47'!$C:$BQ,22,0)</f>
        <v>2769.8413999999998</v>
      </c>
      <c r="AG83" s="66">
        <f>VLOOKUP($A83,'S47'!$C:$BQ,29,0)</f>
        <v>1850</v>
      </c>
      <c r="AH83" s="66">
        <f>VLOOKUP($A83,'S47'!$C:$BQ,30,0)</f>
        <v>2773</v>
      </c>
      <c r="AI83" s="66">
        <f>VLOOKUP($A83,'S47'!$C:$BQ,52,0)</f>
        <v>307.39999999999998</v>
      </c>
      <c r="AJ83" s="66">
        <f>VLOOKUP($A83,'S47'!$C:$BQ,59,0)</f>
        <v>0</v>
      </c>
      <c r="AK83" s="66">
        <f>VLOOKUP($A83,'S47'!$C:$BQ,60,0)</f>
        <v>3</v>
      </c>
      <c r="AL83" s="58">
        <f>VLOOKUP($A83,'S48'!$C:$BQ,32,0)</f>
        <v>306.39999999999998</v>
      </c>
      <c r="AM83" s="58">
        <f>VLOOKUP($A83,'S48'!$C:$BQ,39,0)</f>
        <v>192</v>
      </c>
      <c r="AN83" s="58">
        <f>VLOOKUP($A83,'S48'!$C:$BQ,40,0)</f>
        <v>292</v>
      </c>
      <c r="AO83" s="58">
        <f>VLOOKUP($A83,'S48'!$C:$BQ,22,0)</f>
        <v>2837.2231000000002</v>
      </c>
      <c r="AP83" s="66">
        <f>VLOOKUP($A83,'S48'!$C:$BQ,29,0)</f>
        <v>1696</v>
      </c>
      <c r="AQ83" s="66">
        <f>VLOOKUP($A83,'S48'!$C:$BQ,30,0)</f>
        <v>2603</v>
      </c>
      <c r="AR83" s="66">
        <f>VLOOKUP($A83,'S48'!$C:$BQ,52,0)</f>
        <v>310.39999999999998</v>
      </c>
      <c r="AS83" s="66">
        <f>VLOOKUP($A83,'S48'!$C:$BQ,59,0)</f>
        <v>0</v>
      </c>
      <c r="AT83" s="66">
        <f>VLOOKUP($A83,'S48'!$C:$BQ,60,0)</f>
        <v>0</v>
      </c>
      <c r="AU83" s="58">
        <f>VLOOKUP($A83,'S49'!$C:$BQ,32,0)</f>
        <v>304.39999999999998</v>
      </c>
      <c r="AV83" s="58">
        <f>VLOOKUP($A83,'S49'!$C:$BQ,39,0)</f>
        <v>194</v>
      </c>
      <c r="AW83" s="58">
        <f>VLOOKUP($A83,'S49'!$C:$BQ,40,0)</f>
        <v>294</v>
      </c>
      <c r="AX83" s="58">
        <f>VLOOKUP($A83,'S49'!$C:$BQ,22,0)</f>
        <v>2934.9075899999998</v>
      </c>
      <c r="AY83" s="66">
        <f>VLOOKUP($A83,'S49'!$C:$BQ,29,0)</f>
        <v>1598</v>
      </c>
      <c r="AZ83" s="66">
        <f>VLOOKUP($A83,'S49'!$C:$BQ,30,0)</f>
        <v>2505</v>
      </c>
      <c r="BA83" s="66">
        <f>VLOOKUP($A83,'S49'!$C:$BQ,52,0)</f>
        <v>313.39999999999998</v>
      </c>
      <c r="BB83" s="66">
        <f>VLOOKUP($A83,'S49'!$C:$BQ,59,0)</f>
        <v>0</v>
      </c>
      <c r="BC83" s="66">
        <f>VLOOKUP($A83,'S49'!$C:$BQ,60,0)</f>
        <v>0</v>
      </c>
      <c r="BD83" s="58" t="e">
        <f>VLOOKUP($A83,'S50'!$C:$BQ,32,0)</f>
        <v>#N/A</v>
      </c>
      <c r="BE83" s="58" t="e">
        <f>VLOOKUP($A83,'S50'!$C:$BQ,39,0)</f>
        <v>#N/A</v>
      </c>
      <c r="BF83" s="58" t="e">
        <f>VLOOKUP($A83,'S50'!$C:$BQ,40,0)</f>
        <v>#N/A</v>
      </c>
      <c r="BG83" s="58" t="e">
        <f>VLOOKUP($A83,'S50'!$C:$BQ,22,0)</f>
        <v>#N/A</v>
      </c>
      <c r="BH83" s="66" t="e">
        <f>VLOOKUP($A83,'S50'!$C:$BQ,29,0)</f>
        <v>#N/A</v>
      </c>
      <c r="BI83" s="66" t="e">
        <f>VLOOKUP($A83,'S50'!$C:$BQ,30,0)</f>
        <v>#N/A</v>
      </c>
      <c r="BJ83" s="66" t="e">
        <f>VLOOKUP($A83,'S50'!$C:$BQ,52,0)</f>
        <v>#N/A</v>
      </c>
      <c r="BK83" s="66" t="e">
        <f>VLOOKUP($A83,'S50'!$C:$BQ,59,0)</f>
        <v>#N/A</v>
      </c>
      <c r="BL83" s="66" t="e">
        <f>VLOOKUP($A83,'S50'!$C:$BQ,60,0)</f>
        <v>#N/A</v>
      </c>
    </row>
    <row r="84" spans="1:64" x14ac:dyDescent="0.2">
      <c r="A84" s="57" t="s">
        <v>143</v>
      </c>
      <c r="B84" s="58">
        <f>VLOOKUP($A84,'S0 remplacer avec S44'!$C:$BQ,32,0)</f>
        <v>306.8</v>
      </c>
      <c r="C84" s="58">
        <f>VLOOKUP($A84,'S0 remplacer avec S44'!$C:$BQ,39,0)</f>
        <v>109</v>
      </c>
      <c r="D84" s="58">
        <f>VLOOKUP($A84,'S0 remplacer avec S44'!$C:$BQ,40,0)</f>
        <v>192</v>
      </c>
      <c r="E84" s="58">
        <f>VLOOKUP($A84,'S0 remplacer avec S44'!$C:$BQ,22,0)</f>
        <v>3078.0458199999998</v>
      </c>
      <c r="F84" s="66">
        <f>VLOOKUP($A84,'S0 remplacer avec S44'!$C:$BQ,29,0)</f>
        <v>703</v>
      </c>
      <c r="G84" s="66">
        <f>VLOOKUP($A84,'S0 remplacer avec S44'!$C:$BQ,30,0)</f>
        <v>1459</v>
      </c>
      <c r="H84" s="66">
        <f>VLOOKUP($A84,'S0 remplacer avec S44'!$C:$BQ,52,0)</f>
        <v>250.4</v>
      </c>
      <c r="I84" s="66">
        <f>VLOOKUP($A84,'S0 remplacer avec S44'!$C:$BQ,59,0)</f>
        <v>0</v>
      </c>
      <c r="J84" s="66">
        <f>VLOOKUP($A84,'S0 remplacer avec S44'!$C:$BQ,60,0)</f>
        <v>3</v>
      </c>
      <c r="K84" s="58">
        <f>VLOOKUP($A84,'S45'!$C:$BQ,32,0)</f>
        <v>311.3</v>
      </c>
      <c r="L84" s="58">
        <f>VLOOKUP($A84,'S45'!$C:$BQ,39,0)</f>
        <v>105</v>
      </c>
      <c r="M84" s="58">
        <f>VLOOKUP($A84,'S45'!$C:$BQ,40,0)</f>
        <v>188</v>
      </c>
      <c r="N84" s="58">
        <f>VLOOKUP($A84,'S45'!$C:$BQ,22,0)</f>
        <v>3101.2228799999998</v>
      </c>
      <c r="O84" s="66">
        <f>VLOOKUP($A84,'S45'!$C:$BQ,29,0)</f>
        <v>680</v>
      </c>
      <c r="P84" s="66">
        <f>VLOOKUP($A84,'S45'!$C:$BQ,30,0)</f>
        <v>1436</v>
      </c>
      <c r="Q84" s="66">
        <f>VLOOKUP($A84,'S45'!$C:$BQ,52,0)</f>
        <v>255.4</v>
      </c>
      <c r="R84" s="66">
        <f>VLOOKUP($A84,'S45'!$C:$BQ,59,0)</f>
        <v>0</v>
      </c>
      <c r="S84" s="66">
        <f>VLOOKUP($A84,'S45'!$C:$BQ,60,0)</f>
        <v>0</v>
      </c>
      <c r="T84" s="58">
        <f>VLOOKUP($A84,'S46'!$C:$BQ,32,0)</f>
        <v>312.8</v>
      </c>
      <c r="U84" s="58">
        <f>VLOOKUP($A84,'S46'!$C:$BQ,39,0)</f>
        <v>103</v>
      </c>
      <c r="V84" s="58">
        <f>VLOOKUP($A84,'S46'!$C:$BQ,40,0)</f>
        <v>186</v>
      </c>
      <c r="W84" s="58">
        <f>VLOOKUP($A84,'S46'!$C:$BQ,22,0)</f>
        <v>3046.65852</v>
      </c>
      <c r="X84" s="66">
        <f>VLOOKUP($A84,'S46'!$C:$BQ,29,0)</f>
        <v>734</v>
      </c>
      <c r="Y84" s="66">
        <f>VLOOKUP($A84,'S46'!$C:$BQ,30,0)</f>
        <v>1490</v>
      </c>
      <c r="Z84" s="66">
        <f>VLOOKUP($A84,'S46'!$C:$BQ,52,0)</f>
        <v>256.39999999999998</v>
      </c>
      <c r="AA84" s="66">
        <f>VLOOKUP($A84,'S46'!$C:$BQ,59,0)</f>
        <v>0</v>
      </c>
      <c r="AB84" s="66">
        <f>VLOOKUP($A84,'S46'!$C:$BQ,60,0)</f>
        <v>0</v>
      </c>
      <c r="AC84" s="58">
        <f>VLOOKUP($A84,'S47'!$C:$BQ,32,0)</f>
        <v>318.8</v>
      </c>
      <c r="AD84" s="58">
        <f>VLOOKUP($A84,'S47'!$C:$BQ,39,0)</f>
        <v>97</v>
      </c>
      <c r="AE84" s="58">
        <f>VLOOKUP($A84,'S47'!$C:$BQ,40,0)</f>
        <v>180</v>
      </c>
      <c r="AF84" s="58">
        <f>VLOOKUP($A84,'S47'!$C:$BQ,22,0)</f>
        <v>3113.3211900000001</v>
      </c>
      <c r="AG84" s="66">
        <f>VLOOKUP($A84,'S47'!$C:$BQ,29,0)</f>
        <v>667</v>
      </c>
      <c r="AH84" s="66">
        <f>VLOOKUP($A84,'S47'!$C:$BQ,30,0)</f>
        <v>1424</v>
      </c>
      <c r="AI84" s="66">
        <f>VLOOKUP($A84,'S47'!$C:$BQ,52,0)</f>
        <v>264.39999999999998</v>
      </c>
      <c r="AJ84" s="66">
        <f>VLOOKUP($A84,'S47'!$C:$BQ,59,0)</f>
        <v>0</v>
      </c>
      <c r="AK84" s="66">
        <f>VLOOKUP($A84,'S47'!$C:$BQ,60,0)</f>
        <v>0</v>
      </c>
      <c r="AL84" s="58">
        <f>VLOOKUP($A84,'S48'!$C:$BQ,32,0)</f>
        <v>326.3</v>
      </c>
      <c r="AM84" s="58">
        <f>VLOOKUP($A84,'S48'!$C:$BQ,39,0)</f>
        <v>94</v>
      </c>
      <c r="AN84" s="58">
        <f>VLOOKUP($A84,'S48'!$C:$BQ,40,0)</f>
        <v>178</v>
      </c>
      <c r="AO84" s="58">
        <f>VLOOKUP($A84,'S48'!$C:$BQ,22,0)</f>
        <v>3192.77871</v>
      </c>
      <c r="AP84" s="66">
        <f>VLOOKUP($A84,'S48'!$C:$BQ,29,0)</f>
        <v>629</v>
      </c>
      <c r="AQ84" s="66">
        <f>VLOOKUP($A84,'S48'!$C:$BQ,30,0)</f>
        <v>1393</v>
      </c>
      <c r="AR84" s="66">
        <f>VLOOKUP($A84,'S48'!$C:$BQ,52,0)</f>
        <v>272.39999999999998</v>
      </c>
      <c r="AS84" s="66">
        <f>VLOOKUP($A84,'S48'!$C:$BQ,59,0)</f>
        <v>0</v>
      </c>
      <c r="AT84" s="66">
        <f>VLOOKUP($A84,'S48'!$C:$BQ,60,0)</f>
        <v>0</v>
      </c>
      <c r="AU84" s="58">
        <f>VLOOKUP($A84,'S49'!$C:$BQ,32,0)</f>
        <v>330.8</v>
      </c>
      <c r="AV84" s="58">
        <f>VLOOKUP($A84,'S49'!$C:$BQ,39,0)</f>
        <v>90</v>
      </c>
      <c r="AW84" s="58">
        <f>VLOOKUP($A84,'S49'!$C:$BQ,40,0)</f>
        <v>174</v>
      </c>
      <c r="AX84" s="58">
        <f>VLOOKUP($A84,'S49'!$C:$BQ,22,0)</f>
        <v>3225.53541</v>
      </c>
      <c r="AY84" s="66">
        <f>VLOOKUP($A84,'S49'!$C:$BQ,29,0)</f>
        <v>596</v>
      </c>
      <c r="AZ84" s="66">
        <f>VLOOKUP($A84,'S49'!$C:$BQ,30,0)</f>
        <v>1361</v>
      </c>
      <c r="BA84" s="66">
        <f>VLOOKUP($A84,'S49'!$C:$BQ,52,0)</f>
        <v>275.39999999999998</v>
      </c>
      <c r="BB84" s="66">
        <f>VLOOKUP($A84,'S49'!$C:$BQ,59,0)</f>
        <v>0</v>
      </c>
      <c r="BC84" s="66">
        <f>VLOOKUP($A84,'S49'!$C:$BQ,60,0)</f>
        <v>0</v>
      </c>
      <c r="BD84" s="58" t="e">
        <f>VLOOKUP($A84,'S50'!$C:$BQ,32,0)</f>
        <v>#N/A</v>
      </c>
      <c r="BE84" s="58" t="e">
        <f>VLOOKUP($A84,'S50'!$C:$BQ,39,0)</f>
        <v>#N/A</v>
      </c>
      <c r="BF84" s="58" t="e">
        <f>VLOOKUP($A84,'S50'!$C:$BQ,40,0)</f>
        <v>#N/A</v>
      </c>
      <c r="BG84" s="58" t="e">
        <f>VLOOKUP($A84,'S50'!$C:$BQ,22,0)</f>
        <v>#N/A</v>
      </c>
      <c r="BH84" s="66" t="e">
        <f>VLOOKUP($A84,'S50'!$C:$BQ,29,0)</f>
        <v>#N/A</v>
      </c>
      <c r="BI84" s="66" t="e">
        <f>VLOOKUP($A84,'S50'!$C:$BQ,30,0)</f>
        <v>#N/A</v>
      </c>
      <c r="BJ84" s="66" t="e">
        <f>VLOOKUP($A84,'S50'!$C:$BQ,52,0)</f>
        <v>#N/A</v>
      </c>
      <c r="BK84" s="66" t="e">
        <f>VLOOKUP($A84,'S50'!$C:$BQ,59,0)</f>
        <v>#N/A</v>
      </c>
      <c r="BL84" s="66" t="e">
        <f>VLOOKUP($A84,'S50'!$C:$BQ,60,0)</f>
        <v>#N/A</v>
      </c>
    </row>
    <row r="85" spans="1:64" x14ac:dyDescent="0.2">
      <c r="A85" s="57" t="s">
        <v>144</v>
      </c>
      <c r="B85" s="58">
        <f>VLOOKUP($A85,'S0 remplacer avec S44'!$C:$BQ,32,0)</f>
        <v>23.6</v>
      </c>
      <c r="C85" s="58">
        <f>VLOOKUP($A85,'S0 remplacer avec S44'!$C:$BQ,39,0)</f>
        <v>40</v>
      </c>
      <c r="D85" s="58">
        <f>VLOOKUP($A85,'S0 remplacer avec S44'!$C:$BQ,40,0)</f>
        <v>53</v>
      </c>
      <c r="E85" s="58">
        <f>VLOOKUP($A85,'S0 remplacer avec S44'!$C:$BQ,22,0)</f>
        <v>354.96262000000002</v>
      </c>
      <c r="F85" s="66">
        <f>VLOOKUP($A85,'S0 remplacer avec S44'!$C:$BQ,29,0)</f>
        <v>224</v>
      </c>
      <c r="G85" s="66">
        <f>VLOOKUP($A85,'S0 remplacer avec S44'!$C:$BQ,30,0)</f>
        <v>339</v>
      </c>
      <c r="H85" s="66">
        <f>VLOOKUP($A85,'S0 remplacer avec S44'!$C:$BQ,52,0)</f>
        <v>60.4</v>
      </c>
      <c r="I85" s="66">
        <f>VLOOKUP($A85,'S0 remplacer avec S44'!$C:$BQ,59,0)</f>
        <v>0</v>
      </c>
      <c r="J85" s="66">
        <f>VLOOKUP($A85,'S0 remplacer avec S44'!$C:$BQ,60,0)</f>
        <v>0</v>
      </c>
      <c r="K85" s="58">
        <f>VLOOKUP($A85,'S45'!$C:$BQ,32,0)</f>
        <v>23.6</v>
      </c>
      <c r="L85" s="58">
        <f>VLOOKUP($A85,'S45'!$C:$BQ,39,0)</f>
        <v>40</v>
      </c>
      <c r="M85" s="58">
        <f>VLOOKUP($A85,'S45'!$C:$BQ,40,0)</f>
        <v>53</v>
      </c>
      <c r="N85" s="58">
        <f>VLOOKUP($A85,'S45'!$C:$BQ,22,0)</f>
        <v>354.96262000000002</v>
      </c>
      <c r="O85" s="66">
        <f>VLOOKUP($A85,'S45'!$C:$BQ,29,0)</f>
        <v>224</v>
      </c>
      <c r="P85" s="66">
        <f>VLOOKUP($A85,'S45'!$C:$BQ,30,0)</f>
        <v>339</v>
      </c>
      <c r="Q85" s="66">
        <f>VLOOKUP($A85,'S45'!$C:$BQ,52,0)</f>
        <v>60.4</v>
      </c>
      <c r="R85" s="66">
        <f>VLOOKUP($A85,'S45'!$C:$BQ,59,0)</f>
        <v>0</v>
      </c>
      <c r="S85" s="66">
        <f>VLOOKUP($A85,'S45'!$C:$BQ,60,0)</f>
        <v>0</v>
      </c>
      <c r="T85" s="58">
        <f>VLOOKUP($A85,'S46'!$C:$BQ,32,0)</f>
        <v>23.6</v>
      </c>
      <c r="U85" s="58">
        <f>VLOOKUP($A85,'S46'!$C:$BQ,39,0)</f>
        <v>40</v>
      </c>
      <c r="V85" s="58">
        <f>VLOOKUP($A85,'S46'!$C:$BQ,40,0)</f>
        <v>53</v>
      </c>
      <c r="W85" s="58">
        <f>VLOOKUP($A85,'S46'!$C:$BQ,22,0)</f>
        <v>354.96262000000002</v>
      </c>
      <c r="X85" s="66">
        <f>VLOOKUP($A85,'S46'!$C:$BQ,29,0)</f>
        <v>224</v>
      </c>
      <c r="Y85" s="66">
        <f>VLOOKUP($A85,'S46'!$C:$BQ,30,0)</f>
        <v>339</v>
      </c>
      <c r="Z85" s="66">
        <f>VLOOKUP($A85,'S46'!$C:$BQ,52,0)</f>
        <v>60.4</v>
      </c>
      <c r="AA85" s="66">
        <f>VLOOKUP($A85,'S46'!$C:$BQ,59,0)</f>
        <v>0</v>
      </c>
      <c r="AB85" s="66">
        <f>VLOOKUP($A85,'S46'!$C:$BQ,60,0)</f>
        <v>0</v>
      </c>
      <c r="AC85" s="58">
        <f>VLOOKUP($A85,'S47'!$C:$BQ,32,0)</f>
        <v>23.6</v>
      </c>
      <c r="AD85" s="58">
        <f>VLOOKUP($A85,'S47'!$C:$BQ,39,0)</f>
        <v>40</v>
      </c>
      <c r="AE85" s="58">
        <f>VLOOKUP($A85,'S47'!$C:$BQ,40,0)</f>
        <v>53</v>
      </c>
      <c r="AF85" s="58">
        <f>VLOOKUP($A85,'S47'!$C:$BQ,22,0)</f>
        <v>354.96262000000002</v>
      </c>
      <c r="AG85" s="66">
        <f>VLOOKUP($A85,'S47'!$C:$BQ,29,0)</f>
        <v>224</v>
      </c>
      <c r="AH85" s="66">
        <f>VLOOKUP($A85,'S47'!$C:$BQ,30,0)</f>
        <v>339</v>
      </c>
      <c r="AI85" s="66">
        <f>VLOOKUP($A85,'S47'!$C:$BQ,52,0)</f>
        <v>60.4</v>
      </c>
      <c r="AJ85" s="66">
        <f>VLOOKUP($A85,'S47'!$C:$BQ,59,0)</f>
        <v>0</v>
      </c>
      <c r="AK85" s="66">
        <f>VLOOKUP($A85,'S47'!$C:$BQ,60,0)</f>
        <v>0</v>
      </c>
      <c r="AL85" s="58">
        <f>VLOOKUP($A85,'S48'!$C:$BQ,32,0)</f>
        <v>23.6</v>
      </c>
      <c r="AM85" s="58">
        <f>VLOOKUP($A85,'S48'!$C:$BQ,39,0)</f>
        <v>34</v>
      </c>
      <c r="AN85" s="58">
        <f>VLOOKUP($A85,'S48'!$C:$BQ,40,0)</f>
        <v>46</v>
      </c>
      <c r="AO85" s="58">
        <f>VLOOKUP($A85,'S48'!$C:$BQ,22,0)</f>
        <v>354.96262000000002</v>
      </c>
      <c r="AP85" s="66">
        <f>VLOOKUP($A85,'S48'!$C:$BQ,29,0)</f>
        <v>166</v>
      </c>
      <c r="AQ85" s="66">
        <f>VLOOKUP($A85,'S48'!$C:$BQ,30,0)</f>
        <v>270</v>
      </c>
      <c r="AR85" s="66">
        <f>VLOOKUP($A85,'S48'!$C:$BQ,52,0)</f>
        <v>60.4</v>
      </c>
      <c r="AS85" s="66">
        <f>VLOOKUP($A85,'S48'!$C:$BQ,59,0)</f>
        <v>0</v>
      </c>
      <c r="AT85" s="66">
        <f>VLOOKUP($A85,'S48'!$C:$BQ,60,0)</f>
        <v>0</v>
      </c>
      <c r="AU85" s="58">
        <f>VLOOKUP($A85,'S49'!$C:$BQ,32,0)</f>
        <v>23.6</v>
      </c>
      <c r="AV85" s="58">
        <f>VLOOKUP($A85,'S49'!$C:$BQ,39,0)</f>
        <v>34</v>
      </c>
      <c r="AW85" s="58">
        <f>VLOOKUP($A85,'S49'!$C:$BQ,40,0)</f>
        <v>46</v>
      </c>
      <c r="AX85" s="58">
        <f>VLOOKUP($A85,'S49'!$C:$BQ,22,0)</f>
        <v>354.96262000000002</v>
      </c>
      <c r="AY85" s="66">
        <f>VLOOKUP($A85,'S49'!$C:$BQ,29,0)</f>
        <v>166</v>
      </c>
      <c r="AZ85" s="66">
        <f>VLOOKUP($A85,'S49'!$C:$BQ,30,0)</f>
        <v>270</v>
      </c>
      <c r="BA85" s="66">
        <f>VLOOKUP($A85,'S49'!$C:$BQ,52,0)</f>
        <v>60.4</v>
      </c>
      <c r="BB85" s="66">
        <f>VLOOKUP($A85,'S49'!$C:$BQ,59,0)</f>
        <v>0</v>
      </c>
      <c r="BC85" s="66">
        <f>VLOOKUP($A85,'S49'!$C:$BQ,60,0)</f>
        <v>0</v>
      </c>
      <c r="BD85" s="58" t="e">
        <f>VLOOKUP($A85,'S50'!$C:$BQ,32,0)</f>
        <v>#N/A</v>
      </c>
      <c r="BE85" s="58" t="e">
        <f>VLOOKUP($A85,'S50'!$C:$BQ,39,0)</f>
        <v>#N/A</v>
      </c>
      <c r="BF85" s="58" t="e">
        <f>VLOOKUP($A85,'S50'!$C:$BQ,40,0)</f>
        <v>#N/A</v>
      </c>
      <c r="BG85" s="58" t="e">
        <f>VLOOKUP($A85,'S50'!$C:$BQ,22,0)</f>
        <v>#N/A</v>
      </c>
      <c r="BH85" s="66" t="e">
        <f>VLOOKUP($A85,'S50'!$C:$BQ,29,0)</f>
        <v>#N/A</v>
      </c>
      <c r="BI85" s="66" t="e">
        <f>VLOOKUP($A85,'S50'!$C:$BQ,30,0)</f>
        <v>#N/A</v>
      </c>
      <c r="BJ85" s="66" t="e">
        <f>VLOOKUP($A85,'S50'!$C:$BQ,52,0)</f>
        <v>#N/A</v>
      </c>
      <c r="BK85" s="66" t="e">
        <f>VLOOKUP($A85,'S50'!$C:$BQ,59,0)</f>
        <v>#N/A</v>
      </c>
      <c r="BL85" s="66" t="e">
        <f>VLOOKUP($A85,'S50'!$C:$BQ,60,0)</f>
        <v>#N/A</v>
      </c>
    </row>
    <row r="86" spans="1:64" x14ac:dyDescent="0.2">
      <c r="A86" s="57" t="s">
        <v>146</v>
      </c>
      <c r="B86" s="58">
        <f>VLOOKUP($A86,'S0 remplacer avec S44'!$C:$BQ,32,0)</f>
        <v>65.2</v>
      </c>
      <c r="C86" s="58">
        <f>VLOOKUP($A86,'S0 remplacer avec S44'!$C:$BQ,39,0)</f>
        <v>38</v>
      </c>
      <c r="D86" s="58">
        <f>VLOOKUP($A86,'S0 remplacer avec S44'!$C:$BQ,40,0)</f>
        <v>59</v>
      </c>
      <c r="E86" s="58">
        <f>VLOOKUP($A86,'S0 remplacer avec S44'!$C:$BQ,22,0)</f>
        <v>368.50261</v>
      </c>
      <c r="F86" s="66">
        <f>VLOOKUP($A86,'S0 remplacer avec S44'!$C:$BQ,29,0)</f>
        <v>566</v>
      </c>
      <c r="G86" s="66">
        <f>VLOOKUP($A86,'S0 remplacer avec S44'!$C:$BQ,30,0)</f>
        <v>753</v>
      </c>
      <c r="H86" s="66">
        <f>VLOOKUP($A86,'S0 remplacer avec S44'!$C:$BQ,52,0)</f>
        <v>26</v>
      </c>
      <c r="I86" s="66">
        <f>VLOOKUP($A86,'S0 remplacer avec S44'!$C:$BQ,59,0)</f>
        <v>27</v>
      </c>
      <c r="J86" s="66">
        <f>VLOOKUP($A86,'S0 remplacer avec S44'!$C:$BQ,60,0)</f>
        <v>37</v>
      </c>
      <c r="K86" s="58">
        <f>VLOOKUP($A86,'S45'!$C:$BQ,32,0)</f>
        <v>65.2</v>
      </c>
      <c r="L86" s="58">
        <f>VLOOKUP($A86,'S45'!$C:$BQ,39,0)</f>
        <v>38</v>
      </c>
      <c r="M86" s="58">
        <f>VLOOKUP($A86,'S45'!$C:$BQ,40,0)</f>
        <v>59</v>
      </c>
      <c r="N86" s="58">
        <f>VLOOKUP($A86,'S45'!$C:$BQ,22,0)</f>
        <v>368.50261</v>
      </c>
      <c r="O86" s="66">
        <f>VLOOKUP($A86,'S45'!$C:$BQ,29,0)</f>
        <v>566</v>
      </c>
      <c r="P86" s="66">
        <f>VLOOKUP($A86,'S45'!$C:$BQ,30,0)</f>
        <v>753</v>
      </c>
      <c r="Q86" s="66">
        <f>VLOOKUP($A86,'S45'!$C:$BQ,52,0)</f>
        <v>26</v>
      </c>
      <c r="R86" s="66">
        <f>VLOOKUP($A86,'S45'!$C:$BQ,59,0)</f>
        <v>27</v>
      </c>
      <c r="S86" s="66">
        <f>VLOOKUP($A86,'S45'!$C:$BQ,60,0)</f>
        <v>37</v>
      </c>
      <c r="T86" s="58">
        <f>VLOOKUP($A86,'S46'!$C:$BQ,32,0)</f>
        <v>65.2</v>
      </c>
      <c r="U86" s="58">
        <f>VLOOKUP($A86,'S46'!$C:$BQ,39,0)</f>
        <v>38</v>
      </c>
      <c r="V86" s="58">
        <f>VLOOKUP($A86,'S46'!$C:$BQ,40,0)</f>
        <v>59</v>
      </c>
      <c r="W86" s="58">
        <f>VLOOKUP($A86,'S46'!$C:$BQ,22,0)</f>
        <v>368.50261</v>
      </c>
      <c r="X86" s="66">
        <f>VLOOKUP($A86,'S46'!$C:$BQ,29,0)</f>
        <v>566</v>
      </c>
      <c r="Y86" s="66">
        <f>VLOOKUP($A86,'S46'!$C:$BQ,30,0)</f>
        <v>753</v>
      </c>
      <c r="Z86" s="66">
        <f>VLOOKUP($A86,'S46'!$C:$BQ,52,0)</f>
        <v>26</v>
      </c>
      <c r="AA86" s="66">
        <f>VLOOKUP($A86,'S46'!$C:$BQ,59,0)</f>
        <v>27</v>
      </c>
      <c r="AB86" s="66">
        <f>VLOOKUP($A86,'S46'!$C:$BQ,60,0)</f>
        <v>37</v>
      </c>
      <c r="AC86" s="58">
        <f>VLOOKUP($A86,'S47'!$C:$BQ,32,0)</f>
        <v>65.2</v>
      </c>
      <c r="AD86" s="58">
        <f>VLOOKUP($A86,'S47'!$C:$BQ,39,0)</f>
        <v>38</v>
      </c>
      <c r="AE86" s="58">
        <f>VLOOKUP($A86,'S47'!$C:$BQ,40,0)</f>
        <v>59</v>
      </c>
      <c r="AF86" s="58">
        <f>VLOOKUP($A86,'S47'!$C:$BQ,22,0)</f>
        <v>368.50261</v>
      </c>
      <c r="AG86" s="66">
        <f>VLOOKUP($A86,'S47'!$C:$BQ,29,0)</f>
        <v>566</v>
      </c>
      <c r="AH86" s="66">
        <f>VLOOKUP($A86,'S47'!$C:$BQ,30,0)</f>
        <v>753</v>
      </c>
      <c r="AI86" s="66">
        <f>VLOOKUP($A86,'S47'!$C:$BQ,52,0)</f>
        <v>26</v>
      </c>
      <c r="AJ86" s="66">
        <f>VLOOKUP($A86,'S47'!$C:$BQ,59,0)</f>
        <v>27</v>
      </c>
      <c r="AK86" s="66">
        <f>VLOOKUP($A86,'S47'!$C:$BQ,60,0)</f>
        <v>37</v>
      </c>
      <c r="AL86" s="58">
        <f>VLOOKUP($A86,'S48'!$C:$BQ,32,0)</f>
        <v>65.2</v>
      </c>
      <c r="AM86" s="58">
        <f>VLOOKUP($A86,'S48'!$C:$BQ,39,0)</f>
        <v>28</v>
      </c>
      <c r="AN86" s="58">
        <f>VLOOKUP($A86,'S48'!$C:$BQ,40,0)</f>
        <v>46</v>
      </c>
      <c r="AO86" s="58">
        <f>VLOOKUP($A86,'S48'!$C:$BQ,22,0)</f>
        <v>368.50261</v>
      </c>
      <c r="AP86" s="66">
        <f>VLOOKUP($A86,'S48'!$C:$BQ,29,0)</f>
        <v>473</v>
      </c>
      <c r="AQ86" s="66">
        <f>VLOOKUP($A86,'S48'!$C:$BQ,30,0)</f>
        <v>641</v>
      </c>
      <c r="AR86" s="66">
        <f>VLOOKUP($A86,'S48'!$C:$BQ,52,0)</f>
        <v>26</v>
      </c>
      <c r="AS86" s="66">
        <f>VLOOKUP($A86,'S48'!$C:$BQ,59,0)</f>
        <v>21</v>
      </c>
      <c r="AT86" s="66">
        <f>VLOOKUP($A86,'S48'!$C:$BQ,60,0)</f>
        <v>31</v>
      </c>
      <c r="AU86" s="58">
        <f>VLOOKUP($A86,'S49'!$C:$BQ,32,0)</f>
        <v>65.2</v>
      </c>
      <c r="AV86" s="58">
        <f>VLOOKUP($A86,'S49'!$C:$BQ,39,0)</f>
        <v>28</v>
      </c>
      <c r="AW86" s="58">
        <f>VLOOKUP($A86,'S49'!$C:$BQ,40,0)</f>
        <v>46</v>
      </c>
      <c r="AX86" s="58">
        <f>VLOOKUP($A86,'S49'!$C:$BQ,22,0)</f>
        <v>368.50261</v>
      </c>
      <c r="AY86" s="66">
        <f>VLOOKUP($A86,'S49'!$C:$BQ,29,0)</f>
        <v>473</v>
      </c>
      <c r="AZ86" s="66">
        <f>VLOOKUP($A86,'S49'!$C:$BQ,30,0)</f>
        <v>641</v>
      </c>
      <c r="BA86" s="66">
        <f>VLOOKUP($A86,'S49'!$C:$BQ,52,0)</f>
        <v>26</v>
      </c>
      <c r="BB86" s="66">
        <f>VLOOKUP($A86,'S49'!$C:$BQ,59,0)</f>
        <v>21</v>
      </c>
      <c r="BC86" s="66">
        <f>VLOOKUP($A86,'S49'!$C:$BQ,60,0)</f>
        <v>31</v>
      </c>
      <c r="BD86" s="58" t="e">
        <f>VLOOKUP($A86,'S50'!$C:$BQ,32,0)</f>
        <v>#N/A</v>
      </c>
      <c r="BE86" s="58" t="e">
        <f>VLOOKUP($A86,'S50'!$C:$BQ,39,0)</f>
        <v>#N/A</v>
      </c>
      <c r="BF86" s="58" t="e">
        <f>VLOOKUP($A86,'S50'!$C:$BQ,40,0)</f>
        <v>#N/A</v>
      </c>
      <c r="BG86" s="58" t="e">
        <f>VLOOKUP($A86,'S50'!$C:$BQ,22,0)</f>
        <v>#N/A</v>
      </c>
      <c r="BH86" s="66" t="e">
        <f>VLOOKUP($A86,'S50'!$C:$BQ,29,0)</f>
        <v>#N/A</v>
      </c>
      <c r="BI86" s="66" t="e">
        <f>VLOOKUP($A86,'S50'!$C:$BQ,30,0)</f>
        <v>#N/A</v>
      </c>
      <c r="BJ86" s="66" t="e">
        <f>VLOOKUP($A86,'S50'!$C:$BQ,52,0)</f>
        <v>#N/A</v>
      </c>
      <c r="BK86" s="66" t="e">
        <f>VLOOKUP($A86,'S50'!$C:$BQ,59,0)</f>
        <v>#N/A</v>
      </c>
      <c r="BL86" s="66" t="e">
        <f>VLOOKUP($A86,'S50'!$C:$BQ,60,0)</f>
        <v>#N/A</v>
      </c>
    </row>
    <row r="87" spans="1:64" x14ac:dyDescent="0.2">
      <c r="A87" s="57" t="s">
        <v>147</v>
      </c>
      <c r="B87" s="58">
        <f>VLOOKUP($A87,'S0 remplacer avec S44'!$C:$BQ,32,0)</f>
        <v>264.39999999999998</v>
      </c>
      <c r="C87" s="58">
        <f>VLOOKUP($A87,'S0 remplacer avec S44'!$C:$BQ,39,0)</f>
        <v>26</v>
      </c>
      <c r="D87" s="58">
        <f>VLOOKUP($A87,'S0 remplacer avec S44'!$C:$BQ,40,0)</f>
        <v>84</v>
      </c>
      <c r="E87" s="58">
        <f>VLOOKUP($A87,'S0 remplacer avec S44'!$C:$BQ,22,0)</f>
        <v>2314.3428950000002</v>
      </c>
      <c r="F87" s="66">
        <f>VLOOKUP($A87,'S0 remplacer avec S44'!$C:$BQ,29,0)</f>
        <v>321</v>
      </c>
      <c r="G87" s="66">
        <f>VLOOKUP($A87,'S0 remplacer avec S44'!$C:$BQ,30,0)</f>
        <v>849</v>
      </c>
      <c r="H87" s="66">
        <f>VLOOKUP($A87,'S0 remplacer avec S44'!$C:$BQ,52,0)</f>
        <v>168.4</v>
      </c>
      <c r="I87" s="66">
        <f>VLOOKUP($A87,'S0 remplacer avec S44'!$C:$BQ,59,0)</f>
        <v>0</v>
      </c>
      <c r="J87" s="66">
        <f>VLOOKUP($A87,'S0 remplacer avec S44'!$C:$BQ,60,0)</f>
        <v>9</v>
      </c>
      <c r="K87" s="58">
        <f>VLOOKUP($A87,'S45'!$C:$BQ,32,0)</f>
        <v>263.89999999999998</v>
      </c>
      <c r="L87" s="58">
        <f>VLOOKUP($A87,'S45'!$C:$BQ,39,0)</f>
        <v>26</v>
      </c>
      <c r="M87" s="58">
        <f>VLOOKUP($A87,'S45'!$C:$BQ,40,0)</f>
        <v>84</v>
      </c>
      <c r="N87" s="58">
        <f>VLOOKUP($A87,'S45'!$C:$BQ,22,0)</f>
        <v>2341.4848050000001</v>
      </c>
      <c r="O87" s="66">
        <f>VLOOKUP($A87,'S45'!$C:$BQ,29,0)</f>
        <v>294</v>
      </c>
      <c r="P87" s="66">
        <f>VLOOKUP($A87,'S45'!$C:$BQ,30,0)</f>
        <v>821</v>
      </c>
      <c r="Q87" s="66">
        <f>VLOOKUP($A87,'S45'!$C:$BQ,52,0)</f>
        <v>169.4</v>
      </c>
      <c r="R87" s="66">
        <f>VLOOKUP($A87,'S45'!$C:$BQ,59,0)</f>
        <v>0</v>
      </c>
      <c r="S87" s="66">
        <f>VLOOKUP($A87,'S45'!$C:$BQ,60,0)</f>
        <v>8</v>
      </c>
      <c r="T87" s="58">
        <f>VLOOKUP($A87,'S46'!$C:$BQ,32,0)</f>
        <v>262.89999999999998</v>
      </c>
      <c r="U87" s="58">
        <f>VLOOKUP($A87,'S46'!$C:$BQ,39,0)</f>
        <v>27</v>
      </c>
      <c r="V87" s="58">
        <f>VLOOKUP($A87,'S46'!$C:$BQ,40,0)</f>
        <v>85</v>
      </c>
      <c r="W87" s="58">
        <f>VLOOKUP($A87,'S46'!$C:$BQ,22,0)</f>
        <v>2340.2378050000002</v>
      </c>
      <c r="X87" s="66">
        <f>VLOOKUP($A87,'S46'!$C:$BQ,29,0)</f>
        <v>296</v>
      </c>
      <c r="Y87" s="66">
        <f>VLOOKUP($A87,'S46'!$C:$BQ,30,0)</f>
        <v>823</v>
      </c>
      <c r="Z87" s="66">
        <f>VLOOKUP($A87,'S46'!$C:$BQ,52,0)</f>
        <v>169.4</v>
      </c>
      <c r="AA87" s="66">
        <f>VLOOKUP($A87,'S46'!$C:$BQ,59,0)</f>
        <v>0</v>
      </c>
      <c r="AB87" s="66">
        <f>VLOOKUP($A87,'S46'!$C:$BQ,60,0)</f>
        <v>8</v>
      </c>
      <c r="AC87" s="58">
        <f>VLOOKUP($A87,'S47'!$C:$BQ,32,0)</f>
        <v>263.89999999999998</v>
      </c>
      <c r="AD87" s="58">
        <f>VLOOKUP($A87,'S47'!$C:$BQ,39,0)</f>
        <v>26</v>
      </c>
      <c r="AE87" s="58">
        <f>VLOOKUP($A87,'S47'!$C:$BQ,40,0)</f>
        <v>84</v>
      </c>
      <c r="AF87" s="58">
        <f>VLOOKUP($A87,'S47'!$C:$BQ,22,0)</f>
        <v>2366.277705</v>
      </c>
      <c r="AG87" s="66">
        <f>VLOOKUP($A87,'S47'!$C:$BQ,29,0)</f>
        <v>270</v>
      </c>
      <c r="AH87" s="66">
        <f>VLOOKUP($A87,'S47'!$C:$BQ,30,0)</f>
        <v>797</v>
      </c>
      <c r="AI87" s="66">
        <f>VLOOKUP($A87,'S47'!$C:$BQ,52,0)</f>
        <v>172.4</v>
      </c>
      <c r="AJ87" s="66">
        <f>VLOOKUP($A87,'S47'!$C:$BQ,59,0)</f>
        <v>0</v>
      </c>
      <c r="AK87" s="66">
        <f>VLOOKUP($A87,'S47'!$C:$BQ,60,0)</f>
        <v>5</v>
      </c>
      <c r="AL87" s="58">
        <f>VLOOKUP($A87,'S48'!$C:$BQ,32,0)</f>
        <v>265.10000000000002</v>
      </c>
      <c r="AM87" s="58">
        <f>VLOOKUP($A87,'S48'!$C:$BQ,39,0)</f>
        <v>21</v>
      </c>
      <c r="AN87" s="58">
        <f>VLOOKUP($A87,'S48'!$C:$BQ,40,0)</f>
        <v>78</v>
      </c>
      <c r="AO87" s="58">
        <f>VLOOKUP($A87,'S48'!$C:$BQ,22,0)</f>
        <v>2422.414585</v>
      </c>
      <c r="AP87" s="66">
        <f>VLOOKUP($A87,'S48'!$C:$BQ,29,0)</f>
        <v>174</v>
      </c>
      <c r="AQ87" s="66">
        <f>VLOOKUP($A87,'S48'!$C:$BQ,30,0)</f>
        <v>693</v>
      </c>
      <c r="AR87" s="66">
        <f>VLOOKUP($A87,'S48'!$C:$BQ,52,0)</f>
        <v>174.4</v>
      </c>
      <c r="AS87" s="66">
        <f>VLOOKUP($A87,'S48'!$C:$BQ,59,0)</f>
        <v>0</v>
      </c>
      <c r="AT87" s="66">
        <f>VLOOKUP($A87,'S48'!$C:$BQ,60,0)</f>
        <v>0</v>
      </c>
      <c r="AU87" s="58">
        <f>VLOOKUP($A87,'S49'!$C:$BQ,32,0)</f>
        <v>266.10000000000002</v>
      </c>
      <c r="AV87" s="58">
        <f>VLOOKUP($A87,'S49'!$C:$BQ,39,0)</f>
        <v>20</v>
      </c>
      <c r="AW87" s="58">
        <f>VLOOKUP($A87,'S49'!$C:$BQ,40,0)</f>
        <v>77</v>
      </c>
      <c r="AX87" s="58">
        <f>VLOOKUP($A87,'S49'!$C:$BQ,22,0)</f>
        <v>2440.217905</v>
      </c>
      <c r="AY87" s="66">
        <f>VLOOKUP($A87,'S49'!$C:$BQ,29,0)</f>
        <v>156</v>
      </c>
      <c r="AZ87" s="66">
        <f>VLOOKUP($A87,'S49'!$C:$BQ,30,0)</f>
        <v>675</v>
      </c>
      <c r="BA87" s="66">
        <f>VLOOKUP($A87,'S49'!$C:$BQ,52,0)</f>
        <v>175.4</v>
      </c>
      <c r="BB87" s="66">
        <f>VLOOKUP($A87,'S49'!$C:$BQ,59,0)</f>
        <v>0</v>
      </c>
      <c r="BC87" s="66">
        <f>VLOOKUP($A87,'S49'!$C:$BQ,60,0)</f>
        <v>0</v>
      </c>
      <c r="BD87" s="58" t="e">
        <f>VLOOKUP($A87,'S50'!$C:$BQ,32,0)</f>
        <v>#N/A</v>
      </c>
      <c r="BE87" s="58" t="e">
        <f>VLOOKUP($A87,'S50'!$C:$BQ,39,0)</f>
        <v>#N/A</v>
      </c>
      <c r="BF87" s="58" t="e">
        <f>VLOOKUP($A87,'S50'!$C:$BQ,40,0)</f>
        <v>#N/A</v>
      </c>
      <c r="BG87" s="58" t="e">
        <f>VLOOKUP($A87,'S50'!$C:$BQ,22,0)</f>
        <v>#N/A</v>
      </c>
      <c r="BH87" s="66" t="e">
        <f>VLOOKUP($A87,'S50'!$C:$BQ,29,0)</f>
        <v>#N/A</v>
      </c>
      <c r="BI87" s="66" t="e">
        <f>VLOOKUP($A87,'S50'!$C:$BQ,30,0)</f>
        <v>#N/A</v>
      </c>
      <c r="BJ87" s="66" t="e">
        <f>VLOOKUP($A87,'S50'!$C:$BQ,52,0)</f>
        <v>#N/A</v>
      </c>
      <c r="BK87" s="66" t="e">
        <f>VLOOKUP($A87,'S50'!$C:$BQ,59,0)</f>
        <v>#N/A</v>
      </c>
      <c r="BL87" s="66" t="e">
        <f>VLOOKUP($A87,'S50'!$C:$BQ,60,0)</f>
        <v>#N/A</v>
      </c>
    </row>
    <row r="88" spans="1:64" x14ac:dyDescent="0.2">
      <c r="A88" s="57" t="s">
        <v>148</v>
      </c>
      <c r="B88" s="58">
        <f>VLOOKUP($A88,'S0 remplacer avec S44'!$C:$BQ,32,0)</f>
        <v>290.7</v>
      </c>
      <c r="C88" s="58">
        <f>VLOOKUP($A88,'S0 remplacer avec S44'!$C:$BQ,39,0)</f>
        <v>79</v>
      </c>
      <c r="D88" s="58">
        <f>VLOOKUP($A88,'S0 remplacer avec S44'!$C:$BQ,40,0)</f>
        <v>153</v>
      </c>
      <c r="E88" s="58">
        <f>VLOOKUP($A88,'S0 remplacer avec S44'!$C:$BQ,22,0)</f>
        <v>2473.6033050000001</v>
      </c>
      <c r="F88" s="66">
        <f>VLOOKUP($A88,'S0 remplacer avec S44'!$C:$BQ,29,0)</f>
        <v>884</v>
      </c>
      <c r="G88" s="66">
        <f>VLOOKUP($A88,'S0 remplacer avec S44'!$C:$BQ,30,0)</f>
        <v>1555</v>
      </c>
      <c r="H88" s="66">
        <f>VLOOKUP($A88,'S0 remplacer avec S44'!$C:$BQ,52,0)</f>
        <v>229</v>
      </c>
      <c r="I88" s="66">
        <f>VLOOKUP($A88,'S0 remplacer avec S44'!$C:$BQ,59,0)</f>
        <v>0</v>
      </c>
      <c r="J88" s="66">
        <f>VLOOKUP($A88,'S0 remplacer avec S44'!$C:$BQ,60,0)</f>
        <v>0</v>
      </c>
      <c r="K88" s="58">
        <f>VLOOKUP($A88,'S45'!$C:$BQ,32,0)</f>
        <v>291.7</v>
      </c>
      <c r="L88" s="58">
        <f>VLOOKUP($A88,'S45'!$C:$BQ,39,0)</f>
        <v>78</v>
      </c>
      <c r="M88" s="58">
        <f>VLOOKUP($A88,'S45'!$C:$BQ,40,0)</f>
        <v>152</v>
      </c>
      <c r="N88" s="58">
        <f>VLOOKUP($A88,'S45'!$C:$BQ,22,0)</f>
        <v>2507.2538450000002</v>
      </c>
      <c r="O88" s="66">
        <f>VLOOKUP($A88,'S45'!$C:$BQ,29,0)</f>
        <v>850</v>
      </c>
      <c r="P88" s="66">
        <f>VLOOKUP($A88,'S45'!$C:$BQ,30,0)</f>
        <v>1522</v>
      </c>
      <c r="Q88" s="66">
        <f>VLOOKUP($A88,'S45'!$C:$BQ,52,0)</f>
        <v>233</v>
      </c>
      <c r="R88" s="66">
        <f>VLOOKUP($A88,'S45'!$C:$BQ,59,0)</f>
        <v>0</v>
      </c>
      <c r="S88" s="66">
        <f>VLOOKUP($A88,'S45'!$C:$BQ,60,0)</f>
        <v>0</v>
      </c>
      <c r="T88" s="58">
        <f>VLOOKUP($A88,'S46'!$C:$BQ,32,0)</f>
        <v>293.2</v>
      </c>
      <c r="U88" s="58">
        <f>VLOOKUP($A88,'S46'!$C:$BQ,39,0)</f>
        <v>76</v>
      </c>
      <c r="V88" s="58">
        <f>VLOOKUP($A88,'S46'!$C:$BQ,40,0)</f>
        <v>150</v>
      </c>
      <c r="W88" s="58">
        <f>VLOOKUP($A88,'S46'!$C:$BQ,22,0)</f>
        <v>2511.7253449999998</v>
      </c>
      <c r="X88" s="66">
        <f>VLOOKUP($A88,'S46'!$C:$BQ,29,0)</f>
        <v>846</v>
      </c>
      <c r="Y88" s="66">
        <f>VLOOKUP($A88,'S46'!$C:$BQ,30,0)</f>
        <v>1517</v>
      </c>
      <c r="Z88" s="66">
        <f>VLOOKUP($A88,'S46'!$C:$BQ,52,0)</f>
        <v>236</v>
      </c>
      <c r="AA88" s="66">
        <f>VLOOKUP($A88,'S46'!$C:$BQ,59,0)</f>
        <v>0</v>
      </c>
      <c r="AB88" s="66">
        <f>VLOOKUP($A88,'S46'!$C:$BQ,60,0)</f>
        <v>0</v>
      </c>
      <c r="AC88" s="58">
        <f>VLOOKUP($A88,'S47'!$C:$BQ,32,0)</f>
        <v>296.7</v>
      </c>
      <c r="AD88" s="58">
        <f>VLOOKUP($A88,'S47'!$C:$BQ,39,0)</f>
        <v>73</v>
      </c>
      <c r="AE88" s="58">
        <f>VLOOKUP($A88,'S47'!$C:$BQ,40,0)</f>
        <v>147</v>
      </c>
      <c r="AF88" s="58">
        <f>VLOOKUP($A88,'S47'!$C:$BQ,22,0)</f>
        <v>2522.5543050000001</v>
      </c>
      <c r="AG88" s="66">
        <f>VLOOKUP($A88,'S47'!$C:$BQ,29,0)</f>
        <v>835</v>
      </c>
      <c r="AH88" s="66">
        <f>VLOOKUP($A88,'S47'!$C:$BQ,30,0)</f>
        <v>1506</v>
      </c>
      <c r="AI88" s="66">
        <f>VLOOKUP($A88,'S47'!$C:$BQ,52,0)</f>
        <v>242</v>
      </c>
      <c r="AJ88" s="66">
        <f>VLOOKUP($A88,'S47'!$C:$BQ,59,0)</f>
        <v>0</v>
      </c>
      <c r="AK88" s="66">
        <f>VLOOKUP($A88,'S47'!$C:$BQ,60,0)</f>
        <v>0</v>
      </c>
      <c r="AL88" s="58">
        <f>VLOOKUP($A88,'S48'!$C:$BQ,32,0)</f>
        <v>298.7</v>
      </c>
      <c r="AM88" s="58">
        <f>VLOOKUP($A88,'S48'!$C:$BQ,39,0)</f>
        <v>73</v>
      </c>
      <c r="AN88" s="58">
        <f>VLOOKUP($A88,'S48'!$C:$BQ,40,0)</f>
        <v>147</v>
      </c>
      <c r="AO88" s="58">
        <f>VLOOKUP($A88,'S48'!$C:$BQ,22,0)</f>
        <v>2545.2591950000001</v>
      </c>
      <c r="AP88" s="66">
        <f>VLOOKUP($A88,'S48'!$C:$BQ,29,0)</f>
        <v>831</v>
      </c>
      <c r="AQ88" s="66">
        <f>VLOOKUP($A88,'S48'!$C:$BQ,30,0)</f>
        <v>1507</v>
      </c>
      <c r="AR88" s="66">
        <f>VLOOKUP($A88,'S48'!$C:$BQ,52,0)</f>
        <v>244</v>
      </c>
      <c r="AS88" s="66">
        <f>VLOOKUP($A88,'S48'!$C:$BQ,59,0)</f>
        <v>0</v>
      </c>
      <c r="AT88" s="66">
        <f>VLOOKUP($A88,'S48'!$C:$BQ,60,0)</f>
        <v>0</v>
      </c>
      <c r="AU88" s="58">
        <f>VLOOKUP($A88,'S49'!$C:$BQ,32,0)</f>
        <v>300.2</v>
      </c>
      <c r="AV88" s="58">
        <f>VLOOKUP($A88,'S49'!$C:$BQ,39,0)</f>
        <v>72</v>
      </c>
      <c r="AW88" s="58">
        <f>VLOOKUP($A88,'S49'!$C:$BQ,40,0)</f>
        <v>146</v>
      </c>
      <c r="AX88" s="58">
        <f>VLOOKUP($A88,'S49'!$C:$BQ,22,0)</f>
        <v>2571.5430150000002</v>
      </c>
      <c r="AY88" s="66">
        <f>VLOOKUP($A88,'S49'!$C:$BQ,29,0)</f>
        <v>805</v>
      </c>
      <c r="AZ88" s="66">
        <f>VLOOKUP($A88,'S49'!$C:$BQ,30,0)</f>
        <v>1480</v>
      </c>
      <c r="BA88" s="66">
        <f>VLOOKUP($A88,'S49'!$C:$BQ,52,0)</f>
        <v>245</v>
      </c>
      <c r="BB88" s="66">
        <f>VLOOKUP($A88,'S49'!$C:$BQ,59,0)</f>
        <v>0</v>
      </c>
      <c r="BC88" s="66">
        <f>VLOOKUP($A88,'S49'!$C:$BQ,60,0)</f>
        <v>0</v>
      </c>
      <c r="BD88" s="58" t="e">
        <f>VLOOKUP($A88,'S50'!$C:$BQ,32,0)</f>
        <v>#N/A</v>
      </c>
      <c r="BE88" s="58" t="e">
        <f>VLOOKUP($A88,'S50'!$C:$BQ,39,0)</f>
        <v>#N/A</v>
      </c>
      <c r="BF88" s="58" t="e">
        <f>VLOOKUP($A88,'S50'!$C:$BQ,40,0)</f>
        <v>#N/A</v>
      </c>
      <c r="BG88" s="58" t="e">
        <f>VLOOKUP($A88,'S50'!$C:$BQ,22,0)</f>
        <v>#N/A</v>
      </c>
      <c r="BH88" s="66" t="e">
        <f>VLOOKUP($A88,'S50'!$C:$BQ,29,0)</f>
        <v>#N/A</v>
      </c>
      <c r="BI88" s="66" t="e">
        <f>VLOOKUP($A88,'S50'!$C:$BQ,30,0)</f>
        <v>#N/A</v>
      </c>
      <c r="BJ88" s="66" t="e">
        <f>VLOOKUP($A88,'S50'!$C:$BQ,52,0)</f>
        <v>#N/A</v>
      </c>
      <c r="BK88" s="66" t="e">
        <f>VLOOKUP($A88,'S50'!$C:$BQ,59,0)</f>
        <v>#N/A</v>
      </c>
      <c r="BL88" s="66" t="e">
        <f>VLOOKUP($A88,'S50'!$C:$BQ,60,0)</f>
        <v>#N/A</v>
      </c>
    </row>
    <row r="89" spans="1:64" x14ac:dyDescent="0.2">
      <c r="A89" s="57" t="s">
        <v>149</v>
      </c>
      <c r="B89" s="58">
        <f>VLOOKUP($A89,'S0 remplacer avec S44'!$C:$BQ,32,0)</f>
        <v>195.8</v>
      </c>
      <c r="C89" s="58">
        <f>VLOOKUP($A89,'S0 remplacer avec S44'!$C:$BQ,39,0)</f>
        <v>9</v>
      </c>
      <c r="D89" s="58">
        <f>VLOOKUP($A89,'S0 remplacer avec S44'!$C:$BQ,40,0)</f>
        <v>50</v>
      </c>
      <c r="E89" s="58">
        <f>VLOOKUP($A89,'S0 remplacer avec S44'!$C:$BQ,22,0)</f>
        <v>1780.5033900000001</v>
      </c>
      <c r="F89" s="66">
        <f>VLOOKUP($A89,'S0 remplacer avec S44'!$C:$BQ,29,0)</f>
        <v>80</v>
      </c>
      <c r="G89" s="66">
        <f>VLOOKUP($A89,'S0 remplacer avec S44'!$C:$BQ,30,0)</f>
        <v>452</v>
      </c>
      <c r="H89" s="66">
        <f>VLOOKUP($A89,'S0 remplacer avec S44'!$C:$BQ,52,0)</f>
        <v>142.6</v>
      </c>
      <c r="I89" s="66">
        <f>VLOOKUP($A89,'S0 remplacer avec S44'!$C:$BQ,59,0)</f>
        <v>0</v>
      </c>
      <c r="J89" s="66">
        <f>VLOOKUP($A89,'S0 remplacer avec S44'!$C:$BQ,60,0)</f>
        <v>0</v>
      </c>
      <c r="K89" s="58">
        <f>VLOOKUP($A89,'S45'!$C:$BQ,32,0)</f>
        <v>196.8</v>
      </c>
      <c r="L89" s="58">
        <f>VLOOKUP($A89,'S45'!$C:$BQ,39,0)</f>
        <v>8</v>
      </c>
      <c r="M89" s="58">
        <f>VLOOKUP($A89,'S45'!$C:$BQ,40,0)</f>
        <v>49</v>
      </c>
      <c r="N89" s="58">
        <f>VLOOKUP($A89,'S45'!$C:$BQ,22,0)</f>
        <v>1856.69579</v>
      </c>
      <c r="O89" s="66">
        <f>VLOOKUP($A89,'S45'!$C:$BQ,29,0)</f>
        <v>4</v>
      </c>
      <c r="P89" s="66">
        <f>VLOOKUP($A89,'S45'!$C:$BQ,30,0)</f>
        <v>376</v>
      </c>
      <c r="Q89" s="66">
        <f>VLOOKUP($A89,'S45'!$C:$BQ,52,0)</f>
        <v>144.6</v>
      </c>
      <c r="R89" s="66">
        <f>VLOOKUP($A89,'S45'!$C:$BQ,59,0)</f>
        <v>0</v>
      </c>
      <c r="S89" s="66">
        <f>VLOOKUP($A89,'S45'!$C:$BQ,60,0)</f>
        <v>0</v>
      </c>
      <c r="T89" s="58">
        <f>VLOOKUP($A89,'S46'!$C:$BQ,32,0)</f>
        <v>196.3</v>
      </c>
      <c r="U89" s="58">
        <f>VLOOKUP($A89,'S46'!$C:$BQ,39,0)</f>
        <v>9</v>
      </c>
      <c r="V89" s="58">
        <f>VLOOKUP($A89,'S46'!$C:$BQ,40,0)</f>
        <v>50</v>
      </c>
      <c r="W89" s="58">
        <f>VLOOKUP($A89,'S46'!$C:$BQ,22,0)</f>
        <v>1858.2697900000001</v>
      </c>
      <c r="X89" s="66">
        <f>VLOOKUP($A89,'S46'!$C:$BQ,29,0)</f>
        <v>2</v>
      </c>
      <c r="Y89" s="66">
        <f>VLOOKUP($A89,'S46'!$C:$BQ,30,0)</f>
        <v>374</v>
      </c>
      <c r="Z89" s="66">
        <f>VLOOKUP($A89,'S46'!$C:$BQ,52,0)</f>
        <v>145.6</v>
      </c>
      <c r="AA89" s="66">
        <f>VLOOKUP($A89,'S46'!$C:$BQ,59,0)</f>
        <v>0</v>
      </c>
      <c r="AB89" s="66">
        <f>VLOOKUP($A89,'S46'!$C:$BQ,60,0)</f>
        <v>0</v>
      </c>
      <c r="AC89" s="58">
        <f>VLOOKUP($A89,'S47'!$C:$BQ,32,0)</f>
        <v>204.3</v>
      </c>
      <c r="AD89" s="58">
        <f>VLOOKUP($A89,'S47'!$C:$BQ,39,0)</f>
        <v>1</v>
      </c>
      <c r="AE89" s="58">
        <f>VLOOKUP($A89,'S47'!$C:$BQ,40,0)</f>
        <v>42</v>
      </c>
      <c r="AF89" s="58">
        <f>VLOOKUP($A89,'S47'!$C:$BQ,22,0)</f>
        <v>1957.8344999999999</v>
      </c>
      <c r="AG89" s="66">
        <f>VLOOKUP($A89,'S47'!$C:$BQ,29,0)</f>
        <v>0</v>
      </c>
      <c r="AH89" s="66">
        <f>VLOOKUP($A89,'S47'!$C:$BQ,30,0)</f>
        <v>275</v>
      </c>
      <c r="AI89" s="66">
        <f>VLOOKUP($A89,'S47'!$C:$BQ,52,0)</f>
        <v>148.6</v>
      </c>
      <c r="AJ89" s="66">
        <f>VLOOKUP($A89,'S47'!$C:$BQ,59,0)</f>
        <v>0</v>
      </c>
      <c r="AK89" s="66">
        <f>VLOOKUP($A89,'S47'!$C:$BQ,60,0)</f>
        <v>0</v>
      </c>
      <c r="AL89" s="58">
        <f>VLOOKUP($A89,'S48'!$C:$BQ,32,0)</f>
        <v>315.7</v>
      </c>
      <c r="AM89" s="58">
        <f>VLOOKUP($A89,'S48'!$C:$BQ,39,0)</f>
        <v>12</v>
      </c>
      <c r="AN89" s="58">
        <f>VLOOKUP($A89,'S48'!$C:$BQ,40,0)</f>
        <v>77</v>
      </c>
      <c r="AO89" s="58">
        <f>VLOOKUP($A89,'S48'!$C:$BQ,22,0)</f>
        <v>3150.9084400000002</v>
      </c>
      <c r="AP89" s="66">
        <f>VLOOKUP($A89,'S48'!$C:$BQ,29,0)</f>
        <v>0</v>
      </c>
      <c r="AQ89" s="66">
        <f>VLOOKUP($A89,'S48'!$C:$BQ,30,0)</f>
        <v>420</v>
      </c>
      <c r="AR89" s="66">
        <f>VLOOKUP($A89,'S48'!$C:$BQ,52,0)</f>
        <v>245.6</v>
      </c>
      <c r="AS89" s="66">
        <f>VLOOKUP($A89,'S48'!$C:$BQ,59,0)</f>
        <v>0</v>
      </c>
      <c r="AT89" s="66">
        <f>VLOOKUP($A89,'S48'!$C:$BQ,60,0)</f>
        <v>0</v>
      </c>
      <c r="AU89" s="58">
        <f>VLOOKUP($A89,'S49'!$C:$BQ,32,0)</f>
        <v>313.39999999999998</v>
      </c>
      <c r="AV89" s="58">
        <f>VLOOKUP($A89,'S49'!$C:$BQ,39,0)</f>
        <v>14</v>
      </c>
      <c r="AW89" s="58">
        <f>VLOOKUP($A89,'S49'!$C:$BQ,40,0)</f>
        <v>80</v>
      </c>
      <c r="AX89" s="58">
        <f>VLOOKUP($A89,'S49'!$C:$BQ,22,0)</f>
        <v>3202.3403199999998</v>
      </c>
      <c r="AY89" s="66">
        <f>VLOOKUP($A89,'S49'!$C:$BQ,29,0)</f>
        <v>0</v>
      </c>
      <c r="AZ89" s="66">
        <f>VLOOKUP($A89,'S49'!$C:$BQ,30,0)</f>
        <v>369</v>
      </c>
      <c r="BA89" s="66">
        <f>VLOOKUP($A89,'S49'!$C:$BQ,52,0)</f>
        <v>246.6</v>
      </c>
      <c r="BB89" s="66">
        <f>VLOOKUP($A89,'S49'!$C:$BQ,59,0)</f>
        <v>0</v>
      </c>
      <c r="BC89" s="66">
        <f>VLOOKUP($A89,'S49'!$C:$BQ,60,0)</f>
        <v>0</v>
      </c>
      <c r="BD89" s="58" t="e">
        <f>VLOOKUP($A89,'S50'!$C:$BQ,32,0)</f>
        <v>#N/A</v>
      </c>
      <c r="BE89" s="58" t="e">
        <f>VLOOKUP($A89,'S50'!$C:$BQ,39,0)</f>
        <v>#N/A</v>
      </c>
      <c r="BF89" s="58" t="e">
        <f>VLOOKUP($A89,'S50'!$C:$BQ,40,0)</f>
        <v>#N/A</v>
      </c>
      <c r="BG89" s="58" t="e">
        <f>VLOOKUP($A89,'S50'!$C:$BQ,22,0)</f>
        <v>#N/A</v>
      </c>
      <c r="BH89" s="66" t="e">
        <f>VLOOKUP($A89,'S50'!$C:$BQ,29,0)</f>
        <v>#N/A</v>
      </c>
      <c r="BI89" s="66" t="e">
        <f>VLOOKUP($A89,'S50'!$C:$BQ,30,0)</f>
        <v>#N/A</v>
      </c>
      <c r="BJ89" s="66" t="e">
        <f>VLOOKUP($A89,'S50'!$C:$BQ,52,0)</f>
        <v>#N/A</v>
      </c>
      <c r="BK89" s="66" t="e">
        <f>VLOOKUP($A89,'S50'!$C:$BQ,59,0)</f>
        <v>#N/A</v>
      </c>
      <c r="BL89" s="66" t="e">
        <f>VLOOKUP($A89,'S50'!$C:$BQ,60,0)</f>
        <v>#N/A</v>
      </c>
    </row>
    <row r="90" spans="1:64" x14ac:dyDescent="0.2">
      <c r="A90" s="57" t="s">
        <v>150</v>
      </c>
      <c r="B90" s="58">
        <f>VLOOKUP($A90,'S0 remplacer avec S44'!$C:$BQ,32,0)</f>
        <v>320.60000000000002</v>
      </c>
      <c r="C90" s="58">
        <f>VLOOKUP($A90,'S0 remplacer avec S44'!$C:$BQ,39,0)</f>
        <v>56</v>
      </c>
      <c r="D90" s="58">
        <f>VLOOKUP($A90,'S0 remplacer avec S44'!$C:$BQ,40,0)</f>
        <v>132</v>
      </c>
      <c r="E90" s="58">
        <f>VLOOKUP($A90,'S0 remplacer avec S44'!$C:$BQ,22,0)</f>
        <v>2211.465655</v>
      </c>
      <c r="F90" s="66">
        <f>VLOOKUP($A90,'S0 remplacer avec S44'!$C:$BQ,29,0)</f>
        <v>1212</v>
      </c>
      <c r="G90" s="66">
        <f>VLOOKUP($A90,'S0 remplacer avec S44'!$C:$BQ,30,0)</f>
        <v>1896</v>
      </c>
      <c r="H90" s="66">
        <f>VLOOKUP($A90,'S0 remplacer avec S44'!$C:$BQ,52,0)</f>
        <v>143.19999999999999</v>
      </c>
      <c r="I90" s="66">
        <f>VLOOKUP($A90,'S0 remplacer avec S44'!$C:$BQ,59,0)</f>
        <v>48</v>
      </c>
      <c r="J90" s="66">
        <f>VLOOKUP($A90,'S0 remplacer avec S44'!$C:$BQ,60,0)</f>
        <v>87</v>
      </c>
      <c r="K90" s="58">
        <f>VLOOKUP($A90,'S45'!$C:$BQ,32,0)</f>
        <v>326.60000000000002</v>
      </c>
      <c r="L90" s="58">
        <f>VLOOKUP($A90,'S45'!$C:$BQ,39,0)</f>
        <v>50</v>
      </c>
      <c r="M90" s="58">
        <f>VLOOKUP($A90,'S45'!$C:$BQ,40,0)</f>
        <v>126</v>
      </c>
      <c r="N90" s="58">
        <f>VLOOKUP($A90,'S45'!$C:$BQ,22,0)</f>
        <v>2280.0541149999999</v>
      </c>
      <c r="O90" s="66">
        <f>VLOOKUP($A90,'S45'!$C:$BQ,29,0)</f>
        <v>1143</v>
      </c>
      <c r="P90" s="66">
        <f>VLOOKUP($A90,'S45'!$C:$BQ,30,0)</f>
        <v>1828</v>
      </c>
      <c r="Q90" s="66">
        <f>VLOOKUP($A90,'S45'!$C:$BQ,52,0)</f>
        <v>146.19999999999999</v>
      </c>
      <c r="R90" s="66">
        <f>VLOOKUP($A90,'S45'!$C:$BQ,59,0)</f>
        <v>45</v>
      </c>
      <c r="S90" s="66">
        <f>VLOOKUP($A90,'S45'!$C:$BQ,60,0)</f>
        <v>84</v>
      </c>
      <c r="T90" s="58">
        <f>VLOOKUP($A90,'S46'!$C:$BQ,32,0)</f>
        <v>327.10000000000002</v>
      </c>
      <c r="U90" s="58">
        <f>VLOOKUP($A90,'S46'!$C:$BQ,39,0)</f>
        <v>50</v>
      </c>
      <c r="V90" s="58">
        <f>VLOOKUP($A90,'S46'!$C:$BQ,40,0)</f>
        <v>125</v>
      </c>
      <c r="W90" s="58">
        <f>VLOOKUP($A90,'S46'!$C:$BQ,22,0)</f>
        <v>2283.9616850000002</v>
      </c>
      <c r="X90" s="66">
        <f>VLOOKUP($A90,'S46'!$C:$BQ,29,0)</f>
        <v>1139</v>
      </c>
      <c r="Y90" s="66">
        <f>VLOOKUP($A90,'S46'!$C:$BQ,30,0)</f>
        <v>1824</v>
      </c>
      <c r="Z90" s="66">
        <f>VLOOKUP($A90,'S46'!$C:$BQ,52,0)</f>
        <v>146.19999999999999</v>
      </c>
      <c r="AA90" s="66">
        <f>VLOOKUP($A90,'S46'!$C:$BQ,59,0)</f>
        <v>45</v>
      </c>
      <c r="AB90" s="66">
        <f>VLOOKUP($A90,'S46'!$C:$BQ,60,0)</f>
        <v>84</v>
      </c>
      <c r="AC90" s="58">
        <f>VLOOKUP($A90,'S47'!$C:$BQ,32,0)</f>
        <v>331.6</v>
      </c>
      <c r="AD90" s="58">
        <f>VLOOKUP($A90,'S47'!$C:$BQ,39,0)</f>
        <v>45</v>
      </c>
      <c r="AE90" s="58">
        <f>VLOOKUP($A90,'S47'!$C:$BQ,40,0)</f>
        <v>121</v>
      </c>
      <c r="AF90" s="58">
        <f>VLOOKUP($A90,'S47'!$C:$BQ,22,0)</f>
        <v>2316.2298350000001</v>
      </c>
      <c r="AG90" s="66">
        <f>VLOOKUP($A90,'S47'!$C:$BQ,29,0)</f>
        <v>1107</v>
      </c>
      <c r="AH90" s="66">
        <f>VLOOKUP($A90,'S47'!$C:$BQ,30,0)</f>
        <v>1792</v>
      </c>
      <c r="AI90" s="66">
        <f>VLOOKUP($A90,'S47'!$C:$BQ,52,0)</f>
        <v>149.19999999999999</v>
      </c>
      <c r="AJ90" s="66">
        <f>VLOOKUP($A90,'S47'!$C:$BQ,59,0)</f>
        <v>42</v>
      </c>
      <c r="AK90" s="66">
        <f>VLOOKUP($A90,'S47'!$C:$BQ,60,0)</f>
        <v>81</v>
      </c>
      <c r="AL90" s="58">
        <f>VLOOKUP($A90,'S48'!$C:$BQ,32,0)</f>
        <v>422.4</v>
      </c>
      <c r="AM90" s="58">
        <f>VLOOKUP($A90,'S48'!$C:$BQ,39,0)</f>
        <v>104</v>
      </c>
      <c r="AN90" s="58">
        <f>VLOOKUP($A90,'S48'!$C:$BQ,40,0)</f>
        <v>209</v>
      </c>
      <c r="AO90" s="58">
        <f>VLOOKUP($A90,'S48'!$C:$BQ,22,0)</f>
        <v>3074.4177399999999</v>
      </c>
      <c r="AP90" s="66">
        <f>VLOOKUP($A90,'S48'!$C:$BQ,29,0)</f>
        <v>1708</v>
      </c>
      <c r="AQ90" s="66">
        <f>VLOOKUP($A90,'S48'!$C:$BQ,30,0)</f>
        <v>2664</v>
      </c>
      <c r="AR90" s="66">
        <f>VLOOKUP($A90,'S48'!$C:$BQ,52,0)</f>
        <v>227.6</v>
      </c>
      <c r="AS90" s="66">
        <f>VLOOKUP($A90,'S48'!$C:$BQ,59,0)</f>
        <v>40</v>
      </c>
      <c r="AT90" s="66">
        <f>VLOOKUP($A90,'S48'!$C:$BQ,60,0)</f>
        <v>93</v>
      </c>
      <c r="AU90" s="58">
        <f>VLOOKUP($A90,'S49'!$C:$BQ,32,0)</f>
        <v>419.9</v>
      </c>
      <c r="AV90" s="58">
        <f>VLOOKUP($A90,'S49'!$C:$BQ,39,0)</f>
        <v>106</v>
      </c>
      <c r="AW90" s="58">
        <f>VLOOKUP($A90,'S49'!$C:$BQ,40,0)</f>
        <v>211</v>
      </c>
      <c r="AX90" s="58">
        <f>VLOOKUP($A90,'S49'!$C:$BQ,22,0)</f>
        <v>3095.6416899999999</v>
      </c>
      <c r="AY90" s="66">
        <f>VLOOKUP($A90,'S49'!$C:$BQ,29,0)</f>
        <v>1686</v>
      </c>
      <c r="AZ90" s="66">
        <f>VLOOKUP($A90,'S49'!$C:$BQ,30,0)</f>
        <v>2643</v>
      </c>
      <c r="BA90" s="66">
        <f>VLOOKUP($A90,'S49'!$C:$BQ,52,0)</f>
        <v>230.6</v>
      </c>
      <c r="BB90" s="66">
        <f>VLOOKUP($A90,'S49'!$C:$BQ,59,0)</f>
        <v>37</v>
      </c>
      <c r="BC90" s="66">
        <f>VLOOKUP($A90,'S49'!$C:$BQ,60,0)</f>
        <v>90</v>
      </c>
      <c r="BD90" s="58" t="e">
        <f>VLOOKUP($A90,'S50'!$C:$BQ,32,0)</f>
        <v>#N/A</v>
      </c>
      <c r="BE90" s="58" t="e">
        <f>VLOOKUP($A90,'S50'!$C:$BQ,39,0)</f>
        <v>#N/A</v>
      </c>
      <c r="BF90" s="58" t="e">
        <f>VLOOKUP($A90,'S50'!$C:$BQ,40,0)</f>
        <v>#N/A</v>
      </c>
      <c r="BG90" s="58" t="e">
        <f>VLOOKUP($A90,'S50'!$C:$BQ,22,0)</f>
        <v>#N/A</v>
      </c>
      <c r="BH90" s="66" t="e">
        <f>VLOOKUP($A90,'S50'!$C:$BQ,29,0)</f>
        <v>#N/A</v>
      </c>
      <c r="BI90" s="66" t="e">
        <f>VLOOKUP($A90,'S50'!$C:$BQ,30,0)</f>
        <v>#N/A</v>
      </c>
      <c r="BJ90" s="66" t="e">
        <f>VLOOKUP($A90,'S50'!$C:$BQ,52,0)</f>
        <v>#N/A</v>
      </c>
      <c r="BK90" s="66" t="e">
        <f>VLOOKUP($A90,'S50'!$C:$BQ,59,0)</f>
        <v>#N/A</v>
      </c>
      <c r="BL90" s="66" t="e">
        <f>VLOOKUP($A90,'S50'!$C:$BQ,60,0)</f>
        <v>#N/A</v>
      </c>
    </row>
    <row r="91" spans="1:64" x14ac:dyDescent="0.2">
      <c r="A91" s="57" t="s">
        <v>151</v>
      </c>
      <c r="B91" s="58">
        <f>VLOOKUP($A91,'S0 remplacer avec S44'!$C:$BQ,32,0)</f>
        <v>302.45</v>
      </c>
      <c r="C91" s="58">
        <f>VLOOKUP($A91,'S0 remplacer avec S44'!$C:$BQ,39,0)</f>
        <v>35</v>
      </c>
      <c r="D91" s="58">
        <f>VLOOKUP($A91,'S0 remplacer avec S44'!$C:$BQ,40,0)</f>
        <v>102</v>
      </c>
      <c r="E91" s="58">
        <f>VLOOKUP($A91,'S0 remplacer avec S44'!$C:$BQ,22,0)</f>
        <v>2406.7459749999998</v>
      </c>
      <c r="F91" s="66">
        <f>VLOOKUP($A91,'S0 remplacer avec S44'!$C:$BQ,29,0)</f>
        <v>658</v>
      </c>
      <c r="G91" s="66">
        <f>VLOOKUP($A91,'S0 remplacer avec S44'!$C:$BQ,30,0)</f>
        <v>1271</v>
      </c>
      <c r="H91" s="66">
        <f>VLOOKUP($A91,'S0 remplacer avec S44'!$C:$BQ,52,0)</f>
        <v>142</v>
      </c>
      <c r="I91" s="66">
        <f>VLOOKUP($A91,'S0 remplacer avec S44'!$C:$BQ,59,0)</f>
        <v>30</v>
      </c>
      <c r="J91" s="66">
        <f>VLOOKUP($A91,'S0 remplacer avec S44'!$C:$BQ,60,0)</f>
        <v>64</v>
      </c>
      <c r="K91" s="58">
        <f>VLOOKUP($A91,'S45'!$C:$BQ,32,0)</f>
        <v>307.95</v>
      </c>
      <c r="L91" s="58">
        <f>VLOOKUP($A91,'S45'!$C:$BQ,39,0)</f>
        <v>29</v>
      </c>
      <c r="M91" s="58">
        <f>VLOOKUP($A91,'S45'!$C:$BQ,40,0)</f>
        <v>97</v>
      </c>
      <c r="N91" s="58">
        <f>VLOOKUP($A91,'S45'!$C:$BQ,22,0)</f>
        <v>2527.419985</v>
      </c>
      <c r="O91" s="66">
        <f>VLOOKUP($A91,'S45'!$C:$BQ,29,0)</f>
        <v>537</v>
      </c>
      <c r="P91" s="66">
        <f>VLOOKUP($A91,'S45'!$C:$BQ,30,0)</f>
        <v>1150</v>
      </c>
      <c r="Q91" s="66">
        <f>VLOOKUP($A91,'S45'!$C:$BQ,52,0)</f>
        <v>154</v>
      </c>
      <c r="R91" s="66">
        <f>VLOOKUP($A91,'S45'!$C:$BQ,59,0)</f>
        <v>18</v>
      </c>
      <c r="S91" s="66">
        <f>VLOOKUP($A91,'S45'!$C:$BQ,60,0)</f>
        <v>52</v>
      </c>
      <c r="T91" s="58">
        <f>VLOOKUP($A91,'S46'!$C:$BQ,32,0)</f>
        <v>307.45</v>
      </c>
      <c r="U91" s="58">
        <f>VLOOKUP($A91,'S46'!$C:$BQ,39,0)</f>
        <v>30</v>
      </c>
      <c r="V91" s="58">
        <f>VLOOKUP($A91,'S46'!$C:$BQ,40,0)</f>
        <v>97</v>
      </c>
      <c r="W91" s="58">
        <f>VLOOKUP($A91,'S46'!$C:$BQ,22,0)</f>
        <v>2528.8302650000001</v>
      </c>
      <c r="X91" s="66">
        <f>VLOOKUP($A91,'S46'!$C:$BQ,29,0)</f>
        <v>536</v>
      </c>
      <c r="Y91" s="66">
        <f>VLOOKUP($A91,'S46'!$C:$BQ,30,0)</f>
        <v>1148</v>
      </c>
      <c r="Z91" s="66">
        <f>VLOOKUP($A91,'S46'!$C:$BQ,52,0)</f>
        <v>159</v>
      </c>
      <c r="AA91" s="66">
        <f>VLOOKUP($A91,'S46'!$C:$BQ,59,0)</f>
        <v>13</v>
      </c>
      <c r="AB91" s="66">
        <f>VLOOKUP($A91,'S46'!$C:$BQ,60,0)</f>
        <v>47</v>
      </c>
      <c r="AC91" s="58">
        <f>VLOOKUP($A91,'S47'!$C:$BQ,32,0)</f>
        <v>315.45</v>
      </c>
      <c r="AD91" s="58">
        <f>VLOOKUP($A91,'S47'!$C:$BQ,39,0)</f>
        <v>22</v>
      </c>
      <c r="AE91" s="58">
        <f>VLOOKUP($A91,'S47'!$C:$BQ,40,0)</f>
        <v>89</v>
      </c>
      <c r="AF91" s="58">
        <f>VLOOKUP($A91,'S47'!$C:$BQ,22,0)</f>
        <v>2534.1461450000002</v>
      </c>
      <c r="AG91" s="66">
        <f>VLOOKUP($A91,'S47'!$C:$BQ,29,0)</f>
        <v>530</v>
      </c>
      <c r="AH91" s="66">
        <f>VLOOKUP($A91,'S47'!$C:$BQ,30,0)</f>
        <v>1143</v>
      </c>
      <c r="AI91" s="66">
        <f>VLOOKUP($A91,'S47'!$C:$BQ,52,0)</f>
        <v>183</v>
      </c>
      <c r="AJ91" s="66">
        <f>VLOOKUP($A91,'S47'!$C:$BQ,59,0)</f>
        <v>0</v>
      </c>
      <c r="AK91" s="66">
        <f>VLOOKUP($A91,'S47'!$C:$BQ,60,0)</f>
        <v>23</v>
      </c>
      <c r="AL91" s="58">
        <f>VLOOKUP($A91,'S48'!$C:$BQ,32,0)</f>
        <v>330.55</v>
      </c>
      <c r="AM91" s="58">
        <f>VLOOKUP($A91,'S48'!$C:$BQ,39,0)</f>
        <v>8</v>
      </c>
      <c r="AN91" s="58">
        <f>VLOOKUP($A91,'S48'!$C:$BQ,40,0)</f>
        <v>76</v>
      </c>
      <c r="AO91" s="58">
        <f>VLOOKUP($A91,'S48'!$C:$BQ,22,0)</f>
        <v>2536.087575</v>
      </c>
      <c r="AP91" s="66">
        <f>VLOOKUP($A91,'S48'!$C:$BQ,29,0)</f>
        <v>538</v>
      </c>
      <c r="AQ91" s="66">
        <f>VLOOKUP($A91,'S48'!$C:$BQ,30,0)</f>
        <v>1153</v>
      </c>
      <c r="AR91" s="66">
        <f>VLOOKUP($A91,'S48'!$C:$BQ,52,0)</f>
        <v>203</v>
      </c>
      <c r="AS91" s="66">
        <f>VLOOKUP($A91,'S48'!$C:$BQ,59,0)</f>
        <v>0</v>
      </c>
      <c r="AT91" s="66">
        <f>VLOOKUP($A91,'S48'!$C:$BQ,60,0)</f>
        <v>4</v>
      </c>
      <c r="AU91" s="58">
        <f>VLOOKUP($A91,'S49'!$C:$BQ,32,0)</f>
        <v>341.55</v>
      </c>
      <c r="AV91" s="58">
        <f>VLOOKUP($A91,'S49'!$C:$BQ,39,0)</f>
        <v>0</v>
      </c>
      <c r="AW91" s="58">
        <f>VLOOKUP($A91,'S49'!$C:$BQ,40,0)</f>
        <v>65</v>
      </c>
      <c r="AX91" s="58">
        <f>VLOOKUP($A91,'S49'!$C:$BQ,22,0)</f>
        <v>2528.3486549999998</v>
      </c>
      <c r="AY91" s="66">
        <f>VLOOKUP($A91,'S49'!$C:$BQ,29,0)</f>
        <v>546</v>
      </c>
      <c r="AZ91" s="66">
        <f>VLOOKUP($A91,'S49'!$C:$BQ,30,0)</f>
        <v>1161</v>
      </c>
      <c r="BA91" s="66">
        <f>VLOOKUP($A91,'S49'!$C:$BQ,52,0)</f>
        <v>217</v>
      </c>
      <c r="BB91" s="66">
        <f>VLOOKUP($A91,'S49'!$C:$BQ,59,0)</f>
        <v>0</v>
      </c>
      <c r="BC91" s="66">
        <f>VLOOKUP($A91,'S49'!$C:$BQ,60,0)</f>
        <v>0</v>
      </c>
      <c r="BD91" s="58" t="e">
        <f>VLOOKUP($A91,'S50'!$C:$BQ,32,0)</f>
        <v>#N/A</v>
      </c>
      <c r="BE91" s="58" t="e">
        <f>VLOOKUP($A91,'S50'!$C:$BQ,39,0)</f>
        <v>#N/A</v>
      </c>
      <c r="BF91" s="58" t="e">
        <f>VLOOKUP($A91,'S50'!$C:$BQ,40,0)</f>
        <v>#N/A</v>
      </c>
      <c r="BG91" s="58" t="e">
        <f>VLOOKUP($A91,'S50'!$C:$BQ,22,0)</f>
        <v>#N/A</v>
      </c>
      <c r="BH91" s="66" t="e">
        <f>VLOOKUP($A91,'S50'!$C:$BQ,29,0)</f>
        <v>#N/A</v>
      </c>
      <c r="BI91" s="66" t="e">
        <f>VLOOKUP($A91,'S50'!$C:$BQ,30,0)</f>
        <v>#N/A</v>
      </c>
      <c r="BJ91" s="66" t="e">
        <f>VLOOKUP($A91,'S50'!$C:$BQ,52,0)</f>
        <v>#N/A</v>
      </c>
      <c r="BK91" s="66" t="e">
        <f>VLOOKUP($A91,'S50'!$C:$BQ,59,0)</f>
        <v>#N/A</v>
      </c>
      <c r="BL91" s="66" t="e">
        <f>VLOOKUP($A91,'S50'!$C:$BQ,60,0)</f>
        <v>#N/A</v>
      </c>
    </row>
    <row r="92" spans="1:64" x14ac:dyDescent="0.2">
      <c r="A92" s="57" t="s">
        <v>152</v>
      </c>
      <c r="B92" s="58">
        <f>VLOOKUP($A92,'S0 remplacer avec S44'!$C:$BQ,32,0)</f>
        <v>100.7</v>
      </c>
      <c r="C92" s="58">
        <f>VLOOKUP($A92,'S0 remplacer avec S44'!$C:$BQ,39,0)</f>
        <v>17</v>
      </c>
      <c r="D92" s="58">
        <f>VLOOKUP($A92,'S0 remplacer avec S44'!$C:$BQ,40,0)</f>
        <v>40</v>
      </c>
      <c r="E92" s="58">
        <f>VLOOKUP($A92,'S0 remplacer avec S44'!$C:$BQ,22,0)</f>
        <v>1074.056</v>
      </c>
      <c r="F92" s="66">
        <f>VLOOKUP($A92,'S0 remplacer avec S44'!$C:$BQ,29,0)</f>
        <v>0</v>
      </c>
      <c r="G92" s="66">
        <f>VLOOKUP($A92,'S0 remplacer avec S44'!$C:$BQ,30,0)</f>
        <v>204</v>
      </c>
      <c r="H92" s="66">
        <f>VLOOKUP($A92,'S0 remplacer avec S44'!$C:$BQ,52,0)</f>
        <v>93</v>
      </c>
      <c r="I92" s="66">
        <f>VLOOKUP($A92,'S0 remplacer avec S44'!$C:$BQ,59,0)</f>
        <v>0</v>
      </c>
      <c r="J92" s="66">
        <f>VLOOKUP($A92,'S0 remplacer avec S44'!$C:$BQ,60,0)</f>
        <v>0</v>
      </c>
      <c r="K92" s="58">
        <f>VLOOKUP($A92,'S45'!$C:$BQ,32,0)</f>
        <v>101.7</v>
      </c>
      <c r="L92" s="58">
        <f>VLOOKUP($A92,'S45'!$C:$BQ,39,0)</f>
        <v>16</v>
      </c>
      <c r="M92" s="58">
        <f>VLOOKUP($A92,'S45'!$C:$BQ,40,0)</f>
        <v>39</v>
      </c>
      <c r="N92" s="58">
        <f>VLOOKUP($A92,'S45'!$C:$BQ,22,0)</f>
        <v>1068.4842799999999</v>
      </c>
      <c r="O92" s="66">
        <f>VLOOKUP($A92,'S45'!$C:$BQ,29,0)</f>
        <v>0</v>
      </c>
      <c r="P92" s="66">
        <f>VLOOKUP($A92,'S45'!$C:$BQ,30,0)</f>
        <v>209</v>
      </c>
      <c r="Q92" s="66">
        <f>VLOOKUP($A92,'S45'!$C:$BQ,52,0)</f>
        <v>93</v>
      </c>
      <c r="R92" s="66">
        <f>VLOOKUP($A92,'S45'!$C:$BQ,59,0)</f>
        <v>0</v>
      </c>
      <c r="S92" s="66">
        <f>VLOOKUP($A92,'S45'!$C:$BQ,60,0)</f>
        <v>0</v>
      </c>
      <c r="T92" s="58">
        <f>VLOOKUP($A92,'S46'!$C:$BQ,32,0)</f>
        <v>101.7</v>
      </c>
      <c r="U92" s="58">
        <f>VLOOKUP($A92,'S46'!$C:$BQ,39,0)</f>
        <v>16</v>
      </c>
      <c r="V92" s="58">
        <f>VLOOKUP($A92,'S46'!$C:$BQ,40,0)</f>
        <v>39</v>
      </c>
      <c r="W92" s="58">
        <f>VLOOKUP($A92,'S46'!$C:$BQ,22,0)</f>
        <v>1069.0662500000001</v>
      </c>
      <c r="X92" s="66">
        <f>VLOOKUP($A92,'S46'!$C:$BQ,29,0)</f>
        <v>0</v>
      </c>
      <c r="Y92" s="66">
        <f>VLOOKUP($A92,'S46'!$C:$BQ,30,0)</f>
        <v>209</v>
      </c>
      <c r="Z92" s="66">
        <f>VLOOKUP($A92,'S46'!$C:$BQ,52,0)</f>
        <v>93</v>
      </c>
      <c r="AA92" s="66">
        <f>VLOOKUP($A92,'S46'!$C:$BQ,59,0)</f>
        <v>0</v>
      </c>
      <c r="AB92" s="66">
        <f>VLOOKUP($A92,'S46'!$C:$BQ,60,0)</f>
        <v>0</v>
      </c>
      <c r="AC92" s="58">
        <f>VLOOKUP($A92,'S47'!$C:$BQ,32,0)</f>
        <v>101.7</v>
      </c>
      <c r="AD92" s="58">
        <f>VLOOKUP($A92,'S47'!$C:$BQ,39,0)</f>
        <v>16</v>
      </c>
      <c r="AE92" s="58">
        <f>VLOOKUP($A92,'S47'!$C:$BQ,40,0)</f>
        <v>39</v>
      </c>
      <c r="AF92" s="58">
        <f>VLOOKUP($A92,'S47'!$C:$BQ,22,0)</f>
        <v>1078.9677200000001</v>
      </c>
      <c r="AG92" s="66">
        <f>VLOOKUP($A92,'S47'!$C:$BQ,29,0)</f>
        <v>0</v>
      </c>
      <c r="AH92" s="66">
        <f>VLOOKUP($A92,'S47'!$C:$BQ,30,0)</f>
        <v>199</v>
      </c>
      <c r="AI92" s="66">
        <f>VLOOKUP($A92,'S47'!$C:$BQ,52,0)</f>
        <v>94</v>
      </c>
      <c r="AJ92" s="66">
        <f>VLOOKUP($A92,'S47'!$C:$BQ,59,0)</f>
        <v>0</v>
      </c>
      <c r="AK92" s="66">
        <f>VLOOKUP($A92,'S47'!$C:$BQ,60,0)</f>
        <v>0</v>
      </c>
      <c r="AL92" s="58" t="e">
        <f>VLOOKUP($A92,'S48'!$C:$BQ,32,0)</f>
        <v>#N/A</v>
      </c>
      <c r="AM92" s="58" t="e">
        <f>VLOOKUP($A92,'S48'!$C:$BQ,39,0)</f>
        <v>#N/A</v>
      </c>
      <c r="AN92" s="58" t="e">
        <f>VLOOKUP($A92,'S48'!$C:$BQ,40,0)</f>
        <v>#N/A</v>
      </c>
      <c r="AO92" s="58" t="e">
        <f>VLOOKUP($A92,'S48'!$C:$BQ,22,0)</f>
        <v>#N/A</v>
      </c>
      <c r="AP92" s="66" t="e">
        <f>VLOOKUP($A92,'S48'!$C:$BQ,29,0)</f>
        <v>#N/A</v>
      </c>
      <c r="AQ92" s="66" t="e">
        <f>VLOOKUP($A92,'S48'!$C:$BQ,30,0)</f>
        <v>#N/A</v>
      </c>
      <c r="AR92" s="66" t="e">
        <f>VLOOKUP($A92,'S48'!$C:$BQ,52,0)</f>
        <v>#N/A</v>
      </c>
      <c r="AS92" s="66" t="e">
        <f>VLOOKUP($A92,'S48'!$C:$BQ,59,0)</f>
        <v>#N/A</v>
      </c>
      <c r="AT92" s="66" t="e">
        <f>VLOOKUP($A92,'S48'!$C:$BQ,60,0)</f>
        <v>#N/A</v>
      </c>
      <c r="AU92" s="58" t="e">
        <f>VLOOKUP($A92,'S49'!$C:$BQ,32,0)</f>
        <v>#N/A</v>
      </c>
      <c r="AV92" s="58" t="e">
        <f>VLOOKUP($A92,'S49'!$C:$BQ,39,0)</f>
        <v>#N/A</v>
      </c>
      <c r="AW92" s="58" t="e">
        <f>VLOOKUP($A92,'S49'!$C:$BQ,40,0)</f>
        <v>#N/A</v>
      </c>
      <c r="AX92" s="58" t="e">
        <f>VLOOKUP($A92,'S49'!$C:$BQ,22,0)</f>
        <v>#N/A</v>
      </c>
      <c r="AY92" s="66" t="e">
        <f>VLOOKUP($A92,'S49'!$C:$BQ,29,0)</f>
        <v>#N/A</v>
      </c>
      <c r="AZ92" s="66" t="e">
        <f>VLOOKUP($A92,'S49'!$C:$BQ,30,0)</f>
        <v>#N/A</v>
      </c>
      <c r="BA92" s="66" t="e">
        <f>VLOOKUP($A92,'S49'!$C:$BQ,52,0)</f>
        <v>#N/A</v>
      </c>
      <c r="BB92" s="66" t="e">
        <f>VLOOKUP($A92,'S49'!$C:$BQ,59,0)</f>
        <v>#N/A</v>
      </c>
      <c r="BC92" s="66" t="e">
        <f>VLOOKUP($A92,'S49'!$C:$BQ,60,0)</f>
        <v>#N/A</v>
      </c>
      <c r="BD92" s="58" t="e">
        <f>VLOOKUP($A92,'S50'!$C:$BQ,32,0)</f>
        <v>#N/A</v>
      </c>
      <c r="BE92" s="58" t="e">
        <f>VLOOKUP($A92,'S50'!$C:$BQ,39,0)</f>
        <v>#N/A</v>
      </c>
      <c r="BF92" s="58" t="e">
        <f>VLOOKUP($A92,'S50'!$C:$BQ,40,0)</f>
        <v>#N/A</v>
      </c>
      <c r="BG92" s="58" t="e">
        <f>VLOOKUP($A92,'S50'!$C:$BQ,22,0)</f>
        <v>#N/A</v>
      </c>
      <c r="BH92" s="66" t="e">
        <f>VLOOKUP($A92,'S50'!$C:$BQ,29,0)</f>
        <v>#N/A</v>
      </c>
      <c r="BI92" s="66" t="e">
        <f>VLOOKUP($A92,'S50'!$C:$BQ,30,0)</f>
        <v>#N/A</v>
      </c>
      <c r="BJ92" s="66" t="e">
        <f>VLOOKUP($A92,'S50'!$C:$BQ,52,0)</f>
        <v>#N/A</v>
      </c>
      <c r="BK92" s="66" t="e">
        <f>VLOOKUP($A92,'S50'!$C:$BQ,59,0)</f>
        <v>#N/A</v>
      </c>
      <c r="BL92" s="66" t="e">
        <f>VLOOKUP($A92,'S50'!$C:$BQ,60,0)</f>
        <v>#N/A</v>
      </c>
    </row>
    <row r="93" spans="1:64" x14ac:dyDescent="0.2">
      <c r="A93" s="57" t="s">
        <v>153</v>
      </c>
      <c r="B93" s="58">
        <f>VLOOKUP($A93,'S0 remplacer avec S44'!$C:$BQ,32,0)</f>
        <v>212.75</v>
      </c>
      <c r="C93" s="58">
        <f>VLOOKUP($A93,'S0 remplacer avec S44'!$C:$BQ,39,0)</f>
        <v>0</v>
      </c>
      <c r="D93" s="58">
        <f>VLOOKUP($A93,'S0 remplacer avec S44'!$C:$BQ,40,0)</f>
        <v>38</v>
      </c>
      <c r="E93" s="58">
        <f>VLOOKUP($A93,'S0 remplacer avec S44'!$C:$BQ,22,0)</f>
        <v>2022.3403000000001</v>
      </c>
      <c r="F93" s="66">
        <f>VLOOKUP($A93,'S0 remplacer avec S44'!$C:$BQ,29,0)</f>
        <v>0</v>
      </c>
      <c r="G93" s="66">
        <f>VLOOKUP($A93,'S0 remplacer avec S44'!$C:$BQ,30,0)</f>
        <v>252</v>
      </c>
      <c r="H93" s="66">
        <f>VLOOKUP($A93,'S0 remplacer avec S44'!$C:$BQ,52,0)</f>
        <v>129.6</v>
      </c>
      <c r="I93" s="66">
        <f>VLOOKUP($A93,'S0 remplacer avec S44'!$C:$BQ,59,0)</f>
        <v>0</v>
      </c>
      <c r="J93" s="66">
        <f>VLOOKUP($A93,'S0 remplacer avec S44'!$C:$BQ,60,0)</f>
        <v>0</v>
      </c>
      <c r="K93" s="58">
        <f>VLOOKUP($A93,'S45'!$C:$BQ,32,0)</f>
        <v>216.25</v>
      </c>
      <c r="L93" s="58">
        <f>VLOOKUP($A93,'S45'!$C:$BQ,39,0)</f>
        <v>0</v>
      </c>
      <c r="M93" s="58">
        <f>VLOOKUP($A93,'S45'!$C:$BQ,40,0)</f>
        <v>34</v>
      </c>
      <c r="N93" s="58">
        <f>VLOOKUP($A93,'S45'!$C:$BQ,22,0)</f>
        <v>2063.0792299999998</v>
      </c>
      <c r="O93" s="66">
        <f>VLOOKUP($A93,'S45'!$C:$BQ,29,0)</f>
        <v>0</v>
      </c>
      <c r="P93" s="66">
        <f>VLOOKUP($A93,'S45'!$C:$BQ,30,0)</f>
        <v>212</v>
      </c>
      <c r="Q93" s="66">
        <f>VLOOKUP($A93,'S45'!$C:$BQ,52,0)</f>
        <v>132.6</v>
      </c>
      <c r="R93" s="66">
        <f>VLOOKUP($A93,'S45'!$C:$BQ,59,0)</f>
        <v>0</v>
      </c>
      <c r="S93" s="66">
        <f>VLOOKUP($A93,'S45'!$C:$BQ,60,0)</f>
        <v>0</v>
      </c>
      <c r="T93" s="58">
        <f>VLOOKUP($A93,'S46'!$C:$BQ,32,0)</f>
        <v>216.25</v>
      </c>
      <c r="U93" s="58">
        <f>VLOOKUP($A93,'S46'!$C:$BQ,39,0)</f>
        <v>0</v>
      </c>
      <c r="V93" s="58">
        <f>VLOOKUP($A93,'S46'!$C:$BQ,40,0)</f>
        <v>34</v>
      </c>
      <c r="W93" s="58">
        <f>VLOOKUP($A93,'S46'!$C:$BQ,22,0)</f>
        <v>2065.9301399999999</v>
      </c>
      <c r="X93" s="66">
        <f>VLOOKUP($A93,'S46'!$C:$BQ,29,0)</f>
        <v>0</v>
      </c>
      <c r="Y93" s="66">
        <f>VLOOKUP($A93,'S46'!$C:$BQ,30,0)</f>
        <v>209</v>
      </c>
      <c r="Z93" s="66">
        <f>VLOOKUP($A93,'S46'!$C:$BQ,52,0)</f>
        <v>133.6</v>
      </c>
      <c r="AA93" s="66">
        <f>VLOOKUP($A93,'S46'!$C:$BQ,59,0)</f>
        <v>0</v>
      </c>
      <c r="AB93" s="66">
        <f>VLOOKUP($A93,'S46'!$C:$BQ,60,0)</f>
        <v>0</v>
      </c>
      <c r="AC93" s="58">
        <f>VLOOKUP($A93,'S47'!$C:$BQ,32,0)</f>
        <v>219.75</v>
      </c>
      <c r="AD93" s="58">
        <f>VLOOKUP($A93,'S47'!$C:$BQ,39,0)</f>
        <v>0</v>
      </c>
      <c r="AE93" s="58">
        <f>VLOOKUP($A93,'S47'!$C:$BQ,40,0)</f>
        <v>31</v>
      </c>
      <c r="AF93" s="58">
        <f>VLOOKUP($A93,'S47'!$C:$BQ,22,0)</f>
        <v>2105.4034499999998</v>
      </c>
      <c r="AG93" s="66">
        <f>VLOOKUP($A93,'S47'!$C:$BQ,29,0)</f>
        <v>0</v>
      </c>
      <c r="AH93" s="66">
        <f>VLOOKUP($A93,'S47'!$C:$BQ,30,0)</f>
        <v>169</v>
      </c>
      <c r="AI93" s="66">
        <f>VLOOKUP($A93,'S47'!$C:$BQ,52,0)</f>
        <v>136.6</v>
      </c>
      <c r="AJ93" s="66">
        <f>VLOOKUP($A93,'S47'!$C:$BQ,59,0)</f>
        <v>0</v>
      </c>
      <c r="AK93" s="66">
        <f>VLOOKUP($A93,'S47'!$C:$BQ,60,0)</f>
        <v>0</v>
      </c>
      <c r="AL93" s="58">
        <f>VLOOKUP($A93,'S48'!$C:$BQ,32,0)</f>
        <v>220.75</v>
      </c>
      <c r="AM93" s="58">
        <f>VLOOKUP($A93,'S48'!$C:$BQ,39,0)</f>
        <v>0</v>
      </c>
      <c r="AN93" s="58">
        <f>VLOOKUP($A93,'S48'!$C:$BQ,40,0)</f>
        <v>33</v>
      </c>
      <c r="AO93" s="58">
        <f>VLOOKUP($A93,'S48'!$C:$BQ,22,0)</f>
        <v>2151.4540499999998</v>
      </c>
      <c r="AP93" s="66">
        <f>VLOOKUP($A93,'S48'!$C:$BQ,29,0)</f>
        <v>0</v>
      </c>
      <c r="AQ93" s="66">
        <f>VLOOKUP($A93,'S48'!$C:$BQ,30,0)</f>
        <v>156</v>
      </c>
      <c r="AR93" s="66">
        <f>VLOOKUP($A93,'S48'!$C:$BQ,52,0)</f>
        <v>143.6</v>
      </c>
      <c r="AS93" s="66">
        <f>VLOOKUP($A93,'S48'!$C:$BQ,59,0)</f>
        <v>0</v>
      </c>
      <c r="AT93" s="66">
        <f>VLOOKUP($A93,'S48'!$C:$BQ,60,0)</f>
        <v>0</v>
      </c>
      <c r="AU93" s="58">
        <f>VLOOKUP($A93,'S49'!$C:$BQ,32,0)</f>
        <v>220.75</v>
      </c>
      <c r="AV93" s="58">
        <f>VLOOKUP($A93,'S49'!$C:$BQ,39,0)</f>
        <v>0</v>
      </c>
      <c r="AW93" s="58">
        <f>VLOOKUP($A93,'S49'!$C:$BQ,40,0)</f>
        <v>33</v>
      </c>
      <c r="AX93" s="58">
        <f>VLOOKUP($A93,'S49'!$C:$BQ,22,0)</f>
        <v>2148.4349999999999</v>
      </c>
      <c r="AY93" s="66">
        <f>VLOOKUP($A93,'S49'!$C:$BQ,29,0)</f>
        <v>0</v>
      </c>
      <c r="AZ93" s="66">
        <f>VLOOKUP($A93,'S49'!$C:$BQ,30,0)</f>
        <v>159</v>
      </c>
      <c r="BA93" s="66">
        <f>VLOOKUP($A93,'S49'!$C:$BQ,52,0)</f>
        <v>145.6</v>
      </c>
      <c r="BB93" s="66">
        <f>VLOOKUP($A93,'S49'!$C:$BQ,59,0)</f>
        <v>0</v>
      </c>
      <c r="BC93" s="66">
        <f>VLOOKUP($A93,'S49'!$C:$BQ,60,0)</f>
        <v>0</v>
      </c>
      <c r="BD93" s="58" t="e">
        <f>VLOOKUP($A93,'S50'!$C:$BQ,32,0)</f>
        <v>#N/A</v>
      </c>
      <c r="BE93" s="58" t="e">
        <f>VLOOKUP($A93,'S50'!$C:$BQ,39,0)</f>
        <v>#N/A</v>
      </c>
      <c r="BF93" s="58" t="e">
        <f>VLOOKUP($A93,'S50'!$C:$BQ,40,0)</f>
        <v>#N/A</v>
      </c>
      <c r="BG93" s="58" t="e">
        <f>VLOOKUP($A93,'S50'!$C:$BQ,22,0)</f>
        <v>#N/A</v>
      </c>
      <c r="BH93" s="66" t="e">
        <f>VLOOKUP($A93,'S50'!$C:$BQ,29,0)</f>
        <v>#N/A</v>
      </c>
      <c r="BI93" s="66" t="e">
        <f>VLOOKUP($A93,'S50'!$C:$BQ,30,0)</f>
        <v>#N/A</v>
      </c>
      <c r="BJ93" s="66" t="e">
        <f>VLOOKUP($A93,'S50'!$C:$BQ,52,0)</f>
        <v>#N/A</v>
      </c>
      <c r="BK93" s="66" t="e">
        <f>VLOOKUP($A93,'S50'!$C:$BQ,59,0)</f>
        <v>#N/A</v>
      </c>
      <c r="BL93" s="66" t="e">
        <f>VLOOKUP($A93,'S50'!$C:$BQ,60,0)</f>
        <v>#N/A</v>
      </c>
    </row>
    <row r="94" spans="1:64" x14ac:dyDescent="0.2">
      <c r="A94" s="57" t="s">
        <v>154</v>
      </c>
      <c r="B94" s="58">
        <f>VLOOKUP($A94,'S0 remplacer avec S44'!$C:$BQ,32,0)</f>
        <v>141.5</v>
      </c>
      <c r="C94" s="58">
        <f>VLOOKUP($A94,'S0 remplacer avec S44'!$C:$BQ,39,0)</f>
        <v>51</v>
      </c>
      <c r="D94" s="58">
        <f>VLOOKUP($A94,'S0 remplacer avec S44'!$C:$BQ,40,0)</f>
        <v>90</v>
      </c>
      <c r="E94" s="58">
        <f>VLOOKUP($A94,'S0 remplacer avec S44'!$C:$BQ,22,0)</f>
        <v>1066.3833299999999</v>
      </c>
      <c r="F94" s="66">
        <f>VLOOKUP($A94,'S0 remplacer avec S44'!$C:$BQ,29,0)</f>
        <v>685</v>
      </c>
      <c r="G94" s="66">
        <f>VLOOKUP($A94,'S0 remplacer avec S44'!$C:$BQ,30,0)</f>
        <v>1035</v>
      </c>
      <c r="H94" s="66">
        <f>VLOOKUP($A94,'S0 remplacer avec S44'!$C:$BQ,52,0)</f>
        <v>91.6</v>
      </c>
      <c r="I94" s="66">
        <f>VLOOKUP($A94,'S0 remplacer avec S44'!$C:$BQ,59,0)</f>
        <v>7</v>
      </c>
      <c r="J94" s="66">
        <f>VLOOKUP($A94,'S0 remplacer avec S44'!$C:$BQ,60,0)</f>
        <v>26</v>
      </c>
      <c r="K94" s="58">
        <f>VLOOKUP($A94,'S45'!$C:$BQ,32,0)</f>
        <v>142.5</v>
      </c>
      <c r="L94" s="58">
        <f>VLOOKUP($A94,'S45'!$C:$BQ,39,0)</f>
        <v>50</v>
      </c>
      <c r="M94" s="58">
        <f>VLOOKUP($A94,'S45'!$C:$BQ,40,0)</f>
        <v>89</v>
      </c>
      <c r="N94" s="58">
        <f>VLOOKUP($A94,'S45'!$C:$BQ,22,0)</f>
        <v>1068.9033300000001</v>
      </c>
      <c r="O94" s="66">
        <f>VLOOKUP($A94,'S45'!$C:$BQ,29,0)</f>
        <v>682</v>
      </c>
      <c r="P94" s="66">
        <f>VLOOKUP($A94,'S45'!$C:$BQ,30,0)</f>
        <v>1032</v>
      </c>
      <c r="Q94" s="66">
        <f>VLOOKUP($A94,'S45'!$C:$BQ,52,0)</f>
        <v>94.6</v>
      </c>
      <c r="R94" s="66">
        <f>VLOOKUP($A94,'S45'!$C:$BQ,59,0)</f>
        <v>4</v>
      </c>
      <c r="S94" s="66">
        <f>VLOOKUP($A94,'S45'!$C:$BQ,60,0)</f>
        <v>23</v>
      </c>
      <c r="T94" s="58">
        <f>VLOOKUP($A94,'S46'!$C:$BQ,32,0)</f>
        <v>142.5</v>
      </c>
      <c r="U94" s="58">
        <f>VLOOKUP($A94,'S46'!$C:$BQ,39,0)</f>
        <v>50</v>
      </c>
      <c r="V94" s="58">
        <f>VLOOKUP($A94,'S46'!$C:$BQ,40,0)</f>
        <v>89</v>
      </c>
      <c r="W94" s="58">
        <f>VLOOKUP($A94,'S46'!$C:$BQ,22,0)</f>
        <v>1070.5426600000001</v>
      </c>
      <c r="X94" s="66">
        <f>VLOOKUP($A94,'S46'!$C:$BQ,29,0)</f>
        <v>680</v>
      </c>
      <c r="Y94" s="66">
        <f>VLOOKUP($A94,'S46'!$C:$BQ,30,0)</f>
        <v>1030</v>
      </c>
      <c r="Z94" s="66">
        <f>VLOOKUP($A94,'S46'!$C:$BQ,52,0)</f>
        <v>95.6</v>
      </c>
      <c r="AA94" s="66">
        <f>VLOOKUP($A94,'S46'!$C:$BQ,59,0)</f>
        <v>3</v>
      </c>
      <c r="AB94" s="66">
        <f>VLOOKUP($A94,'S46'!$C:$BQ,60,0)</f>
        <v>22</v>
      </c>
      <c r="AC94" s="58">
        <f>VLOOKUP($A94,'S47'!$C:$BQ,32,0)</f>
        <v>143.5</v>
      </c>
      <c r="AD94" s="58">
        <f>VLOOKUP($A94,'S47'!$C:$BQ,39,0)</f>
        <v>49</v>
      </c>
      <c r="AE94" s="58">
        <f>VLOOKUP($A94,'S47'!$C:$BQ,40,0)</f>
        <v>88</v>
      </c>
      <c r="AF94" s="58">
        <f>VLOOKUP($A94,'S47'!$C:$BQ,22,0)</f>
        <v>1100.48451</v>
      </c>
      <c r="AG94" s="66">
        <f>VLOOKUP($A94,'S47'!$C:$BQ,29,0)</f>
        <v>650</v>
      </c>
      <c r="AH94" s="66">
        <f>VLOOKUP($A94,'S47'!$C:$BQ,30,0)</f>
        <v>1000</v>
      </c>
      <c r="AI94" s="66">
        <f>VLOOKUP($A94,'S47'!$C:$BQ,52,0)</f>
        <v>101.6</v>
      </c>
      <c r="AJ94" s="66">
        <f>VLOOKUP($A94,'S47'!$C:$BQ,59,0)</f>
        <v>0</v>
      </c>
      <c r="AK94" s="66">
        <f>VLOOKUP($A94,'S47'!$C:$BQ,60,0)</f>
        <v>16</v>
      </c>
      <c r="AL94" s="58">
        <f>VLOOKUP($A94,'S48'!$C:$BQ,32,0)</f>
        <v>144.5</v>
      </c>
      <c r="AM94" s="58">
        <f>VLOOKUP($A94,'S48'!$C:$BQ,39,0)</f>
        <v>52</v>
      </c>
      <c r="AN94" s="58">
        <f>VLOOKUP($A94,'S48'!$C:$BQ,40,0)</f>
        <v>91</v>
      </c>
      <c r="AO94" s="58">
        <f>VLOOKUP($A94,'S48'!$C:$BQ,22,0)</f>
        <v>1122.2574099999999</v>
      </c>
      <c r="AP94" s="66">
        <f>VLOOKUP($A94,'S48'!$C:$BQ,29,0)</f>
        <v>663</v>
      </c>
      <c r="AQ94" s="66">
        <f>VLOOKUP($A94,'S48'!$C:$BQ,30,0)</f>
        <v>1019</v>
      </c>
      <c r="AR94" s="66">
        <f>VLOOKUP($A94,'S48'!$C:$BQ,52,0)</f>
        <v>104.6</v>
      </c>
      <c r="AS94" s="66">
        <f>VLOOKUP($A94,'S48'!$C:$BQ,59,0)</f>
        <v>0</v>
      </c>
      <c r="AT94" s="66">
        <f>VLOOKUP($A94,'S48'!$C:$BQ,60,0)</f>
        <v>15</v>
      </c>
      <c r="AU94" s="58">
        <f>VLOOKUP($A94,'S49'!$C:$BQ,32,0)</f>
        <v>146</v>
      </c>
      <c r="AV94" s="58">
        <f>VLOOKUP($A94,'S49'!$C:$BQ,39,0)</f>
        <v>51</v>
      </c>
      <c r="AW94" s="58">
        <f>VLOOKUP($A94,'S49'!$C:$BQ,40,0)</f>
        <v>90</v>
      </c>
      <c r="AX94" s="58">
        <f>VLOOKUP($A94,'S49'!$C:$BQ,22,0)</f>
        <v>1182.6130599999999</v>
      </c>
      <c r="AY94" s="66">
        <f>VLOOKUP($A94,'S49'!$C:$BQ,29,0)</f>
        <v>602</v>
      </c>
      <c r="AZ94" s="66">
        <f>VLOOKUP($A94,'S49'!$C:$BQ,30,0)</f>
        <v>959</v>
      </c>
      <c r="BA94" s="66">
        <f>VLOOKUP($A94,'S49'!$C:$BQ,52,0)</f>
        <v>111.6</v>
      </c>
      <c r="BB94" s="66">
        <f>VLOOKUP($A94,'S49'!$C:$BQ,59,0)</f>
        <v>0</v>
      </c>
      <c r="BC94" s="66">
        <f>VLOOKUP($A94,'S49'!$C:$BQ,60,0)</f>
        <v>8</v>
      </c>
      <c r="BD94" s="58" t="e">
        <f>VLOOKUP($A94,'S50'!$C:$BQ,32,0)</f>
        <v>#N/A</v>
      </c>
      <c r="BE94" s="58" t="e">
        <f>VLOOKUP($A94,'S50'!$C:$BQ,39,0)</f>
        <v>#N/A</v>
      </c>
      <c r="BF94" s="58" t="e">
        <f>VLOOKUP($A94,'S50'!$C:$BQ,40,0)</f>
        <v>#N/A</v>
      </c>
      <c r="BG94" s="58" t="e">
        <f>VLOOKUP($A94,'S50'!$C:$BQ,22,0)</f>
        <v>#N/A</v>
      </c>
      <c r="BH94" s="66" t="e">
        <f>VLOOKUP($A94,'S50'!$C:$BQ,29,0)</f>
        <v>#N/A</v>
      </c>
      <c r="BI94" s="66" t="e">
        <f>VLOOKUP($A94,'S50'!$C:$BQ,30,0)</f>
        <v>#N/A</v>
      </c>
      <c r="BJ94" s="66" t="e">
        <f>VLOOKUP($A94,'S50'!$C:$BQ,52,0)</f>
        <v>#N/A</v>
      </c>
      <c r="BK94" s="66" t="e">
        <f>VLOOKUP($A94,'S50'!$C:$BQ,59,0)</f>
        <v>#N/A</v>
      </c>
      <c r="BL94" s="66" t="e">
        <f>VLOOKUP($A94,'S50'!$C:$BQ,60,0)</f>
        <v>#N/A</v>
      </c>
    </row>
    <row r="95" spans="1:64" x14ac:dyDescent="0.2">
      <c r="A95" s="57" t="s">
        <v>155</v>
      </c>
      <c r="B95" s="58">
        <f>VLOOKUP($A95,'S0 remplacer avec S44'!$C:$BQ,32,0)</f>
        <v>169.4</v>
      </c>
      <c r="C95" s="58">
        <f>VLOOKUP($A95,'S0 remplacer avec S44'!$C:$BQ,39,0)</f>
        <v>4</v>
      </c>
      <c r="D95" s="58">
        <f>VLOOKUP($A95,'S0 remplacer avec S44'!$C:$BQ,40,0)</f>
        <v>39</v>
      </c>
      <c r="E95" s="58">
        <f>VLOOKUP($A95,'S0 remplacer avec S44'!$C:$BQ,22,0)</f>
        <v>699.65944000000002</v>
      </c>
      <c r="F95" s="66">
        <f>VLOOKUP($A95,'S0 remplacer avec S44'!$C:$BQ,29,0)</f>
        <v>874</v>
      </c>
      <c r="G95" s="66">
        <f>VLOOKUP($A95,'S0 remplacer avec S44'!$C:$BQ,30,0)</f>
        <v>1188</v>
      </c>
      <c r="H95" s="66">
        <f>VLOOKUP($A95,'S0 remplacer avec S44'!$C:$BQ,52,0)</f>
        <v>104.4</v>
      </c>
      <c r="I95" s="66">
        <f>VLOOKUP($A95,'S0 remplacer avec S44'!$C:$BQ,59,0)</f>
        <v>0</v>
      </c>
      <c r="J95" s="66">
        <f>VLOOKUP($A95,'S0 remplacer avec S44'!$C:$BQ,60,0)</f>
        <v>2</v>
      </c>
      <c r="K95" s="58">
        <f>VLOOKUP($A95,'S45'!$C:$BQ,32,0)</f>
        <v>169.4</v>
      </c>
      <c r="L95" s="58">
        <f>VLOOKUP($A95,'S45'!$C:$BQ,39,0)</f>
        <v>4</v>
      </c>
      <c r="M95" s="58">
        <f>VLOOKUP($A95,'S45'!$C:$BQ,40,0)</f>
        <v>39</v>
      </c>
      <c r="N95" s="58">
        <f>VLOOKUP($A95,'S45'!$C:$BQ,22,0)</f>
        <v>703.70078000000001</v>
      </c>
      <c r="O95" s="66">
        <f>VLOOKUP($A95,'S45'!$C:$BQ,29,0)</f>
        <v>870</v>
      </c>
      <c r="P95" s="66">
        <f>VLOOKUP($A95,'S45'!$C:$BQ,30,0)</f>
        <v>1184</v>
      </c>
      <c r="Q95" s="66">
        <f>VLOOKUP($A95,'S45'!$C:$BQ,52,0)</f>
        <v>106.4</v>
      </c>
      <c r="R95" s="66">
        <f>VLOOKUP($A95,'S45'!$C:$BQ,59,0)</f>
        <v>0</v>
      </c>
      <c r="S95" s="66">
        <f>VLOOKUP($A95,'S45'!$C:$BQ,60,0)</f>
        <v>0</v>
      </c>
      <c r="T95" s="58">
        <f>VLOOKUP($A95,'S46'!$C:$BQ,32,0)</f>
        <v>167.4</v>
      </c>
      <c r="U95" s="58">
        <f>VLOOKUP($A95,'S46'!$C:$BQ,39,0)</f>
        <v>6</v>
      </c>
      <c r="V95" s="58">
        <f>VLOOKUP($A95,'S46'!$C:$BQ,40,0)</f>
        <v>41</v>
      </c>
      <c r="W95" s="58">
        <f>VLOOKUP($A95,'S46'!$C:$BQ,22,0)</f>
        <v>720.57326</v>
      </c>
      <c r="X95" s="66">
        <f>VLOOKUP($A95,'S46'!$C:$BQ,29,0)</f>
        <v>853</v>
      </c>
      <c r="Y95" s="66">
        <f>VLOOKUP($A95,'S46'!$C:$BQ,30,0)</f>
        <v>1168</v>
      </c>
      <c r="Z95" s="66">
        <f>VLOOKUP($A95,'S46'!$C:$BQ,52,0)</f>
        <v>106.4</v>
      </c>
      <c r="AA95" s="66">
        <f>VLOOKUP($A95,'S46'!$C:$BQ,59,0)</f>
        <v>0</v>
      </c>
      <c r="AB95" s="66">
        <f>VLOOKUP($A95,'S46'!$C:$BQ,60,0)</f>
        <v>0</v>
      </c>
      <c r="AC95" s="58">
        <f>VLOOKUP($A95,'S47'!$C:$BQ,32,0)</f>
        <v>166.9</v>
      </c>
      <c r="AD95" s="58">
        <f>VLOOKUP($A95,'S47'!$C:$BQ,39,0)</f>
        <v>7</v>
      </c>
      <c r="AE95" s="58">
        <f>VLOOKUP($A95,'S47'!$C:$BQ,40,0)</f>
        <v>41</v>
      </c>
      <c r="AF95" s="58">
        <f>VLOOKUP($A95,'S47'!$C:$BQ,22,0)</f>
        <v>728.67929000000004</v>
      </c>
      <c r="AG95" s="66">
        <f>VLOOKUP($A95,'S47'!$C:$BQ,29,0)</f>
        <v>845</v>
      </c>
      <c r="AH95" s="66">
        <f>VLOOKUP($A95,'S47'!$C:$BQ,30,0)</f>
        <v>1159</v>
      </c>
      <c r="AI95" s="66">
        <f>VLOOKUP($A95,'S47'!$C:$BQ,52,0)</f>
        <v>108.4</v>
      </c>
      <c r="AJ95" s="66">
        <f>VLOOKUP($A95,'S47'!$C:$BQ,59,0)</f>
        <v>0</v>
      </c>
      <c r="AK95" s="66">
        <f>VLOOKUP($A95,'S47'!$C:$BQ,60,0)</f>
        <v>0</v>
      </c>
      <c r="AL95" s="58">
        <f>VLOOKUP($A95,'S48'!$C:$BQ,32,0)</f>
        <v>169.4</v>
      </c>
      <c r="AM95" s="58">
        <f>VLOOKUP($A95,'S48'!$C:$BQ,39,0)</f>
        <v>6</v>
      </c>
      <c r="AN95" s="58">
        <f>VLOOKUP($A95,'S48'!$C:$BQ,40,0)</f>
        <v>41</v>
      </c>
      <c r="AO95" s="58">
        <f>VLOOKUP($A95,'S48'!$C:$BQ,22,0)</f>
        <v>767.96678999999995</v>
      </c>
      <c r="AP95" s="66">
        <f>VLOOKUP($A95,'S48'!$C:$BQ,29,0)</f>
        <v>820</v>
      </c>
      <c r="AQ95" s="66">
        <f>VLOOKUP($A95,'S48'!$C:$BQ,30,0)</f>
        <v>1138</v>
      </c>
      <c r="AR95" s="66">
        <f>VLOOKUP($A95,'S48'!$C:$BQ,52,0)</f>
        <v>108.4</v>
      </c>
      <c r="AS95" s="66">
        <f>VLOOKUP($A95,'S48'!$C:$BQ,59,0)</f>
        <v>0</v>
      </c>
      <c r="AT95" s="66">
        <f>VLOOKUP($A95,'S48'!$C:$BQ,60,0)</f>
        <v>0</v>
      </c>
      <c r="AU95" s="58">
        <f>VLOOKUP($A95,'S49'!$C:$BQ,32,0)</f>
        <v>170.4</v>
      </c>
      <c r="AV95" s="58">
        <f>VLOOKUP($A95,'S49'!$C:$BQ,39,0)</f>
        <v>5</v>
      </c>
      <c r="AW95" s="58">
        <f>VLOOKUP($A95,'S49'!$C:$BQ,40,0)</f>
        <v>40</v>
      </c>
      <c r="AX95" s="58">
        <f>VLOOKUP($A95,'S49'!$C:$BQ,22,0)</f>
        <v>784.74649999999997</v>
      </c>
      <c r="AY95" s="66">
        <f>VLOOKUP($A95,'S49'!$C:$BQ,29,0)</f>
        <v>803</v>
      </c>
      <c r="AZ95" s="66">
        <f>VLOOKUP($A95,'S49'!$C:$BQ,30,0)</f>
        <v>1121</v>
      </c>
      <c r="BA95" s="66">
        <f>VLOOKUP($A95,'S49'!$C:$BQ,52,0)</f>
        <v>108.4</v>
      </c>
      <c r="BB95" s="66">
        <f>VLOOKUP($A95,'S49'!$C:$BQ,59,0)</f>
        <v>0</v>
      </c>
      <c r="BC95" s="66">
        <f>VLOOKUP($A95,'S49'!$C:$BQ,60,0)</f>
        <v>0</v>
      </c>
      <c r="BD95" s="58" t="e">
        <f>VLOOKUP($A95,'S50'!$C:$BQ,32,0)</f>
        <v>#N/A</v>
      </c>
      <c r="BE95" s="58" t="e">
        <f>VLOOKUP($A95,'S50'!$C:$BQ,39,0)</f>
        <v>#N/A</v>
      </c>
      <c r="BF95" s="58" t="e">
        <f>VLOOKUP($A95,'S50'!$C:$BQ,40,0)</f>
        <v>#N/A</v>
      </c>
      <c r="BG95" s="58" t="e">
        <f>VLOOKUP($A95,'S50'!$C:$BQ,22,0)</f>
        <v>#N/A</v>
      </c>
      <c r="BH95" s="66" t="e">
        <f>VLOOKUP($A95,'S50'!$C:$BQ,29,0)</f>
        <v>#N/A</v>
      </c>
      <c r="BI95" s="66" t="e">
        <f>VLOOKUP($A95,'S50'!$C:$BQ,30,0)</f>
        <v>#N/A</v>
      </c>
      <c r="BJ95" s="66" t="e">
        <f>VLOOKUP($A95,'S50'!$C:$BQ,52,0)</f>
        <v>#N/A</v>
      </c>
      <c r="BK95" s="66" t="e">
        <f>VLOOKUP($A95,'S50'!$C:$BQ,59,0)</f>
        <v>#N/A</v>
      </c>
      <c r="BL95" s="66" t="e">
        <f>VLOOKUP($A95,'S50'!$C:$BQ,60,0)</f>
        <v>#N/A</v>
      </c>
    </row>
    <row r="96" spans="1:64" x14ac:dyDescent="0.2">
      <c r="A96" s="57" t="s">
        <v>156</v>
      </c>
      <c r="B96" s="58">
        <f>VLOOKUP($A96,'S0 remplacer avec S44'!$C:$BQ,32,0)</f>
        <v>217.85</v>
      </c>
      <c r="C96" s="58">
        <f>VLOOKUP($A96,'S0 remplacer avec S44'!$C:$BQ,39,0)</f>
        <v>19</v>
      </c>
      <c r="D96" s="58">
        <f>VLOOKUP($A96,'S0 remplacer avec S44'!$C:$BQ,40,0)</f>
        <v>67</v>
      </c>
      <c r="E96" s="58">
        <f>VLOOKUP($A96,'S0 remplacer avec S44'!$C:$BQ,22,0)</f>
        <v>2194.4523450000002</v>
      </c>
      <c r="F96" s="66">
        <f>VLOOKUP($A96,'S0 remplacer avec S44'!$C:$BQ,29,0)</f>
        <v>0</v>
      </c>
      <c r="G96" s="66">
        <f>VLOOKUP($A96,'S0 remplacer avec S44'!$C:$BQ,30,0)</f>
        <v>389</v>
      </c>
      <c r="H96" s="66">
        <f>VLOOKUP($A96,'S0 remplacer avec S44'!$C:$BQ,52,0)</f>
        <v>154</v>
      </c>
      <c r="I96" s="66">
        <f>VLOOKUP($A96,'S0 remplacer avec S44'!$C:$BQ,59,0)</f>
        <v>0</v>
      </c>
      <c r="J96" s="66">
        <f>VLOOKUP($A96,'S0 remplacer avec S44'!$C:$BQ,60,0)</f>
        <v>0</v>
      </c>
      <c r="K96" s="58">
        <f>VLOOKUP($A96,'S45'!$C:$BQ,32,0)</f>
        <v>220.85</v>
      </c>
      <c r="L96" s="58">
        <f>VLOOKUP($A96,'S45'!$C:$BQ,39,0)</f>
        <v>16</v>
      </c>
      <c r="M96" s="58">
        <f>VLOOKUP($A96,'S45'!$C:$BQ,40,0)</f>
        <v>64</v>
      </c>
      <c r="N96" s="58">
        <f>VLOOKUP($A96,'S45'!$C:$BQ,22,0)</f>
        <v>2213.3880549999999</v>
      </c>
      <c r="O96" s="66">
        <f>VLOOKUP($A96,'S45'!$C:$BQ,29,0)</f>
        <v>0</v>
      </c>
      <c r="P96" s="66">
        <f>VLOOKUP($A96,'S45'!$C:$BQ,30,0)</f>
        <v>370</v>
      </c>
      <c r="Q96" s="66">
        <f>VLOOKUP($A96,'S45'!$C:$BQ,52,0)</f>
        <v>155</v>
      </c>
      <c r="R96" s="66">
        <f>VLOOKUP($A96,'S45'!$C:$BQ,59,0)</f>
        <v>0</v>
      </c>
      <c r="S96" s="66">
        <f>VLOOKUP($A96,'S45'!$C:$BQ,60,0)</f>
        <v>0</v>
      </c>
      <c r="T96" s="58">
        <f>VLOOKUP($A96,'S46'!$C:$BQ,32,0)</f>
        <v>223.85</v>
      </c>
      <c r="U96" s="58">
        <f>VLOOKUP($A96,'S46'!$C:$BQ,39,0)</f>
        <v>13</v>
      </c>
      <c r="V96" s="58">
        <f>VLOOKUP($A96,'S46'!$C:$BQ,40,0)</f>
        <v>61</v>
      </c>
      <c r="W96" s="58">
        <f>VLOOKUP($A96,'S46'!$C:$BQ,22,0)</f>
        <v>2223.6574049999999</v>
      </c>
      <c r="X96" s="66">
        <f>VLOOKUP($A96,'S46'!$C:$BQ,29,0)</f>
        <v>0</v>
      </c>
      <c r="Y96" s="66">
        <f>VLOOKUP($A96,'S46'!$C:$BQ,30,0)</f>
        <v>360</v>
      </c>
      <c r="Z96" s="66">
        <f>VLOOKUP($A96,'S46'!$C:$BQ,52,0)</f>
        <v>155</v>
      </c>
      <c r="AA96" s="66">
        <f>VLOOKUP($A96,'S46'!$C:$BQ,59,0)</f>
        <v>0</v>
      </c>
      <c r="AB96" s="66">
        <f>VLOOKUP($A96,'S46'!$C:$BQ,60,0)</f>
        <v>0</v>
      </c>
      <c r="AC96" s="58">
        <f>VLOOKUP($A96,'S47'!$C:$BQ,32,0)</f>
        <v>223.55</v>
      </c>
      <c r="AD96" s="58">
        <f>VLOOKUP($A96,'S47'!$C:$BQ,39,0)</f>
        <v>14</v>
      </c>
      <c r="AE96" s="58">
        <f>VLOOKUP($A96,'S47'!$C:$BQ,40,0)</f>
        <v>61</v>
      </c>
      <c r="AF96" s="58">
        <f>VLOOKUP($A96,'S47'!$C:$BQ,22,0)</f>
        <v>2300.223035</v>
      </c>
      <c r="AG96" s="66">
        <f>VLOOKUP($A96,'S47'!$C:$BQ,29,0)</f>
        <v>0</v>
      </c>
      <c r="AH96" s="66">
        <f>VLOOKUP($A96,'S47'!$C:$BQ,30,0)</f>
        <v>283</v>
      </c>
      <c r="AI96" s="66">
        <f>VLOOKUP($A96,'S47'!$C:$BQ,52,0)</f>
        <v>159</v>
      </c>
      <c r="AJ96" s="66">
        <f>VLOOKUP($A96,'S47'!$C:$BQ,59,0)</f>
        <v>0</v>
      </c>
      <c r="AK96" s="66">
        <f>VLOOKUP($A96,'S47'!$C:$BQ,60,0)</f>
        <v>0</v>
      </c>
      <c r="AL96" s="58">
        <f>VLOOKUP($A96,'S48'!$C:$BQ,32,0)</f>
        <v>229.35</v>
      </c>
      <c r="AM96" s="58">
        <f>VLOOKUP($A96,'S48'!$C:$BQ,39,0)</f>
        <v>7</v>
      </c>
      <c r="AN96" s="58">
        <f>VLOOKUP($A96,'S48'!$C:$BQ,40,0)</f>
        <v>54</v>
      </c>
      <c r="AO96" s="58">
        <f>VLOOKUP($A96,'S48'!$C:$BQ,22,0)</f>
        <v>2378.664295</v>
      </c>
      <c r="AP96" s="66">
        <f>VLOOKUP($A96,'S48'!$C:$BQ,29,0)</f>
        <v>0</v>
      </c>
      <c r="AQ96" s="66">
        <f>VLOOKUP($A96,'S48'!$C:$BQ,30,0)</f>
        <v>198</v>
      </c>
      <c r="AR96" s="66">
        <f>VLOOKUP($A96,'S48'!$C:$BQ,52,0)</f>
        <v>160</v>
      </c>
      <c r="AS96" s="66">
        <f>VLOOKUP($A96,'S48'!$C:$BQ,59,0)</f>
        <v>0</v>
      </c>
      <c r="AT96" s="66">
        <f>VLOOKUP($A96,'S48'!$C:$BQ,60,0)</f>
        <v>0</v>
      </c>
      <c r="AU96" s="58">
        <f>VLOOKUP($A96,'S49'!$C:$BQ,32,0)</f>
        <v>232.55</v>
      </c>
      <c r="AV96" s="58">
        <f>VLOOKUP($A96,'S49'!$C:$BQ,39,0)</f>
        <v>4</v>
      </c>
      <c r="AW96" s="58">
        <f>VLOOKUP($A96,'S49'!$C:$BQ,40,0)</f>
        <v>51</v>
      </c>
      <c r="AX96" s="58">
        <f>VLOOKUP($A96,'S49'!$C:$BQ,22,0)</f>
        <v>2377.0172950000001</v>
      </c>
      <c r="AY96" s="66">
        <f>VLOOKUP($A96,'S49'!$C:$BQ,29,0)</f>
        <v>0</v>
      </c>
      <c r="AZ96" s="66">
        <f>VLOOKUP($A96,'S49'!$C:$BQ,30,0)</f>
        <v>200</v>
      </c>
      <c r="BA96" s="66">
        <f>VLOOKUP($A96,'S49'!$C:$BQ,52,0)</f>
        <v>162</v>
      </c>
      <c r="BB96" s="66">
        <f>VLOOKUP($A96,'S49'!$C:$BQ,59,0)</f>
        <v>0</v>
      </c>
      <c r="BC96" s="66">
        <f>VLOOKUP($A96,'S49'!$C:$BQ,60,0)</f>
        <v>0</v>
      </c>
      <c r="BD96" s="58" t="e">
        <f>VLOOKUP($A96,'S50'!$C:$BQ,32,0)</f>
        <v>#N/A</v>
      </c>
      <c r="BE96" s="58" t="e">
        <f>VLOOKUP($A96,'S50'!$C:$BQ,39,0)</f>
        <v>#N/A</v>
      </c>
      <c r="BF96" s="58" t="e">
        <f>VLOOKUP($A96,'S50'!$C:$BQ,40,0)</f>
        <v>#N/A</v>
      </c>
      <c r="BG96" s="58" t="e">
        <f>VLOOKUP($A96,'S50'!$C:$BQ,22,0)</f>
        <v>#N/A</v>
      </c>
      <c r="BH96" s="66" t="e">
        <f>VLOOKUP($A96,'S50'!$C:$BQ,29,0)</f>
        <v>#N/A</v>
      </c>
      <c r="BI96" s="66" t="e">
        <f>VLOOKUP($A96,'S50'!$C:$BQ,30,0)</f>
        <v>#N/A</v>
      </c>
      <c r="BJ96" s="66" t="e">
        <f>VLOOKUP($A96,'S50'!$C:$BQ,52,0)</f>
        <v>#N/A</v>
      </c>
      <c r="BK96" s="66" t="e">
        <f>VLOOKUP($A96,'S50'!$C:$BQ,59,0)</f>
        <v>#N/A</v>
      </c>
      <c r="BL96" s="66" t="e">
        <f>VLOOKUP($A96,'S50'!$C:$BQ,60,0)</f>
        <v>#N/A</v>
      </c>
    </row>
    <row r="97" spans="1:64" x14ac:dyDescent="0.2">
      <c r="A97" s="57" t="s">
        <v>157</v>
      </c>
      <c r="B97" s="58">
        <f>VLOOKUP($A97,'S0 remplacer avec S44'!$C:$BQ,32,0)</f>
        <v>106.3</v>
      </c>
      <c r="C97" s="58">
        <f>VLOOKUP($A97,'S0 remplacer avec S44'!$C:$BQ,39,0)</f>
        <v>73</v>
      </c>
      <c r="D97" s="58">
        <f>VLOOKUP($A97,'S0 remplacer avec S44'!$C:$BQ,40,0)</f>
        <v>109</v>
      </c>
      <c r="E97" s="58">
        <f>VLOOKUP($A97,'S0 remplacer avec S44'!$C:$BQ,22,0)</f>
        <v>952.90559499999995</v>
      </c>
      <c r="F97" s="66">
        <f>VLOOKUP($A97,'S0 remplacer avec S44'!$C:$BQ,29,0)</f>
        <v>678</v>
      </c>
      <c r="G97" s="66">
        <f>VLOOKUP($A97,'S0 remplacer avec S44'!$C:$BQ,30,0)</f>
        <v>1004</v>
      </c>
      <c r="H97" s="66">
        <f>VLOOKUP($A97,'S0 remplacer avec S44'!$C:$BQ,52,0)</f>
        <v>49.4</v>
      </c>
      <c r="I97" s="66">
        <f>VLOOKUP($A97,'S0 remplacer avec S44'!$C:$BQ,59,0)</f>
        <v>42</v>
      </c>
      <c r="J97" s="66">
        <f>VLOOKUP($A97,'S0 remplacer avec S44'!$C:$BQ,60,0)</f>
        <v>60</v>
      </c>
      <c r="K97" s="58">
        <f>VLOOKUP($A97,'S45'!$C:$BQ,32,0)</f>
        <v>105</v>
      </c>
      <c r="L97" s="58">
        <f>VLOOKUP($A97,'S45'!$C:$BQ,39,0)</f>
        <v>75</v>
      </c>
      <c r="M97" s="58">
        <f>VLOOKUP($A97,'S45'!$C:$BQ,40,0)</f>
        <v>111</v>
      </c>
      <c r="N97" s="58">
        <f>VLOOKUP($A97,'S45'!$C:$BQ,22,0)</f>
        <v>959.79402500000003</v>
      </c>
      <c r="O97" s="66">
        <f>VLOOKUP($A97,'S45'!$C:$BQ,29,0)</f>
        <v>671</v>
      </c>
      <c r="P97" s="66">
        <f>VLOOKUP($A97,'S45'!$C:$BQ,30,0)</f>
        <v>997</v>
      </c>
      <c r="Q97" s="66">
        <f>VLOOKUP($A97,'S45'!$C:$BQ,52,0)</f>
        <v>49.4</v>
      </c>
      <c r="R97" s="66">
        <f>VLOOKUP($A97,'S45'!$C:$BQ,59,0)</f>
        <v>42</v>
      </c>
      <c r="S97" s="66">
        <f>VLOOKUP($A97,'S45'!$C:$BQ,60,0)</f>
        <v>60</v>
      </c>
      <c r="T97" s="58">
        <f>VLOOKUP($A97,'S46'!$C:$BQ,32,0)</f>
        <v>106</v>
      </c>
      <c r="U97" s="58">
        <f>VLOOKUP($A97,'S46'!$C:$BQ,39,0)</f>
        <v>74</v>
      </c>
      <c r="V97" s="58">
        <f>VLOOKUP($A97,'S46'!$C:$BQ,40,0)</f>
        <v>110</v>
      </c>
      <c r="W97" s="58">
        <f>VLOOKUP($A97,'S46'!$C:$BQ,22,0)</f>
        <v>962.27698499999997</v>
      </c>
      <c r="X97" s="66">
        <f>VLOOKUP($A97,'S46'!$C:$BQ,29,0)</f>
        <v>668</v>
      </c>
      <c r="Y97" s="66">
        <f>VLOOKUP($A97,'S46'!$C:$BQ,30,0)</f>
        <v>994</v>
      </c>
      <c r="Z97" s="66">
        <f>VLOOKUP($A97,'S46'!$C:$BQ,52,0)</f>
        <v>49.4</v>
      </c>
      <c r="AA97" s="66">
        <f>VLOOKUP($A97,'S46'!$C:$BQ,59,0)</f>
        <v>42</v>
      </c>
      <c r="AB97" s="66">
        <f>VLOOKUP($A97,'S46'!$C:$BQ,60,0)</f>
        <v>60</v>
      </c>
      <c r="AC97" s="58">
        <f>VLOOKUP($A97,'S47'!$C:$BQ,32,0)</f>
        <v>105</v>
      </c>
      <c r="AD97" s="58">
        <f>VLOOKUP($A97,'S47'!$C:$BQ,39,0)</f>
        <v>75</v>
      </c>
      <c r="AE97" s="58">
        <f>VLOOKUP($A97,'S47'!$C:$BQ,40,0)</f>
        <v>111</v>
      </c>
      <c r="AF97" s="58">
        <f>VLOOKUP($A97,'S47'!$C:$BQ,22,0)</f>
        <v>991.26073499999995</v>
      </c>
      <c r="AG97" s="66">
        <f>VLOOKUP($A97,'S47'!$C:$BQ,29,0)</f>
        <v>639</v>
      </c>
      <c r="AH97" s="66">
        <f>VLOOKUP($A97,'S47'!$C:$BQ,30,0)</f>
        <v>965</v>
      </c>
      <c r="AI97" s="66">
        <f>VLOOKUP($A97,'S47'!$C:$BQ,52,0)</f>
        <v>50.4</v>
      </c>
      <c r="AJ97" s="66">
        <f>VLOOKUP($A97,'S47'!$C:$BQ,59,0)</f>
        <v>41</v>
      </c>
      <c r="AK97" s="66">
        <f>VLOOKUP($A97,'S47'!$C:$BQ,60,0)</f>
        <v>59</v>
      </c>
      <c r="AL97" s="58">
        <f>VLOOKUP($A97,'S48'!$C:$BQ,32,0)</f>
        <v>106</v>
      </c>
      <c r="AM97" s="58">
        <f>VLOOKUP($A97,'S48'!$C:$BQ,39,0)</f>
        <v>68</v>
      </c>
      <c r="AN97" s="58">
        <f>VLOOKUP($A97,'S48'!$C:$BQ,40,0)</f>
        <v>103</v>
      </c>
      <c r="AO97" s="58">
        <f>VLOOKUP($A97,'S48'!$C:$BQ,22,0)</f>
        <v>1003.1928349999999</v>
      </c>
      <c r="AP97" s="66">
        <f>VLOOKUP($A97,'S48'!$C:$BQ,29,0)</f>
        <v>579</v>
      </c>
      <c r="AQ97" s="66">
        <f>VLOOKUP($A97,'S48'!$C:$BQ,30,0)</f>
        <v>895</v>
      </c>
      <c r="AR97" s="66">
        <f>VLOOKUP($A97,'S48'!$C:$BQ,52,0)</f>
        <v>51.4</v>
      </c>
      <c r="AS97" s="66">
        <f>VLOOKUP($A97,'S48'!$C:$BQ,59,0)</f>
        <v>37</v>
      </c>
      <c r="AT97" s="66">
        <f>VLOOKUP($A97,'S48'!$C:$BQ,60,0)</f>
        <v>55</v>
      </c>
      <c r="AU97" s="58">
        <f>VLOOKUP($A97,'S49'!$C:$BQ,32,0)</f>
        <v>105</v>
      </c>
      <c r="AV97" s="58">
        <f>VLOOKUP($A97,'S49'!$C:$BQ,39,0)</f>
        <v>69</v>
      </c>
      <c r="AW97" s="58">
        <f>VLOOKUP($A97,'S49'!$C:$BQ,40,0)</f>
        <v>104</v>
      </c>
      <c r="AX97" s="58">
        <f>VLOOKUP($A97,'S49'!$C:$BQ,22,0)</f>
        <v>1020.0236650000001</v>
      </c>
      <c r="AY97" s="66">
        <f>VLOOKUP($A97,'S49'!$C:$BQ,29,0)</f>
        <v>562</v>
      </c>
      <c r="AZ97" s="66">
        <f>VLOOKUP($A97,'S49'!$C:$BQ,30,0)</f>
        <v>879</v>
      </c>
      <c r="BA97" s="66">
        <f>VLOOKUP($A97,'S49'!$C:$BQ,52,0)</f>
        <v>52.4</v>
      </c>
      <c r="BB97" s="66">
        <f>VLOOKUP($A97,'S49'!$C:$BQ,59,0)</f>
        <v>36</v>
      </c>
      <c r="BC97" s="66">
        <f>VLOOKUP($A97,'S49'!$C:$BQ,60,0)</f>
        <v>54</v>
      </c>
      <c r="BD97" s="58" t="e">
        <f>VLOOKUP($A97,'S50'!$C:$BQ,32,0)</f>
        <v>#N/A</v>
      </c>
      <c r="BE97" s="58" t="e">
        <f>VLOOKUP($A97,'S50'!$C:$BQ,39,0)</f>
        <v>#N/A</v>
      </c>
      <c r="BF97" s="58" t="e">
        <f>VLOOKUP($A97,'S50'!$C:$BQ,40,0)</f>
        <v>#N/A</v>
      </c>
      <c r="BG97" s="58" t="e">
        <f>VLOOKUP($A97,'S50'!$C:$BQ,22,0)</f>
        <v>#N/A</v>
      </c>
      <c r="BH97" s="66" t="e">
        <f>VLOOKUP($A97,'S50'!$C:$BQ,29,0)</f>
        <v>#N/A</v>
      </c>
      <c r="BI97" s="66" t="e">
        <f>VLOOKUP($A97,'S50'!$C:$BQ,30,0)</f>
        <v>#N/A</v>
      </c>
      <c r="BJ97" s="66" t="e">
        <f>VLOOKUP($A97,'S50'!$C:$BQ,52,0)</f>
        <v>#N/A</v>
      </c>
      <c r="BK97" s="66" t="e">
        <f>VLOOKUP($A97,'S50'!$C:$BQ,59,0)</f>
        <v>#N/A</v>
      </c>
      <c r="BL97" s="66" t="e">
        <f>VLOOKUP($A97,'S50'!$C:$BQ,60,0)</f>
        <v>#N/A</v>
      </c>
    </row>
    <row r="98" spans="1:64" x14ac:dyDescent="0.2">
      <c r="A98" s="57" t="s">
        <v>158</v>
      </c>
      <c r="B98" s="58">
        <f>VLOOKUP($A98,'S0 remplacer avec S44'!$C:$BQ,32,0)</f>
        <v>87.3</v>
      </c>
      <c r="C98" s="58">
        <f>VLOOKUP($A98,'S0 remplacer avec S44'!$C:$BQ,39,0)</f>
        <v>68</v>
      </c>
      <c r="D98" s="58">
        <f>VLOOKUP($A98,'S0 remplacer avec S44'!$C:$BQ,40,0)</f>
        <v>99</v>
      </c>
      <c r="E98" s="58">
        <f>VLOOKUP($A98,'S0 remplacer avec S44'!$C:$BQ,22,0)</f>
        <v>740.01513499999999</v>
      </c>
      <c r="F98" s="66">
        <f>VLOOKUP($A98,'S0 remplacer avec S44'!$C:$BQ,29,0)</f>
        <v>668</v>
      </c>
      <c r="G98" s="66">
        <f>VLOOKUP($A98,'S0 remplacer avec S44'!$C:$BQ,30,0)</f>
        <v>950</v>
      </c>
      <c r="H98" s="66">
        <f>VLOOKUP($A98,'S0 remplacer avec S44'!$C:$BQ,52,0)</f>
        <v>68.400000000000006</v>
      </c>
      <c r="I98" s="66">
        <f>VLOOKUP($A98,'S0 remplacer avec S44'!$C:$BQ,59,0)</f>
        <v>11</v>
      </c>
      <c r="J98" s="66">
        <f>VLOOKUP($A98,'S0 remplacer avec S44'!$C:$BQ,60,0)</f>
        <v>26</v>
      </c>
      <c r="K98" s="58">
        <f>VLOOKUP($A98,'S45'!$C:$BQ,32,0)</f>
        <v>89.8</v>
      </c>
      <c r="L98" s="58">
        <f>VLOOKUP($A98,'S45'!$C:$BQ,39,0)</f>
        <v>65</v>
      </c>
      <c r="M98" s="58">
        <f>VLOOKUP($A98,'S45'!$C:$BQ,40,0)</f>
        <v>96</v>
      </c>
      <c r="N98" s="58">
        <f>VLOOKUP($A98,'S45'!$C:$BQ,22,0)</f>
        <v>741.32358499999998</v>
      </c>
      <c r="O98" s="66">
        <f>VLOOKUP($A98,'S45'!$C:$BQ,29,0)</f>
        <v>667</v>
      </c>
      <c r="P98" s="66">
        <f>VLOOKUP($A98,'S45'!$C:$BQ,30,0)</f>
        <v>948</v>
      </c>
      <c r="Q98" s="66">
        <f>VLOOKUP($A98,'S45'!$C:$BQ,52,0)</f>
        <v>72.400000000000006</v>
      </c>
      <c r="R98" s="66">
        <f>VLOOKUP($A98,'S45'!$C:$BQ,59,0)</f>
        <v>7</v>
      </c>
      <c r="S98" s="66">
        <f>VLOOKUP($A98,'S45'!$C:$BQ,60,0)</f>
        <v>22</v>
      </c>
      <c r="T98" s="58">
        <f>VLOOKUP($A98,'S46'!$C:$BQ,32,0)</f>
        <v>88.3</v>
      </c>
      <c r="U98" s="58">
        <f>VLOOKUP($A98,'S46'!$C:$BQ,39,0)</f>
        <v>67</v>
      </c>
      <c r="V98" s="58">
        <f>VLOOKUP($A98,'S46'!$C:$BQ,40,0)</f>
        <v>98</v>
      </c>
      <c r="W98" s="58">
        <f>VLOOKUP($A98,'S46'!$C:$BQ,22,0)</f>
        <v>741.78253500000005</v>
      </c>
      <c r="X98" s="66">
        <f>VLOOKUP($A98,'S46'!$C:$BQ,29,0)</f>
        <v>666</v>
      </c>
      <c r="Y98" s="66">
        <f>VLOOKUP($A98,'S46'!$C:$BQ,30,0)</f>
        <v>948</v>
      </c>
      <c r="Z98" s="66">
        <f>VLOOKUP($A98,'S46'!$C:$BQ,52,0)</f>
        <v>72.400000000000006</v>
      </c>
      <c r="AA98" s="66">
        <f>VLOOKUP($A98,'S46'!$C:$BQ,59,0)</f>
        <v>7</v>
      </c>
      <c r="AB98" s="66">
        <f>VLOOKUP($A98,'S46'!$C:$BQ,60,0)</f>
        <v>22</v>
      </c>
      <c r="AC98" s="58">
        <f>VLOOKUP($A98,'S47'!$C:$BQ,32,0)</f>
        <v>88.8</v>
      </c>
      <c r="AD98" s="58">
        <f>VLOOKUP($A98,'S47'!$C:$BQ,39,0)</f>
        <v>66</v>
      </c>
      <c r="AE98" s="58">
        <f>VLOOKUP($A98,'S47'!$C:$BQ,40,0)</f>
        <v>97</v>
      </c>
      <c r="AF98" s="58">
        <f>VLOOKUP($A98,'S47'!$C:$BQ,22,0)</f>
        <v>743.36573499999997</v>
      </c>
      <c r="AG98" s="66">
        <f>VLOOKUP($A98,'S47'!$C:$BQ,29,0)</f>
        <v>665</v>
      </c>
      <c r="AH98" s="66">
        <f>VLOOKUP($A98,'S47'!$C:$BQ,30,0)</f>
        <v>946</v>
      </c>
      <c r="AI98" s="66">
        <f>VLOOKUP($A98,'S47'!$C:$BQ,52,0)</f>
        <v>72.400000000000006</v>
      </c>
      <c r="AJ98" s="66">
        <f>VLOOKUP($A98,'S47'!$C:$BQ,59,0)</f>
        <v>7</v>
      </c>
      <c r="AK98" s="66">
        <f>VLOOKUP($A98,'S47'!$C:$BQ,60,0)</f>
        <v>22</v>
      </c>
      <c r="AL98" s="58" t="e">
        <f>VLOOKUP($A98,'S48'!$C:$BQ,32,0)</f>
        <v>#N/A</v>
      </c>
      <c r="AM98" s="58" t="e">
        <f>VLOOKUP($A98,'S48'!$C:$BQ,39,0)</f>
        <v>#N/A</v>
      </c>
      <c r="AN98" s="58" t="e">
        <f>VLOOKUP($A98,'S48'!$C:$BQ,40,0)</f>
        <v>#N/A</v>
      </c>
      <c r="AO98" s="58" t="e">
        <f>VLOOKUP($A98,'S48'!$C:$BQ,22,0)</f>
        <v>#N/A</v>
      </c>
      <c r="AP98" s="66" t="e">
        <f>VLOOKUP($A98,'S48'!$C:$BQ,29,0)</f>
        <v>#N/A</v>
      </c>
      <c r="AQ98" s="66" t="e">
        <f>VLOOKUP($A98,'S48'!$C:$BQ,30,0)</f>
        <v>#N/A</v>
      </c>
      <c r="AR98" s="66" t="e">
        <f>VLOOKUP($A98,'S48'!$C:$BQ,52,0)</f>
        <v>#N/A</v>
      </c>
      <c r="AS98" s="66" t="e">
        <f>VLOOKUP($A98,'S48'!$C:$BQ,59,0)</f>
        <v>#N/A</v>
      </c>
      <c r="AT98" s="66" t="e">
        <f>VLOOKUP($A98,'S48'!$C:$BQ,60,0)</f>
        <v>#N/A</v>
      </c>
      <c r="AU98" s="58" t="e">
        <f>VLOOKUP($A98,'S49'!$C:$BQ,32,0)</f>
        <v>#N/A</v>
      </c>
      <c r="AV98" s="58" t="e">
        <f>VLOOKUP($A98,'S49'!$C:$BQ,39,0)</f>
        <v>#N/A</v>
      </c>
      <c r="AW98" s="58" t="e">
        <f>VLOOKUP($A98,'S49'!$C:$BQ,40,0)</f>
        <v>#N/A</v>
      </c>
      <c r="AX98" s="58" t="e">
        <f>VLOOKUP($A98,'S49'!$C:$BQ,22,0)</f>
        <v>#N/A</v>
      </c>
      <c r="AY98" s="66" t="e">
        <f>VLOOKUP($A98,'S49'!$C:$BQ,29,0)</f>
        <v>#N/A</v>
      </c>
      <c r="AZ98" s="66" t="e">
        <f>VLOOKUP($A98,'S49'!$C:$BQ,30,0)</f>
        <v>#N/A</v>
      </c>
      <c r="BA98" s="66" t="e">
        <f>VLOOKUP($A98,'S49'!$C:$BQ,52,0)</f>
        <v>#N/A</v>
      </c>
      <c r="BB98" s="66" t="e">
        <f>VLOOKUP($A98,'S49'!$C:$BQ,59,0)</f>
        <v>#N/A</v>
      </c>
      <c r="BC98" s="66" t="e">
        <f>VLOOKUP($A98,'S49'!$C:$BQ,60,0)</f>
        <v>#N/A</v>
      </c>
      <c r="BD98" s="58" t="e">
        <f>VLOOKUP($A98,'S50'!$C:$BQ,32,0)</f>
        <v>#N/A</v>
      </c>
      <c r="BE98" s="58" t="e">
        <f>VLOOKUP($A98,'S50'!$C:$BQ,39,0)</f>
        <v>#N/A</v>
      </c>
      <c r="BF98" s="58" t="e">
        <f>VLOOKUP($A98,'S50'!$C:$BQ,40,0)</f>
        <v>#N/A</v>
      </c>
      <c r="BG98" s="58" t="e">
        <f>VLOOKUP($A98,'S50'!$C:$BQ,22,0)</f>
        <v>#N/A</v>
      </c>
      <c r="BH98" s="66" t="e">
        <f>VLOOKUP($A98,'S50'!$C:$BQ,29,0)</f>
        <v>#N/A</v>
      </c>
      <c r="BI98" s="66" t="e">
        <f>VLOOKUP($A98,'S50'!$C:$BQ,30,0)</f>
        <v>#N/A</v>
      </c>
      <c r="BJ98" s="66" t="e">
        <f>VLOOKUP($A98,'S50'!$C:$BQ,52,0)</f>
        <v>#N/A</v>
      </c>
      <c r="BK98" s="66" t="e">
        <f>VLOOKUP($A98,'S50'!$C:$BQ,59,0)</f>
        <v>#N/A</v>
      </c>
      <c r="BL98" s="66" t="e">
        <f>VLOOKUP($A98,'S50'!$C:$BQ,60,0)</f>
        <v>#N/A</v>
      </c>
    </row>
    <row r="99" spans="1:64" x14ac:dyDescent="0.2">
      <c r="A99" s="57" t="s">
        <v>160</v>
      </c>
      <c r="B99" s="58">
        <f>VLOOKUP($A99,'S0 remplacer avec S44'!$C:$BQ,32,0)</f>
        <v>128.30000000000001</v>
      </c>
      <c r="C99" s="58">
        <f>VLOOKUP($A99,'S0 remplacer avec S44'!$C:$BQ,39,0)</f>
        <v>124</v>
      </c>
      <c r="D99" s="58">
        <f>VLOOKUP($A99,'S0 remplacer avec S44'!$C:$BQ,40,0)</f>
        <v>174</v>
      </c>
      <c r="E99" s="58">
        <f>VLOOKUP($A99,'S0 remplacer avec S44'!$C:$BQ,22,0)</f>
        <v>1696.637375</v>
      </c>
      <c r="F99" s="66">
        <f>VLOOKUP($A99,'S0 remplacer avec S44'!$C:$BQ,29,0)</f>
        <v>594</v>
      </c>
      <c r="G99" s="66">
        <f>VLOOKUP($A99,'S0 remplacer avec S44'!$C:$BQ,30,0)</f>
        <v>1052</v>
      </c>
      <c r="H99" s="66">
        <f>VLOOKUP($A99,'S0 remplacer avec S44'!$C:$BQ,52,0)</f>
        <v>97.2</v>
      </c>
      <c r="I99" s="66">
        <f>VLOOKUP($A99,'S0 remplacer avec S44'!$C:$BQ,59,0)</f>
        <v>31</v>
      </c>
      <c r="J99" s="66">
        <f>VLOOKUP($A99,'S0 remplacer avec S44'!$C:$BQ,60,0)</f>
        <v>57</v>
      </c>
      <c r="K99" s="58">
        <f>VLOOKUP($A99,'S45'!$C:$BQ,32,0)</f>
        <v>129.5</v>
      </c>
      <c r="L99" s="58">
        <f>VLOOKUP($A99,'S45'!$C:$BQ,39,0)</f>
        <v>123</v>
      </c>
      <c r="M99" s="58">
        <f>VLOOKUP($A99,'S45'!$C:$BQ,40,0)</f>
        <v>173</v>
      </c>
      <c r="N99" s="58">
        <f>VLOOKUP($A99,'S45'!$C:$BQ,22,0)</f>
        <v>1701.3504350000001</v>
      </c>
      <c r="O99" s="66">
        <f>VLOOKUP($A99,'S45'!$C:$BQ,29,0)</f>
        <v>589</v>
      </c>
      <c r="P99" s="66">
        <f>VLOOKUP($A99,'S45'!$C:$BQ,30,0)</f>
        <v>1047</v>
      </c>
      <c r="Q99" s="66">
        <f>VLOOKUP($A99,'S45'!$C:$BQ,52,0)</f>
        <v>97.2</v>
      </c>
      <c r="R99" s="66">
        <f>VLOOKUP($A99,'S45'!$C:$BQ,59,0)</f>
        <v>31</v>
      </c>
      <c r="S99" s="66">
        <f>VLOOKUP($A99,'S45'!$C:$BQ,60,0)</f>
        <v>57</v>
      </c>
      <c r="T99" s="58">
        <f>VLOOKUP($A99,'S46'!$C:$BQ,32,0)</f>
        <v>129.5</v>
      </c>
      <c r="U99" s="58">
        <f>VLOOKUP($A99,'S46'!$C:$BQ,39,0)</f>
        <v>123</v>
      </c>
      <c r="V99" s="58">
        <f>VLOOKUP($A99,'S46'!$C:$BQ,40,0)</f>
        <v>173</v>
      </c>
      <c r="W99" s="58">
        <f>VLOOKUP($A99,'S46'!$C:$BQ,22,0)</f>
        <v>1702.159975</v>
      </c>
      <c r="X99" s="66">
        <f>VLOOKUP($A99,'S46'!$C:$BQ,29,0)</f>
        <v>589</v>
      </c>
      <c r="Y99" s="66">
        <f>VLOOKUP($A99,'S46'!$C:$BQ,30,0)</f>
        <v>1047</v>
      </c>
      <c r="Z99" s="66">
        <f>VLOOKUP($A99,'S46'!$C:$BQ,52,0)</f>
        <v>98.2</v>
      </c>
      <c r="AA99" s="66">
        <f>VLOOKUP($A99,'S46'!$C:$BQ,59,0)</f>
        <v>30</v>
      </c>
      <c r="AB99" s="66">
        <f>VLOOKUP($A99,'S46'!$C:$BQ,60,0)</f>
        <v>56</v>
      </c>
      <c r="AC99" s="58">
        <f>VLOOKUP($A99,'S47'!$C:$BQ,32,0)</f>
        <v>132</v>
      </c>
      <c r="AD99" s="58">
        <f>VLOOKUP($A99,'S47'!$C:$BQ,39,0)</f>
        <v>120</v>
      </c>
      <c r="AE99" s="58">
        <f>VLOOKUP($A99,'S47'!$C:$BQ,40,0)</f>
        <v>171</v>
      </c>
      <c r="AF99" s="58">
        <f>VLOOKUP($A99,'S47'!$C:$BQ,22,0)</f>
        <v>1712.2072450000001</v>
      </c>
      <c r="AG99" s="66">
        <f>VLOOKUP($A99,'S47'!$C:$BQ,29,0)</f>
        <v>579</v>
      </c>
      <c r="AH99" s="66">
        <f>VLOOKUP($A99,'S47'!$C:$BQ,30,0)</f>
        <v>1037</v>
      </c>
      <c r="AI99" s="66">
        <f>VLOOKUP($A99,'S47'!$C:$BQ,52,0)</f>
        <v>101.2</v>
      </c>
      <c r="AJ99" s="66">
        <f>VLOOKUP($A99,'S47'!$C:$BQ,59,0)</f>
        <v>27</v>
      </c>
      <c r="AK99" s="66">
        <f>VLOOKUP($A99,'S47'!$C:$BQ,60,0)</f>
        <v>53</v>
      </c>
      <c r="AL99" s="58">
        <f>VLOOKUP($A99,'S48'!$C:$BQ,32,0)</f>
        <v>348</v>
      </c>
      <c r="AM99" s="58">
        <f>VLOOKUP($A99,'S48'!$C:$BQ,39,0)</f>
        <v>117</v>
      </c>
      <c r="AN99" s="58">
        <f>VLOOKUP($A99,'S48'!$C:$BQ,40,0)</f>
        <v>210</v>
      </c>
      <c r="AO99" s="58">
        <f>VLOOKUP($A99,'S48'!$C:$BQ,22,0)</f>
        <v>4091.2641400000002</v>
      </c>
      <c r="AP99" s="66">
        <f>VLOOKUP($A99,'S48'!$C:$BQ,29,0)</f>
        <v>136</v>
      </c>
      <c r="AQ99" s="66">
        <f>VLOOKUP($A99,'S48'!$C:$BQ,30,0)</f>
        <v>982</v>
      </c>
      <c r="AR99" s="66">
        <f>VLOOKUP($A99,'S48'!$C:$BQ,52,0)</f>
        <v>226.6</v>
      </c>
      <c r="AS99" s="66">
        <f>VLOOKUP($A99,'S48'!$C:$BQ,59,0)</f>
        <v>10</v>
      </c>
      <c r="AT99" s="66">
        <f>VLOOKUP($A99,'S48'!$C:$BQ,60,0)</f>
        <v>57</v>
      </c>
      <c r="AU99" s="58">
        <f>VLOOKUP($A99,'S49'!$C:$BQ,32,0)</f>
        <v>348.5</v>
      </c>
      <c r="AV99" s="58">
        <f>VLOOKUP($A99,'S49'!$C:$BQ,39,0)</f>
        <v>117</v>
      </c>
      <c r="AW99" s="58">
        <f>VLOOKUP($A99,'S49'!$C:$BQ,40,0)</f>
        <v>210</v>
      </c>
      <c r="AX99" s="58">
        <f>VLOOKUP($A99,'S49'!$C:$BQ,22,0)</f>
        <v>4135.4794099999999</v>
      </c>
      <c r="AY99" s="66">
        <f>VLOOKUP($A99,'S49'!$C:$BQ,29,0)</f>
        <v>92</v>
      </c>
      <c r="AZ99" s="66">
        <f>VLOOKUP($A99,'S49'!$C:$BQ,30,0)</f>
        <v>937</v>
      </c>
      <c r="BA99" s="66">
        <f>VLOOKUP($A99,'S49'!$C:$BQ,52,0)</f>
        <v>228.6</v>
      </c>
      <c r="BB99" s="66">
        <f>VLOOKUP($A99,'S49'!$C:$BQ,59,0)</f>
        <v>8</v>
      </c>
      <c r="BC99" s="66">
        <f>VLOOKUP($A99,'S49'!$C:$BQ,60,0)</f>
        <v>55</v>
      </c>
      <c r="BD99" s="58" t="e">
        <f>VLOOKUP($A99,'S50'!$C:$BQ,32,0)</f>
        <v>#N/A</v>
      </c>
      <c r="BE99" s="58" t="e">
        <f>VLOOKUP($A99,'S50'!$C:$BQ,39,0)</f>
        <v>#N/A</v>
      </c>
      <c r="BF99" s="58" t="e">
        <f>VLOOKUP($A99,'S50'!$C:$BQ,40,0)</f>
        <v>#N/A</v>
      </c>
      <c r="BG99" s="58" t="e">
        <f>VLOOKUP($A99,'S50'!$C:$BQ,22,0)</f>
        <v>#N/A</v>
      </c>
      <c r="BH99" s="66" t="e">
        <f>VLOOKUP($A99,'S50'!$C:$BQ,29,0)</f>
        <v>#N/A</v>
      </c>
      <c r="BI99" s="66" t="e">
        <f>VLOOKUP($A99,'S50'!$C:$BQ,30,0)</f>
        <v>#N/A</v>
      </c>
      <c r="BJ99" s="66" t="e">
        <f>VLOOKUP($A99,'S50'!$C:$BQ,52,0)</f>
        <v>#N/A</v>
      </c>
      <c r="BK99" s="66" t="e">
        <f>VLOOKUP($A99,'S50'!$C:$BQ,59,0)</f>
        <v>#N/A</v>
      </c>
      <c r="BL99" s="66" t="e">
        <f>VLOOKUP($A99,'S50'!$C:$BQ,60,0)</f>
        <v>#N/A</v>
      </c>
    </row>
    <row r="100" spans="1:64" x14ac:dyDescent="0.2">
      <c r="A100" s="57" t="s">
        <v>161</v>
      </c>
      <c r="B100" s="58">
        <f>VLOOKUP($A100,'S0 remplacer avec S44'!$C:$BQ,32,0)</f>
        <v>99.8</v>
      </c>
      <c r="C100" s="58">
        <f>VLOOKUP($A100,'S0 remplacer avec S44'!$C:$BQ,39,0)</f>
        <v>97</v>
      </c>
      <c r="D100" s="58">
        <f>VLOOKUP($A100,'S0 remplacer avec S44'!$C:$BQ,40,0)</f>
        <v>136</v>
      </c>
      <c r="E100" s="58">
        <f>VLOOKUP($A100,'S0 remplacer avec S44'!$C:$BQ,22,0)</f>
        <v>1388.4493050000001</v>
      </c>
      <c r="F100" s="66">
        <f>VLOOKUP($A100,'S0 remplacer avec S44'!$C:$BQ,29,0)</f>
        <v>398</v>
      </c>
      <c r="G100" s="66">
        <f>VLOOKUP($A100,'S0 remplacer avec S44'!$C:$BQ,30,0)</f>
        <v>755</v>
      </c>
      <c r="H100" s="66">
        <f>VLOOKUP($A100,'S0 remplacer avec S44'!$C:$BQ,52,0)</f>
        <v>100.8</v>
      </c>
      <c r="I100" s="66">
        <f>VLOOKUP($A100,'S0 remplacer avec S44'!$C:$BQ,59,0)</f>
        <v>0</v>
      </c>
      <c r="J100" s="66">
        <f>VLOOKUP($A100,'S0 remplacer avec S44'!$C:$BQ,60,0)</f>
        <v>19</v>
      </c>
      <c r="K100" s="58">
        <f>VLOOKUP($A100,'S45'!$C:$BQ,32,0)</f>
        <v>100.8</v>
      </c>
      <c r="L100" s="58">
        <f>VLOOKUP($A100,'S45'!$C:$BQ,39,0)</f>
        <v>96</v>
      </c>
      <c r="M100" s="58">
        <f>VLOOKUP($A100,'S45'!$C:$BQ,40,0)</f>
        <v>135</v>
      </c>
      <c r="N100" s="58">
        <f>VLOOKUP($A100,'S45'!$C:$BQ,22,0)</f>
        <v>1398.2472150000001</v>
      </c>
      <c r="O100" s="66">
        <f>VLOOKUP($A100,'S45'!$C:$BQ,29,0)</f>
        <v>388</v>
      </c>
      <c r="P100" s="66">
        <f>VLOOKUP($A100,'S45'!$C:$BQ,30,0)</f>
        <v>746</v>
      </c>
      <c r="Q100" s="66">
        <f>VLOOKUP($A100,'S45'!$C:$BQ,52,0)</f>
        <v>103.8</v>
      </c>
      <c r="R100" s="66">
        <f>VLOOKUP($A100,'S45'!$C:$BQ,59,0)</f>
        <v>0</v>
      </c>
      <c r="S100" s="66">
        <f>VLOOKUP($A100,'S45'!$C:$BQ,60,0)</f>
        <v>16</v>
      </c>
      <c r="T100" s="58">
        <f>VLOOKUP($A100,'S46'!$C:$BQ,32,0)</f>
        <v>100.3</v>
      </c>
      <c r="U100" s="58">
        <f>VLOOKUP($A100,'S46'!$C:$BQ,39,0)</f>
        <v>97</v>
      </c>
      <c r="V100" s="58">
        <f>VLOOKUP($A100,'S46'!$C:$BQ,40,0)</f>
        <v>136</v>
      </c>
      <c r="W100" s="58">
        <f>VLOOKUP($A100,'S46'!$C:$BQ,22,0)</f>
        <v>1399.0134350000001</v>
      </c>
      <c r="X100" s="66">
        <f>VLOOKUP($A100,'S46'!$C:$BQ,29,0)</f>
        <v>388</v>
      </c>
      <c r="Y100" s="66">
        <f>VLOOKUP($A100,'S46'!$C:$BQ,30,0)</f>
        <v>745</v>
      </c>
      <c r="Z100" s="66">
        <f>VLOOKUP($A100,'S46'!$C:$BQ,52,0)</f>
        <v>103.8</v>
      </c>
      <c r="AA100" s="66">
        <f>VLOOKUP($A100,'S46'!$C:$BQ,59,0)</f>
        <v>0</v>
      </c>
      <c r="AB100" s="66">
        <f>VLOOKUP($A100,'S46'!$C:$BQ,60,0)</f>
        <v>16</v>
      </c>
      <c r="AC100" s="58">
        <f>VLOOKUP($A100,'S47'!$C:$BQ,32,0)</f>
        <v>99.3</v>
      </c>
      <c r="AD100" s="58">
        <f>VLOOKUP($A100,'S47'!$C:$BQ,39,0)</f>
        <v>98</v>
      </c>
      <c r="AE100" s="58">
        <f>VLOOKUP($A100,'S47'!$C:$BQ,40,0)</f>
        <v>137</v>
      </c>
      <c r="AF100" s="58">
        <f>VLOOKUP($A100,'S47'!$C:$BQ,22,0)</f>
        <v>1452.343975</v>
      </c>
      <c r="AG100" s="66">
        <f>VLOOKUP($A100,'S47'!$C:$BQ,29,0)</f>
        <v>334</v>
      </c>
      <c r="AH100" s="66">
        <f>VLOOKUP($A100,'S47'!$C:$BQ,30,0)</f>
        <v>691</v>
      </c>
      <c r="AI100" s="66">
        <f>VLOOKUP($A100,'S47'!$C:$BQ,52,0)</f>
        <v>107.8</v>
      </c>
      <c r="AJ100" s="66">
        <f>VLOOKUP($A100,'S47'!$C:$BQ,59,0)</f>
        <v>0</v>
      </c>
      <c r="AK100" s="66">
        <f>VLOOKUP($A100,'S47'!$C:$BQ,60,0)</f>
        <v>12</v>
      </c>
      <c r="AL100" s="58">
        <f>VLOOKUP($A100,'S48'!$C:$BQ,32,0)</f>
        <v>99.8</v>
      </c>
      <c r="AM100" s="58">
        <f>VLOOKUP($A100,'S48'!$C:$BQ,39,0)</f>
        <v>93</v>
      </c>
      <c r="AN100" s="58">
        <f>VLOOKUP($A100,'S48'!$C:$BQ,40,0)</f>
        <v>131</v>
      </c>
      <c r="AO100" s="58">
        <f>VLOOKUP($A100,'S48'!$C:$BQ,22,0)</f>
        <v>1496.0208749999999</v>
      </c>
      <c r="AP100" s="66">
        <f>VLOOKUP($A100,'S48'!$C:$BQ,29,0)</f>
        <v>249</v>
      </c>
      <c r="AQ100" s="66">
        <f>VLOOKUP($A100,'S48'!$C:$BQ,30,0)</f>
        <v>598</v>
      </c>
      <c r="AR100" s="66">
        <f>VLOOKUP($A100,'S48'!$C:$BQ,52,0)</f>
        <v>112.8</v>
      </c>
      <c r="AS100" s="66">
        <f>VLOOKUP($A100,'S48'!$C:$BQ,59,0)</f>
        <v>0</v>
      </c>
      <c r="AT100" s="66">
        <f>VLOOKUP($A100,'S48'!$C:$BQ,60,0)</f>
        <v>5</v>
      </c>
      <c r="AU100" s="58">
        <f>VLOOKUP($A100,'S49'!$C:$BQ,32,0)</f>
        <v>102.8</v>
      </c>
      <c r="AV100" s="58">
        <f>VLOOKUP($A100,'S49'!$C:$BQ,39,0)</f>
        <v>90</v>
      </c>
      <c r="AW100" s="58">
        <f>VLOOKUP($A100,'S49'!$C:$BQ,40,0)</f>
        <v>128</v>
      </c>
      <c r="AX100" s="58">
        <f>VLOOKUP($A100,'S49'!$C:$BQ,22,0)</f>
        <v>1534.879895</v>
      </c>
      <c r="AY100" s="66">
        <f>VLOOKUP($A100,'S49'!$C:$BQ,29,0)</f>
        <v>211</v>
      </c>
      <c r="AZ100" s="66">
        <f>VLOOKUP($A100,'S49'!$C:$BQ,30,0)</f>
        <v>560</v>
      </c>
      <c r="BA100" s="66">
        <f>VLOOKUP($A100,'S49'!$C:$BQ,52,0)</f>
        <v>116.8</v>
      </c>
      <c r="BB100" s="66">
        <f>VLOOKUP($A100,'S49'!$C:$BQ,59,0)</f>
        <v>0</v>
      </c>
      <c r="BC100" s="66">
        <f>VLOOKUP($A100,'S49'!$C:$BQ,60,0)</f>
        <v>1</v>
      </c>
      <c r="BD100" s="58" t="e">
        <f>VLOOKUP($A100,'S50'!$C:$BQ,32,0)</f>
        <v>#N/A</v>
      </c>
      <c r="BE100" s="58" t="e">
        <f>VLOOKUP($A100,'S50'!$C:$BQ,39,0)</f>
        <v>#N/A</v>
      </c>
      <c r="BF100" s="58" t="e">
        <f>VLOOKUP($A100,'S50'!$C:$BQ,40,0)</f>
        <v>#N/A</v>
      </c>
      <c r="BG100" s="58" t="e">
        <f>VLOOKUP($A100,'S50'!$C:$BQ,22,0)</f>
        <v>#N/A</v>
      </c>
      <c r="BH100" s="66" t="e">
        <f>VLOOKUP($A100,'S50'!$C:$BQ,29,0)</f>
        <v>#N/A</v>
      </c>
      <c r="BI100" s="66" t="e">
        <f>VLOOKUP($A100,'S50'!$C:$BQ,30,0)</f>
        <v>#N/A</v>
      </c>
      <c r="BJ100" s="66" t="e">
        <f>VLOOKUP($A100,'S50'!$C:$BQ,52,0)</f>
        <v>#N/A</v>
      </c>
      <c r="BK100" s="66" t="e">
        <f>VLOOKUP($A100,'S50'!$C:$BQ,59,0)</f>
        <v>#N/A</v>
      </c>
      <c r="BL100" s="66" t="e">
        <f>VLOOKUP($A100,'S50'!$C:$BQ,60,0)</f>
        <v>#N/A</v>
      </c>
    </row>
    <row r="101" spans="1:64" x14ac:dyDescent="0.2">
      <c r="A101" s="57" t="s">
        <v>162</v>
      </c>
      <c r="B101" s="58">
        <f>VLOOKUP($A101,'S0 remplacer avec S44'!$C:$BQ,32,0)</f>
        <v>205.4</v>
      </c>
      <c r="C101" s="58">
        <f>VLOOKUP($A101,'S0 remplacer avec S44'!$C:$BQ,39,0)</f>
        <v>17</v>
      </c>
      <c r="D101" s="58">
        <f>VLOOKUP($A101,'S0 remplacer avec S44'!$C:$BQ,40,0)</f>
        <v>61</v>
      </c>
      <c r="E101" s="58">
        <f>VLOOKUP($A101,'S0 remplacer avec S44'!$C:$BQ,22,0)</f>
        <v>2348.4531550000002</v>
      </c>
      <c r="F101" s="66">
        <f>VLOOKUP($A101,'S0 remplacer avec S44'!$C:$BQ,29,0)</f>
        <v>0</v>
      </c>
      <c r="G101" s="66">
        <f>VLOOKUP($A101,'S0 remplacer avec S44'!$C:$BQ,30,0)</f>
        <v>72</v>
      </c>
      <c r="H101" s="66">
        <f>VLOOKUP($A101,'S0 remplacer avec S44'!$C:$BQ,52,0)</f>
        <v>121.4</v>
      </c>
      <c r="I101" s="66">
        <f>VLOOKUP($A101,'S0 remplacer avec S44'!$C:$BQ,59,0)</f>
        <v>0</v>
      </c>
      <c r="J101" s="66">
        <f>VLOOKUP($A101,'S0 remplacer avec S44'!$C:$BQ,60,0)</f>
        <v>14</v>
      </c>
      <c r="K101" s="58">
        <f>VLOOKUP($A101,'S45'!$C:$BQ,32,0)</f>
        <v>206</v>
      </c>
      <c r="L101" s="58">
        <f>VLOOKUP($A101,'S45'!$C:$BQ,39,0)</f>
        <v>16</v>
      </c>
      <c r="M101" s="58">
        <f>VLOOKUP($A101,'S45'!$C:$BQ,40,0)</f>
        <v>61</v>
      </c>
      <c r="N101" s="58">
        <f>VLOOKUP($A101,'S45'!$C:$BQ,22,0)</f>
        <v>2357.4813349999999</v>
      </c>
      <c r="O101" s="66">
        <f>VLOOKUP($A101,'S45'!$C:$BQ,29,0)</f>
        <v>0</v>
      </c>
      <c r="P101" s="66">
        <f>VLOOKUP($A101,'S45'!$C:$BQ,30,0)</f>
        <v>63</v>
      </c>
      <c r="Q101" s="66">
        <f>VLOOKUP($A101,'S45'!$C:$BQ,52,0)</f>
        <v>122.4</v>
      </c>
      <c r="R101" s="66">
        <f>VLOOKUP($A101,'S45'!$C:$BQ,59,0)</f>
        <v>0</v>
      </c>
      <c r="S101" s="66">
        <f>VLOOKUP($A101,'S45'!$C:$BQ,60,0)</f>
        <v>13</v>
      </c>
      <c r="T101" s="58">
        <f>VLOOKUP($A101,'S46'!$C:$BQ,32,0)</f>
        <v>206</v>
      </c>
      <c r="U101" s="58">
        <f>VLOOKUP($A101,'S46'!$C:$BQ,39,0)</f>
        <v>16</v>
      </c>
      <c r="V101" s="58">
        <f>VLOOKUP($A101,'S46'!$C:$BQ,40,0)</f>
        <v>61</v>
      </c>
      <c r="W101" s="58">
        <f>VLOOKUP($A101,'S46'!$C:$BQ,22,0)</f>
        <v>2360.880365</v>
      </c>
      <c r="X101" s="66">
        <f>VLOOKUP($A101,'S46'!$C:$BQ,29,0)</f>
        <v>0</v>
      </c>
      <c r="Y101" s="66">
        <f>VLOOKUP($A101,'S46'!$C:$BQ,30,0)</f>
        <v>59</v>
      </c>
      <c r="Z101" s="66">
        <f>VLOOKUP($A101,'S46'!$C:$BQ,52,0)</f>
        <v>122.4</v>
      </c>
      <c r="AA101" s="66">
        <f>VLOOKUP($A101,'S46'!$C:$BQ,59,0)</f>
        <v>0</v>
      </c>
      <c r="AB101" s="66">
        <f>VLOOKUP($A101,'S46'!$C:$BQ,60,0)</f>
        <v>13</v>
      </c>
      <c r="AC101" s="58">
        <f>VLOOKUP($A101,'S47'!$C:$BQ,32,0)</f>
        <v>209.5</v>
      </c>
      <c r="AD101" s="58">
        <f>VLOOKUP($A101,'S47'!$C:$BQ,39,0)</f>
        <v>13</v>
      </c>
      <c r="AE101" s="58">
        <f>VLOOKUP($A101,'S47'!$C:$BQ,40,0)</f>
        <v>57</v>
      </c>
      <c r="AF101" s="58">
        <f>VLOOKUP($A101,'S47'!$C:$BQ,22,0)</f>
        <v>2362.3563650000001</v>
      </c>
      <c r="AG101" s="66">
        <f>VLOOKUP($A101,'S47'!$C:$BQ,29,0)</f>
        <v>0</v>
      </c>
      <c r="AH101" s="66">
        <f>VLOOKUP($A101,'S47'!$C:$BQ,30,0)</f>
        <v>58</v>
      </c>
      <c r="AI101" s="66">
        <f>VLOOKUP($A101,'S47'!$C:$BQ,52,0)</f>
        <v>125.4</v>
      </c>
      <c r="AJ101" s="66">
        <f>VLOOKUP($A101,'S47'!$C:$BQ,59,0)</f>
        <v>0</v>
      </c>
      <c r="AK101" s="66">
        <f>VLOOKUP($A101,'S47'!$C:$BQ,60,0)</f>
        <v>10</v>
      </c>
      <c r="AL101" s="58" t="e">
        <f>VLOOKUP($A101,'S48'!$C:$BQ,32,0)</f>
        <v>#N/A</v>
      </c>
      <c r="AM101" s="58" t="e">
        <f>VLOOKUP($A101,'S48'!$C:$BQ,39,0)</f>
        <v>#N/A</v>
      </c>
      <c r="AN101" s="58" t="e">
        <f>VLOOKUP($A101,'S48'!$C:$BQ,40,0)</f>
        <v>#N/A</v>
      </c>
      <c r="AO101" s="58" t="e">
        <f>VLOOKUP($A101,'S48'!$C:$BQ,22,0)</f>
        <v>#N/A</v>
      </c>
      <c r="AP101" s="66" t="e">
        <f>VLOOKUP($A101,'S48'!$C:$BQ,29,0)</f>
        <v>#N/A</v>
      </c>
      <c r="AQ101" s="66" t="e">
        <f>VLOOKUP($A101,'S48'!$C:$BQ,30,0)</f>
        <v>#N/A</v>
      </c>
      <c r="AR101" s="66" t="e">
        <f>VLOOKUP($A101,'S48'!$C:$BQ,52,0)</f>
        <v>#N/A</v>
      </c>
      <c r="AS101" s="66" t="e">
        <f>VLOOKUP($A101,'S48'!$C:$BQ,59,0)</f>
        <v>#N/A</v>
      </c>
      <c r="AT101" s="66" t="e">
        <f>VLOOKUP($A101,'S48'!$C:$BQ,60,0)</f>
        <v>#N/A</v>
      </c>
      <c r="AU101" s="58" t="e">
        <f>VLOOKUP($A101,'S49'!$C:$BQ,32,0)</f>
        <v>#N/A</v>
      </c>
      <c r="AV101" s="58" t="e">
        <f>VLOOKUP($A101,'S49'!$C:$BQ,39,0)</f>
        <v>#N/A</v>
      </c>
      <c r="AW101" s="58" t="e">
        <f>VLOOKUP($A101,'S49'!$C:$BQ,40,0)</f>
        <v>#N/A</v>
      </c>
      <c r="AX101" s="58" t="e">
        <f>VLOOKUP($A101,'S49'!$C:$BQ,22,0)</f>
        <v>#N/A</v>
      </c>
      <c r="AY101" s="66" t="e">
        <f>VLOOKUP($A101,'S49'!$C:$BQ,29,0)</f>
        <v>#N/A</v>
      </c>
      <c r="AZ101" s="66" t="e">
        <f>VLOOKUP($A101,'S49'!$C:$BQ,30,0)</f>
        <v>#N/A</v>
      </c>
      <c r="BA101" s="66" t="e">
        <f>VLOOKUP($A101,'S49'!$C:$BQ,52,0)</f>
        <v>#N/A</v>
      </c>
      <c r="BB101" s="66" t="e">
        <f>VLOOKUP($A101,'S49'!$C:$BQ,59,0)</f>
        <v>#N/A</v>
      </c>
      <c r="BC101" s="66" t="e">
        <f>VLOOKUP($A101,'S49'!$C:$BQ,60,0)</f>
        <v>#N/A</v>
      </c>
      <c r="BD101" s="58" t="e">
        <f>VLOOKUP($A101,'S50'!$C:$BQ,32,0)</f>
        <v>#N/A</v>
      </c>
      <c r="BE101" s="58" t="e">
        <f>VLOOKUP($A101,'S50'!$C:$BQ,39,0)</f>
        <v>#N/A</v>
      </c>
      <c r="BF101" s="58" t="e">
        <f>VLOOKUP($A101,'S50'!$C:$BQ,40,0)</f>
        <v>#N/A</v>
      </c>
      <c r="BG101" s="58" t="e">
        <f>VLOOKUP($A101,'S50'!$C:$BQ,22,0)</f>
        <v>#N/A</v>
      </c>
      <c r="BH101" s="66" t="e">
        <f>VLOOKUP($A101,'S50'!$C:$BQ,29,0)</f>
        <v>#N/A</v>
      </c>
      <c r="BI101" s="66" t="e">
        <f>VLOOKUP($A101,'S50'!$C:$BQ,30,0)</f>
        <v>#N/A</v>
      </c>
      <c r="BJ101" s="66" t="e">
        <f>VLOOKUP($A101,'S50'!$C:$BQ,52,0)</f>
        <v>#N/A</v>
      </c>
      <c r="BK101" s="66" t="e">
        <f>VLOOKUP($A101,'S50'!$C:$BQ,59,0)</f>
        <v>#N/A</v>
      </c>
      <c r="BL101" s="66" t="e">
        <f>VLOOKUP($A101,'S50'!$C:$BQ,60,0)</f>
        <v>#N/A</v>
      </c>
    </row>
    <row r="102" spans="1:64" x14ac:dyDescent="0.2">
      <c r="A102" s="57" t="s">
        <v>163</v>
      </c>
      <c r="B102" s="58">
        <f>VLOOKUP($A102,'S0 remplacer avec S44'!$C:$BQ,32,0)</f>
        <v>126.8</v>
      </c>
      <c r="C102" s="58">
        <f>VLOOKUP($A102,'S0 remplacer avec S44'!$C:$BQ,39,0)</f>
        <v>80</v>
      </c>
      <c r="D102" s="58">
        <f>VLOOKUP($A102,'S0 remplacer avec S44'!$C:$BQ,40,0)</f>
        <v>121</v>
      </c>
      <c r="E102" s="58">
        <f>VLOOKUP($A102,'S0 remplacer avec S44'!$C:$BQ,22,0)</f>
        <v>1847.4322500000001</v>
      </c>
      <c r="F102" s="66">
        <f>VLOOKUP($A102,'S0 remplacer avec S44'!$C:$BQ,29,0)</f>
        <v>31</v>
      </c>
      <c r="G102" s="66">
        <f>VLOOKUP($A102,'S0 remplacer avec S44'!$C:$BQ,30,0)</f>
        <v>406</v>
      </c>
      <c r="H102" s="66">
        <f>VLOOKUP($A102,'S0 remplacer avec S44'!$C:$BQ,52,0)</f>
        <v>110</v>
      </c>
      <c r="I102" s="66">
        <f>VLOOKUP($A102,'S0 remplacer avec S44'!$C:$BQ,59,0)</f>
        <v>0</v>
      </c>
      <c r="J102" s="66">
        <f>VLOOKUP($A102,'S0 remplacer avec S44'!$C:$BQ,60,0)</f>
        <v>16</v>
      </c>
      <c r="K102" s="58">
        <f>VLOOKUP($A102,'S45'!$C:$BQ,32,0)</f>
        <v>122.9</v>
      </c>
      <c r="L102" s="58">
        <f>VLOOKUP($A102,'S45'!$C:$BQ,39,0)</f>
        <v>84</v>
      </c>
      <c r="M102" s="58">
        <f>VLOOKUP($A102,'S45'!$C:$BQ,40,0)</f>
        <v>125</v>
      </c>
      <c r="N102" s="58">
        <f>VLOOKUP($A102,'S45'!$C:$BQ,22,0)</f>
        <v>1903.7592500000001</v>
      </c>
      <c r="O102" s="66">
        <f>VLOOKUP($A102,'S45'!$C:$BQ,29,0)</f>
        <v>0</v>
      </c>
      <c r="P102" s="66">
        <f>VLOOKUP($A102,'S45'!$C:$BQ,30,0)</f>
        <v>350</v>
      </c>
      <c r="Q102" s="66">
        <f>VLOOKUP($A102,'S45'!$C:$BQ,52,0)</f>
        <v>112</v>
      </c>
      <c r="R102" s="66">
        <f>VLOOKUP($A102,'S45'!$C:$BQ,59,0)</f>
        <v>0</v>
      </c>
      <c r="S102" s="66">
        <f>VLOOKUP($A102,'S45'!$C:$BQ,60,0)</f>
        <v>14</v>
      </c>
      <c r="T102" s="58">
        <f>VLOOKUP($A102,'S46'!$C:$BQ,32,0)</f>
        <v>122.9</v>
      </c>
      <c r="U102" s="58">
        <f>VLOOKUP($A102,'S46'!$C:$BQ,39,0)</f>
        <v>84</v>
      </c>
      <c r="V102" s="58">
        <f>VLOOKUP($A102,'S46'!$C:$BQ,40,0)</f>
        <v>125</v>
      </c>
      <c r="W102" s="58">
        <f>VLOOKUP($A102,'S46'!$C:$BQ,22,0)</f>
        <v>1906.7642499999999</v>
      </c>
      <c r="X102" s="66">
        <f>VLOOKUP($A102,'S46'!$C:$BQ,29,0)</f>
        <v>0</v>
      </c>
      <c r="Y102" s="66">
        <f>VLOOKUP($A102,'S46'!$C:$BQ,30,0)</f>
        <v>347</v>
      </c>
      <c r="Z102" s="66">
        <f>VLOOKUP($A102,'S46'!$C:$BQ,52,0)</f>
        <v>113</v>
      </c>
      <c r="AA102" s="66">
        <f>VLOOKUP($A102,'S46'!$C:$BQ,59,0)</f>
        <v>0</v>
      </c>
      <c r="AB102" s="66">
        <f>VLOOKUP($A102,'S46'!$C:$BQ,60,0)</f>
        <v>13</v>
      </c>
      <c r="AC102" s="58">
        <f>VLOOKUP($A102,'S47'!$C:$BQ,32,0)</f>
        <v>127.9</v>
      </c>
      <c r="AD102" s="58">
        <f>VLOOKUP($A102,'S47'!$C:$BQ,39,0)</f>
        <v>79</v>
      </c>
      <c r="AE102" s="58">
        <f>VLOOKUP($A102,'S47'!$C:$BQ,40,0)</f>
        <v>120</v>
      </c>
      <c r="AF102" s="58">
        <f>VLOOKUP($A102,'S47'!$C:$BQ,22,0)</f>
        <v>1924.21136</v>
      </c>
      <c r="AG102" s="66">
        <f>VLOOKUP($A102,'S47'!$C:$BQ,29,0)</f>
        <v>0</v>
      </c>
      <c r="AH102" s="66">
        <f>VLOOKUP($A102,'S47'!$C:$BQ,30,0)</f>
        <v>329</v>
      </c>
      <c r="AI102" s="66">
        <f>VLOOKUP($A102,'S47'!$C:$BQ,52,0)</f>
        <v>115</v>
      </c>
      <c r="AJ102" s="66">
        <f>VLOOKUP($A102,'S47'!$C:$BQ,59,0)</f>
        <v>0</v>
      </c>
      <c r="AK102" s="66">
        <f>VLOOKUP($A102,'S47'!$C:$BQ,60,0)</f>
        <v>11</v>
      </c>
      <c r="AL102" s="58">
        <f>VLOOKUP($A102,'S48'!$C:$BQ,32,0)</f>
        <v>130.4</v>
      </c>
      <c r="AM102" s="58">
        <f>VLOOKUP($A102,'S48'!$C:$BQ,39,0)</f>
        <v>73</v>
      </c>
      <c r="AN102" s="58">
        <f>VLOOKUP($A102,'S48'!$C:$BQ,40,0)</f>
        <v>113</v>
      </c>
      <c r="AO102" s="58">
        <f>VLOOKUP($A102,'S48'!$C:$BQ,22,0)</f>
        <v>1947.3435999999999</v>
      </c>
      <c r="AP102" s="66">
        <f>VLOOKUP($A102,'S48'!$C:$BQ,29,0)</f>
        <v>0</v>
      </c>
      <c r="AQ102" s="66">
        <f>VLOOKUP($A102,'S48'!$C:$BQ,30,0)</f>
        <v>266</v>
      </c>
      <c r="AR102" s="66">
        <f>VLOOKUP($A102,'S48'!$C:$BQ,52,0)</f>
        <v>117</v>
      </c>
      <c r="AS102" s="66">
        <f>VLOOKUP($A102,'S48'!$C:$BQ,59,0)</f>
        <v>0</v>
      </c>
      <c r="AT102" s="66">
        <f>VLOOKUP($A102,'S48'!$C:$BQ,60,0)</f>
        <v>7</v>
      </c>
      <c r="AU102" s="58">
        <f>VLOOKUP($A102,'S49'!$C:$BQ,32,0)</f>
        <v>131.9</v>
      </c>
      <c r="AV102" s="58">
        <f>VLOOKUP($A102,'S49'!$C:$BQ,39,0)</f>
        <v>71</v>
      </c>
      <c r="AW102" s="58">
        <f>VLOOKUP($A102,'S49'!$C:$BQ,40,0)</f>
        <v>112</v>
      </c>
      <c r="AX102" s="58">
        <f>VLOOKUP($A102,'S49'!$C:$BQ,22,0)</f>
        <v>1983.8778199999999</v>
      </c>
      <c r="AY102" s="66">
        <f>VLOOKUP($A102,'S49'!$C:$BQ,29,0)</f>
        <v>0</v>
      </c>
      <c r="AZ102" s="66">
        <f>VLOOKUP($A102,'S49'!$C:$BQ,30,0)</f>
        <v>230</v>
      </c>
      <c r="BA102" s="66">
        <f>VLOOKUP($A102,'S49'!$C:$BQ,52,0)</f>
        <v>118</v>
      </c>
      <c r="BB102" s="66">
        <f>VLOOKUP($A102,'S49'!$C:$BQ,59,0)</f>
        <v>0</v>
      </c>
      <c r="BC102" s="66">
        <f>VLOOKUP($A102,'S49'!$C:$BQ,60,0)</f>
        <v>6</v>
      </c>
      <c r="BD102" s="58" t="e">
        <f>VLOOKUP($A102,'S50'!$C:$BQ,32,0)</f>
        <v>#N/A</v>
      </c>
      <c r="BE102" s="58" t="e">
        <f>VLOOKUP($A102,'S50'!$C:$BQ,39,0)</f>
        <v>#N/A</v>
      </c>
      <c r="BF102" s="58" t="e">
        <f>VLOOKUP($A102,'S50'!$C:$BQ,40,0)</f>
        <v>#N/A</v>
      </c>
      <c r="BG102" s="58" t="e">
        <f>VLOOKUP($A102,'S50'!$C:$BQ,22,0)</f>
        <v>#N/A</v>
      </c>
      <c r="BH102" s="66" t="e">
        <f>VLOOKUP($A102,'S50'!$C:$BQ,29,0)</f>
        <v>#N/A</v>
      </c>
      <c r="BI102" s="66" t="e">
        <f>VLOOKUP($A102,'S50'!$C:$BQ,30,0)</f>
        <v>#N/A</v>
      </c>
      <c r="BJ102" s="66" t="e">
        <f>VLOOKUP($A102,'S50'!$C:$BQ,52,0)</f>
        <v>#N/A</v>
      </c>
      <c r="BK102" s="66" t="e">
        <f>VLOOKUP($A102,'S50'!$C:$BQ,59,0)</f>
        <v>#N/A</v>
      </c>
      <c r="BL102" s="66" t="e">
        <f>VLOOKUP($A102,'S50'!$C:$BQ,60,0)</f>
        <v>#N/A</v>
      </c>
    </row>
    <row r="103" spans="1:64" x14ac:dyDescent="0.2">
      <c r="A103" s="57" t="s">
        <v>164</v>
      </c>
      <c r="B103" s="58">
        <f>VLOOKUP($A103,'S0 remplacer avec S44'!$C:$BQ,32,0)</f>
        <v>109.7</v>
      </c>
      <c r="C103" s="58">
        <f>VLOOKUP($A103,'S0 remplacer avec S44'!$C:$BQ,39,0)</f>
        <v>50</v>
      </c>
      <c r="D103" s="58">
        <f>VLOOKUP($A103,'S0 remplacer avec S44'!$C:$BQ,40,0)</f>
        <v>81</v>
      </c>
      <c r="E103" s="58">
        <f>VLOOKUP($A103,'S0 remplacer avec S44'!$C:$BQ,22,0)</f>
        <v>1236.1225099999999</v>
      </c>
      <c r="F103" s="66">
        <f>VLOOKUP($A103,'S0 remplacer avec S44'!$C:$BQ,29,0)</f>
        <v>210</v>
      </c>
      <c r="G103" s="66">
        <f>VLOOKUP($A103,'S0 remplacer avec S44'!$C:$BQ,30,0)</f>
        <v>499</v>
      </c>
      <c r="H103" s="66">
        <f>VLOOKUP($A103,'S0 remplacer avec S44'!$C:$BQ,52,0)</f>
        <v>36.6</v>
      </c>
      <c r="I103" s="66">
        <f>VLOOKUP($A103,'S0 remplacer avec S44'!$C:$BQ,59,0)</f>
        <v>45</v>
      </c>
      <c r="J103" s="66">
        <f>VLOOKUP($A103,'S0 remplacer avec S44'!$C:$BQ,60,0)</f>
        <v>61</v>
      </c>
      <c r="K103" s="58">
        <f>VLOOKUP($A103,'S45'!$C:$BQ,32,0)</f>
        <v>110.2</v>
      </c>
      <c r="L103" s="58">
        <f>VLOOKUP($A103,'S45'!$C:$BQ,39,0)</f>
        <v>49</v>
      </c>
      <c r="M103" s="58">
        <f>VLOOKUP($A103,'S45'!$C:$BQ,40,0)</f>
        <v>81</v>
      </c>
      <c r="N103" s="58">
        <f>VLOOKUP($A103,'S45'!$C:$BQ,22,0)</f>
        <v>1271.2191</v>
      </c>
      <c r="O103" s="66">
        <f>VLOOKUP($A103,'S45'!$C:$BQ,29,0)</f>
        <v>175</v>
      </c>
      <c r="P103" s="66">
        <f>VLOOKUP($A103,'S45'!$C:$BQ,30,0)</f>
        <v>464</v>
      </c>
      <c r="Q103" s="66">
        <f>VLOOKUP($A103,'S45'!$C:$BQ,52,0)</f>
        <v>37.6</v>
      </c>
      <c r="R103" s="66">
        <f>VLOOKUP($A103,'S45'!$C:$BQ,59,0)</f>
        <v>44</v>
      </c>
      <c r="S103" s="66">
        <f>VLOOKUP($A103,'S45'!$C:$BQ,60,0)</f>
        <v>60</v>
      </c>
      <c r="T103" s="58">
        <f>VLOOKUP($A103,'S46'!$C:$BQ,32,0)</f>
        <v>110.2</v>
      </c>
      <c r="U103" s="58">
        <f>VLOOKUP($A103,'S46'!$C:$BQ,39,0)</f>
        <v>49</v>
      </c>
      <c r="V103" s="58">
        <f>VLOOKUP($A103,'S46'!$C:$BQ,40,0)</f>
        <v>81</v>
      </c>
      <c r="W103" s="58">
        <f>VLOOKUP($A103,'S46'!$C:$BQ,22,0)</f>
        <v>1274.62373</v>
      </c>
      <c r="X103" s="66">
        <f>VLOOKUP($A103,'S46'!$C:$BQ,29,0)</f>
        <v>171</v>
      </c>
      <c r="Y103" s="66">
        <f>VLOOKUP($A103,'S46'!$C:$BQ,30,0)</f>
        <v>460</v>
      </c>
      <c r="Z103" s="66">
        <f>VLOOKUP($A103,'S46'!$C:$BQ,52,0)</f>
        <v>38.6</v>
      </c>
      <c r="AA103" s="66">
        <f>VLOOKUP($A103,'S46'!$C:$BQ,59,0)</f>
        <v>43</v>
      </c>
      <c r="AB103" s="66">
        <f>VLOOKUP($A103,'S46'!$C:$BQ,60,0)</f>
        <v>59</v>
      </c>
      <c r="AC103" s="58">
        <f>VLOOKUP($A103,'S47'!$C:$BQ,32,0)</f>
        <v>111.7</v>
      </c>
      <c r="AD103" s="58">
        <f>VLOOKUP($A103,'S47'!$C:$BQ,39,0)</f>
        <v>48</v>
      </c>
      <c r="AE103" s="58">
        <f>VLOOKUP($A103,'S47'!$C:$BQ,40,0)</f>
        <v>79</v>
      </c>
      <c r="AF103" s="58">
        <f>VLOOKUP($A103,'S47'!$C:$BQ,22,0)</f>
        <v>1279.41563</v>
      </c>
      <c r="AG103" s="66">
        <f>VLOOKUP($A103,'S47'!$C:$BQ,29,0)</f>
        <v>166</v>
      </c>
      <c r="AH103" s="66">
        <f>VLOOKUP($A103,'S47'!$C:$BQ,30,0)</f>
        <v>456</v>
      </c>
      <c r="AI103" s="66">
        <f>VLOOKUP($A103,'S47'!$C:$BQ,52,0)</f>
        <v>39.6</v>
      </c>
      <c r="AJ103" s="66">
        <f>VLOOKUP($A103,'S47'!$C:$BQ,59,0)</f>
        <v>42</v>
      </c>
      <c r="AK103" s="66">
        <f>VLOOKUP($A103,'S47'!$C:$BQ,60,0)</f>
        <v>58</v>
      </c>
      <c r="AL103" s="58" t="e">
        <f>VLOOKUP($A103,'S48'!$C:$BQ,32,0)</f>
        <v>#N/A</v>
      </c>
      <c r="AM103" s="58" t="e">
        <f>VLOOKUP($A103,'S48'!$C:$BQ,39,0)</f>
        <v>#N/A</v>
      </c>
      <c r="AN103" s="58" t="e">
        <f>VLOOKUP($A103,'S48'!$C:$BQ,40,0)</f>
        <v>#N/A</v>
      </c>
      <c r="AO103" s="58" t="e">
        <f>VLOOKUP($A103,'S48'!$C:$BQ,22,0)</f>
        <v>#N/A</v>
      </c>
      <c r="AP103" s="66" t="e">
        <f>VLOOKUP($A103,'S48'!$C:$BQ,29,0)</f>
        <v>#N/A</v>
      </c>
      <c r="AQ103" s="66" t="e">
        <f>VLOOKUP($A103,'S48'!$C:$BQ,30,0)</f>
        <v>#N/A</v>
      </c>
      <c r="AR103" s="66" t="e">
        <f>VLOOKUP($A103,'S48'!$C:$BQ,52,0)</f>
        <v>#N/A</v>
      </c>
      <c r="AS103" s="66" t="e">
        <f>VLOOKUP($A103,'S48'!$C:$BQ,59,0)</f>
        <v>#N/A</v>
      </c>
      <c r="AT103" s="66" t="e">
        <f>VLOOKUP($A103,'S48'!$C:$BQ,60,0)</f>
        <v>#N/A</v>
      </c>
      <c r="AU103" s="58" t="e">
        <f>VLOOKUP($A103,'S49'!$C:$BQ,32,0)</f>
        <v>#N/A</v>
      </c>
      <c r="AV103" s="58" t="e">
        <f>VLOOKUP($A103,'S49'!$C:$BQ,39,0)</f>
        <v>#N/A</v>
      </c>
      <c r="AW103" s="58" t="e">
        <f>VLOOKUP($A103,'S49'!$C:$BQ,40,0)</f>
        <v>#N/A</v>
      </c>
      <c r="AX103" s="58" t="e">
        <f>VLOOKUP($A103,'S49'!$C:$BQ,22,0)</f>
        <v>#N/A</v>
      </c>
      <c r="AY103" s="66" t="e">
        <f>VLOOKUP($A103,'S49'!$C:$BQ,29,0)</f>
        <v>#N/A</v>
      </c>
      <c r="AZ103" s="66" t="e">
        <f>VLOOKUP($A103,'S49'!$C:$BQ,30,0)</f>
        <v>#N/A</v>
      </c>
      <c r="BA103" s="66" t="e">
        <f>VLOOKUP($A103,'S49'!$C:$BQ,52,0)</f>
        <v>#N/A</v>
      </c>
      <c r="BB103" s="66" t="e">
        <f>VLOOKUP($A103,'S49'!$C:$BQ,59,0)</f>
        <v>#N/A</v>
      </c>
      <c r="BC103" s="66" t="e">
        <f>VLOOKUP($A103,'S49'!$C:$BQ,60,0)</f>
        <v>#N/A</v>
      </c>
      <c r="BD103" s="58" t="e">
        <f>VLOOKUP($A103,'S50'!$C:$BQ,32,0)</f>
        <v>#N/A</v>
      </c>
      <c r="BE103" s="58" t="e">
        <f>VLOOKUP($A103,'S50'!$C:$BQ,39,0)</f>
        <v>#N/A</v>
      </c>
      <c r="BF103" s="58" t="e">
        <f>VLOOKUP($A103,'S50'!$C:$BQ,40,0)</f>
        <v>#N/A</v>
      </c>
      <c r="BG103" s="58" t="e">
        <f>VLOOKUP($A103,'S50'!$C:$BQ,22,0)</f>
        <v>#N/A</v>
      </c>
      <c r="BH103" s="66" t="e">
        <f>VLOOKUP($A103,'S50'!$C:$BQ,29,0)</f>
        <v>#N/A</v>
      </c>
      <c r="BI103" s="66" t="e">
        <f>VLOOKUP($A103,'S50'!$C:$BQ,30,0)</f>
        <v>#N/A</v>
      </c>
      <c r="BJ103" s="66" t="e">
        <f>VLOOKUP($A103,'S50'!$C:$BQ,52,0)</f>
        <v>#N/A</v>
      </c>
      <c r="BK103" s="66" t="e">
        <f>VLOOKUP($A103,'S50'!$C:$BQ,59,0)</f>
        <v>#N/A</v>
      </c>
      <c r="BL103" s="66" t="e">
        <f>VLOOKUP($A103,'S50'!$C:$BQ,60,0)</f>
        <v>#N/A</v>
      </c>
    </row>
    <row r="104" spans="1:64" x14ac:dyDescent="0.2">
      <c r="A104" s="57" t="s">
        <v>165</v>
      </c>
      <c r="B104" s="58">
        <f>VLOOKUP($A104,'S0 remplacer avec S44'!$C:$BQ,32,0)</f>
        <v>201.5</v>
      </c>
      <c r="C104" s="58">
        <f>VLOOKUP($A104,'S0 remplacer avec S44'!$C:$BQ,39,0)</f>
        <v>148</v>
      </c>
      <c r="D104" s="58">
        <f>VLOOKUP($A104,'S0 remplacer avec S44'!$C:$BQ,40,0)</f>
        <v>218</v>
      </c>
      <c r="E104" s="58">
        <f>VLOOKUP($A104,'S0 remplacer avec S44'!$C:$BQ,22,0)</f>
        <v>2088.0927799999999</v>
      </c>
      <c r="F104" s="66">
        <f>VLOOKUP($A104,'S0 remplacer avec S44'!$C:$BQ,29,0)</f>
        <v>1086</v>
      </c>
      <c r="G104" s="66">
        <f>VLOOKUP($A104,'S0 remplacer avec S44'!$C:$BQ,30,0)</f>
        <v>1721</v>
      </c>
      <c r="H104" s="66">
        <f>VLOOKUP($A104,'S0 remplacer avec S44'!$C:$BQ,52,0)</f>
        <v>184.6</v>
      </c>
      <c r="I104" s="66">
        <f>VLOOKUP($A104,'S0 remplacer avec S44'!$C:$BQ,59,0)</f>
        <v>0</v>
      </c>
      <c r="J104" s="66">
        <f>VLOOKUP($A104,'S0 remplacer avec S44'!$C:$BQ,60,0)</f>
        <v>29</v>
      </c>
      <c r="K104" s="58">
        <f>VLOOKUP($A104,'S45'!$C:$BQ,32,0)</f>
        <v>197.1</v>
      </c>
      <c r="L104" s="58">
        <f>VLOOKUP($A104,'S45'!$C:$BQ,39,0)</f>
        <v>152</v>
      </c>
      <c r="M104" s="58">
        <f>VLOOKUP($A104,'S45'!$C:$BQ,40,0)</f>
        <v>222</v>
      </c>
      <c r="N104" s="58">
        <f>VLOOKUP($A104,'S45'!$C:$BQ,22,0)</f>
        <v>2141.8910900000001</v>
      </c>
      <c r="O104" s="66">
        <f>VLOOKUP($A104,'S45'!$C:$BQ,29,0)</f>
        <v>1032</v>
      </c>
      <c r="P104" s="66">
        <f>VLOOKUP($A104,'S45'!$C:$BQ,30,0)</f>
        <v>1667</v>
      </c>
      <c r="Q104" s="66">
        <f>VLOOKUP($A104,'S45'!$C:$BQ,52,0)</f>
        <v>191.6</v>
      </c>
      <c r="R104" s="66">
        <f>VLOOKUP($A104,'S45'!$C:$BQ,59,0)</f>
        <v>0</v>
      </c>
      <c r="S104" s="66">
        <f>VLOOKUP($A104,'S45'!$C:$BQ,60,0)</f>
        <v>22</v>
      </c>
      <c r="T104" s="58">
        <f>VLOOKUP($A104,'S46'!$C:$BQ,32,0)</f>
        <v>197.6</v>
      </c>
      <c r="U104" s="58">
        <f>VLOOKUP($A104,'S46'!$C:$BQ,39,0)</f>
        <v>152</v>
      </c>
      <c r="V104" s="58">
        <f>VLOOKUP($A104,'S46'!$C:$BQ,40,0)</f>
        <v>222</v>
      </c>
      <c r="W104" s="58">
        <f>VLOOKUP($A104,'S46'!$C:$BQ,22,0)</f>
        <v>2147.85547</v>
      </c>
      <c r="X104" s="66">
        <f>VLOOKUP($A104,'S46'!$C:$BQ,29,0)</f>
        <v>1026</v>
      </c>
      <c r="Y104" s="66">
        <f>VLOOKUP($A104,'S46'!$C:$BQ,30,0)</f>
        <v>1661</v>
      </c>
      <c r="Z104" s="66">
        <f>VLOOKUP($A104,'S46'!$C:$BQ,52,0)</f>
        <v>193.6</v>
      </c>
      <c r="AA104" s="66">
        <f>VLOOKUP($A104,'S46'!$C:$BQ,59,0)</f>
        <v>0</v>
      </c>
      <c r="AB104" s="66">
        <f>VLOOKUP($A104,'S46'!$C:$BQ,60,0)</f>
        <v>20</v>
      </c>
      <c r="AC104" s="58">
        <f>VLOOKUP($A104,'S47'!$C:$BQ,32,0)</f>
        <v>201.1</v>
      </c>
      <c r="AD104" s="58">
        <f>VLOOKUP($A104,'S47'!$C:$BQ,39,0)</f>
        <v>148</v>
      </c>
      <c r="AE104" s="58">
        <f>VLOOKUP($A104,'S47'!$C:$BQ,40,0)</f>
        <v>218</v>
      </c>
      <c r="AF104" s="58">
        <f>VLOOKUP($A104,'S47'!$C:$BQ,22,0)</f>
        <v>2229.0601200000001</v>
      </c>
      <c r="AG104" s="66">
        <f>VLOOKUP($A104,'S47'!$C:$BQ,29,0)</f>
        <v>945</v>
      </c>
      <c r="AH104" s="66">
        <f>VLOOKUP($A104,'S47'!$C:$BQ,30,0)</f>
        <v>1580</v>
      </c>
      <c r="AI104" s="66">
        <f>VLOOKUP($A104,'S47'!$C:$BQ,52,0)</f>
        <v>202.6</v>
      </c>
      <c r="AJ104" s="66">
        <f>VLOOKUP($A104,'S47'!$C:$BQ,59,0)</f>
        <v>0</v>
      </c>
      <c r="AK104" s="66">
        <f>VLOOKUP($A104,'S47'!$C:$BQ,60,0)</f>
        <v>11</v>
      </c>
      <c r="AL104" s="58">
        <f>VLOOKUP($A104,'S48'!$C:$BQ,32,0)</f>
        <v>207.6</v>
      </c>
      <c r="AM104" s="58">
        <f>VLOOKUP($A104,'S48'!$C:$BQ,39,0)</f>
        <v>141</v>
      </c>
      <c r="AN104" s="58">
        <f>VLOOKUP($A104,'S48'!$C:$BQ,40,0)</f>
        <v>211</v>
      </c>
      <c r="AO104" s="58">
        <f>VLOOKUP($A104,'S48'!$C:$BQ,22,0)</f>
        <v>2254.3566300000002</v>
      </c>
      <c r="AP104" s="66">
        <f>VLOOKUP($A104,'S48'!$C:$BQ,29,0)</f>
        <v>916</v>
      </c>
      <c r="AQ104" s="66">
        <f>VLOOKUP($A104,'S48'!$C:$BQ,30,0)</f>
        <v>1550</v>
      </c>
      <c r="AR104" s="66">
        <f>VLOOKUP($A104,'S48'!$C:$BQ,52,0)</f>
        <v>206.6</v>
      </c>
      <c r="AS104" s="66">
        <f>VLOOKUP($A104,'S48'!$C:$BQ,59,0)</f>
        <v>0</v>
      </c>
      <c r="AT104" s="66">
        <f>VLOOKUP($A104,'S48'!$C:$BQ,60,0)</f>
        <v>6</v>
      </c>
      <c r="AU104" s="58">
        <f>VLOOKUP($A104,'S49'!$C:$BQ,32,0)</f>
        <v>209.6</v>
      </c>
      <c r="AV104" s="58">
        <f>VLOOKUP($A104,'S49'!$C:$BQ,39,0)</f>
        <v>139</v>
      </c>
      <c r="AW104" s="58">
        <f>VLOOKUP($A104,'S49'!$C:$BQ,40,0)</f>
        <v>209</v>
      </c>
      <c r="AX104" s="58">
        <f>VLOOKUP($A104,'S49'!$C:$BQ,22,0)</f>
        <v>2296.98063</v>
      </c>
      <c r="AY104" s="66">
        <f>VLOOKUP($A104,'S49'!$C:$BQ,29,0)</f>
        <v>874</v>
      </c>
      <c r="AZ104" s="66">
        <f>VLOOKUP($A104,'S49'!$C:$BQ,30,0)</f>
        <v>1508</v>
      </c>
      <c r="BA104" s="66">
        <f>VLOOKUP($A104,'S49'!$C:$BQ,52,0)</f>
        <v>215.6</v>
      </c>
      <c r="BB104" s="66">
        <f>VLOOKUP($A104,'S49'!$C:$BQ,59,0)</f>
        <v>0</v>
      </c>
      <c r="BC104" s="66">
        <f>VLOOKUP($A104,'S49'!$C:$BQ,60,0)</f>
        <v>0</v>
      </c>
      <c r="BD104" s="58" t="e">
        <f>VLOOKUP($A104,'S50'!$C:$BQ,32,0)</f>
        <v>#N/A</v>
      </c>
      <c r="BE104" s="58" t="e">
        <f>VLOOKUP($A104,'S50'!$C:$BQ,39,0)</f>
        <v>#N/A</v>
      </c>
      <c r="BF104" s="58" t="e">
        <f>VLOOKUP($A104,'S50'!$C:$BQ,40,0)</f>
        <v>#N/A</v>
      </c>
      <c r="BG104" s="58" t="e">
        <f>VLOOKUP($A104,'S50'!$C:$BQ,22,0)</f>
        <v>#N/A</v>
      </c>
      <c r="BH104" s="66" t="e">
        <f>VLOOKUP($A104,'S50'!$C:$BQ,29,0)</f>
        <v>#N/A</v>
      </c>
      <c r="BI104" s="66" t="e">
        <f>VLOOKUP($A104,'S50'!$C:$BQ,30,0)</f>
        <v>#N/A</v>
      </c>
      <c r="BJ104" s="66" t="e">
        <f>VLOOKUP($A104,'S50'!$C:$BQ,52,0)</f>
        <v>#N/A</v>
      </c>
      <c r="BK104" s="66" t="e">
        <f>VLOOKUP($A104,'S50'!$C:$BQ,59,0)</f>
        <v>#N/A</v>
      </c>
      <c r="BL104" s="66" t="e">
        <f>VLOOKUP($A104,'S50'!$C:$BQ,60,0)</f>
        <v>#N/A</v>
      </c>
    </row>
    <row r="105" spans="1:64" x14ac:dyDescent="0.2">
      <c r="A105" s="57" t="s">
        <v>166</v>
      </c>
      <c r="B105" s="58">
        <f>VLOOKUP($A105,'S0 remplacer avec S44'!$C:$BQ,32,0)</f>
        <v>205.3</v>
      </c>
      <c r="C105" s="58">
        <f>VLOOKUP($A105,'S0 remplacer avec S44'!$C:$BQ,39,0)</f>
        <v>94</v>
      </c>
      <c r="D105" s="58">
        <f>VLOOKUP($A105,'S0 remplacer avec S44'!$C:$BQ,40,0)</f>
        <v>154</v>
      </c>
      <c r="E105" s="58">
        <f>VLOOKUP($A105,'S0 remplacer avec S44'!$C:$BQ,22,0)</f>
        <v>1974.17869</v>
      </c>
      <c r="F105" s="66">
        <f>VLOOKUP($A105,'S0 remplacer avec S44'!$C:$BQ,29,0)</f>
        <v>746</v>
      </c>
      <c r="G105" s="66">
        <f>VLOOKUP($A105,'S0 remplacer avec S44'!$C:$BQ,30,0)</f>
        <v>1290</v>
      </c>
      <c r="H105" s="66">
        <f>VLOOKUP($A105,'S0 remplacer avec S44'!$C:$BQ,52,0)</f>
        <v>177.8</v>
      </c>
      <c r="I105" s="66">
        <f>VLOOKUP($A105,'S0 remplacer avec S44'!$C:$BQ,59,0)</f>
        <v>0</v>
      </c>
      <c r="J105" s="66">
        <f>VLOOKUP($A105,'S0 remplacer avec S44'!$C:$BQ,60,0)</f>
        <v>5</v>
      </c>
      <c r="K105" s="58">
        <f>VLOOKUP($A105,'S45'!$C:$BQ,32,0)</f>
        <v>208.8</v>
      </c>
      <c r="L105" s="58">
        <f>VLOOKUP($A105,'S45'!$C:$BQ,39,0)</f>
        <v>91</v>
      </c>
      <c r="M105" s="58">
        <f>VLOOKUP($A105,'S45'!$C:$BQ,40,0)</f>
        <v>151</v>
      </c>
      <c r="N105" s="58">
        <f>VLOOKUP($A105,'S45'!$C:$BQ,22,0)</f>
        <v>2010.5760299999999</v>
      </c>
      <c r="O105" s="66">
        <f>VLOOKUP($A105,'S45'!$C:$BQ,29,0)</f>
        <v>710</v>
      </c>
      <c r="P105" s="66">
        <f>VLOOKUP($A105,'S45'!$C:$BQ,30,0)</f>
        <v>1254</v>
      </c>
      <c r="Q105" s="66">
        <f>VLOOKUP($A105,'S45'!$C:$BQ,52,0)</f>
        <v>184.8</v>
      </c>
      <c r="R105" s="66">
        <f>VLOOKUP($A105,'S45'!$C:$BQ,59,0)</f>
        <v>0</v>
      </c>
      <c r="S105" s="66">
        <f>VLOOKUP($A105,'S45'!$C:$BQ,60,0)</f>
        <v>0</v>
      </c>
      <c r="T105" s="58">
        <f>VLOOKUP($A105,'S46'!$C:$BQ,32,0)</f>
        <v>211.8</v>
      </c>
      <c r="U105" s="58">
        <f>VLOOKUP($A105,'S46'!$C:$BQ,39,0)</f>
        <v>88</v>
      </c>
      <c r="V105" s="58">
        <f>VLOOKUP($A105,'S46'!$C:$BQ,40,0)</f>
        <v>148</v>
      </c>
      <c r="W105" s="58">
        <f>VLOOKUP($A105,'S46'!$C:$BQ,22,0)</f>
        <v>2035.5579600000001</v>
      </c>
      <c r="X105" s="66">
        <f>VLOOKUP($A105,'S46'!$C:$BQ,29,0)</f>
        <v>685</v>
      </c>
      <c r="Y105" s="66">
        <f>VLOOKUP($A105,'S46'!$C:$BQ,30,0)</f>
        <v>1229</v>
      </c>
      <c r="Z105" s="66">
        <f>VLOOKUP($A105,'S46'!$C:$BQ,52,0)</f>
        <v>184.8</v>
      </c>
      <c r="AA105" s="66">
        <f>VLOOKUP($A105,'S46'!$C:$BQ,59,0)</f>
        <v>0</v>
      </c>
      <c r="AB105" s="66">
        <f>VLOOKUP($A105,'S46'!$C:$BQ,60,0)</f>
        <v>0</v>
      </c>
      <c r="AC105" s="58">
        <f>VLOOKUP($A105,'S47'!$C:$BQ,32,0)</f>
        <v>213.5</v>
      </c>
      <c r="AD105" s="58">
        <f>VLOOKUP($A105,'S47'!$C:$BQ,39,0)</f>
        <v>86</v>
      </c>
      <c r="AE105" s="58">
        <f>VLOOKUP($A105,'S47'!$C:$BQ,40,0)</f>
        <v>146</v>
      </c>
      <c r="AF105" s="58">
        <f>VLOOKUP($A105,'S47'!$C:$BQ,22,0)</f>
        <v>2037.02403</v>
      </c>
      <c r="AG105" s="66">
        <f>VLOOKUP($A105,'S47'!$C:$BQ,29,0)</f>
        <v>684</v>
      </c>
      <c r="AH105" s="66">
        <f>VLOOKUP($A105,'S47'!$C:$BQ,30,0)</f>
        <v>1228</v>
      </c>
      <c r="AI105" s="66">
        <f>VLOOKUP($A105,'S47'!$C:$BQ,52,0)</f>
        <v>186.8</v>
      </c>
      <c r="AJ105" s="66">
        <f>VLOOKUP($A105,'S47'!$C:$BQ,59,0)</f>
        <v>0</v>
      </c>
      <c r="AK105" s="66">
        <f>VLOOKUP($A105,'S47'!$C:$BQ,60,0)</f>
        <v>0</v>
      </c>
      <c r="AL105" s="58">
        <f>VLOOKUP($A105,'S48'!$C:$BQ,32,0)</f>
        <v>212</v>
      </c>
      <c r="AM105" s="58">
        <f>VLOOKUP($A105,'S48'!$C:$BQ,39,0)</f>
        <v>93</v>
      </c>
      <c r="AN105" s="58">
        <f>VLOOKUP($A105,'S48'!$C:$BQ,40,0)</f>
        <v>154</v>
      </c>
      <c r="AO105" s="58">
        <f>VLOOKUP($A105,'S48'!$C:$BQ,22,0)</f>
        <v>2047.55855</v>
      </c>
      <c r="AP105" s="66">
        <f>VLOOKUP($A105,'S48'!$C:$BQ,29,0)</f>
        <v>725</v>
      </c>
      <c r="AQ105" s="66">
        <f>VLOOKUP($A105,'S48'!$C:$BQ,30,0)</f>
        <v>1279</v>
      </c>
      <c r="AR105" s="66">
        <f>VLOOKUP($A105,'S48'!$C:$BQ,52,0)</f>
        <v>188.8</v>
      </c>
      <c r="AS105" s="66">
        <f>VLOOKUP($A105,'S48'!$C:$BQ,59,0)</f>
        <v>0</v>
      </c>
      <c r="AT105" s="66">
        <f>VLOOKUP($A105,'S48'!$C:$BQ,60,0)</f>
        <v>0</v>
      </c>
      <c r="AU105" s="58">
        <f>VLOOKUP($A105,'S49'!$C:$BQ,32,0)</f>
        <v>211.7</v>
      </c>
      <c r="AV105" s="58">
        <f>VLOOKUP($A105,'S49'!$C:$BQ,39,0)</f>
        <v>94</v>
      </c>
      <c r="AW105" s="58">
        <f>VLOOKUP($A105,'S49'!$C:$BQ,40,0)</f>
        <v>155</v>
      </c>
      <c r="AX105" s="58">
        <f>VLOOKUP($A105,'S49'!$C:$BQ,22,0)</f>
        <v>2099.0509000000002</v>
      </c>
      <c r="AY105" s="66">
        <f>VLOOKUP($A105,'S49'!$C:$BQ,29,0)</f>
        <v>673</v>
      </c>
      <c r="AZ105" s="66">
        <f>VLOOKUP($A105,'S49'!$C:$BQ,30,0)</f>
        <v>1228</v>
      </c>
      <c r="BA105" s="66">
        <f>VLOOKUP($A105,'S49'!$C:$BQ,52,0)</f>
        <v>194.8</v>
      </c>
      <c r="BB105" s="66">
        <f>VLOOKUP($A105,'S49'!$C:$BQ,59,0)</f>
        <v>0</v>
      </c>
      <c r="BC105" s="66">
        <f>VLOOKUP($A105,'S49'!$C:$BQ,60,0)</f>
        <v>0</v>
      </c>
      <c r="BD105" s="58" t="e">
        <f>VLOOKUP($A105,'S50'!$C:$BQ,32,0)</f>
        <v>#N/A</v>
      </c>
      <c r="BE105" s="58" t="e">
        <f>VLOOKUP($A105,'S50'!$C:$BQ,39,0)</f>
        <v>#N/A</v>
      </c>
      <c r="BF105" s="58" t="e">
        <f>VLOOKUP($A105,'S50'!$C:$BQ,40,0)</f>
        <v>#N/A</v>
      </c>
      <c r="BG105" s="58" t="e">
        <f>VLOOKUP($A105,'S50'!$C:$BQ,22,0)</f>
        <v>#N/A</v>
      </c>
      <c r="BH105" s="66" t="e">
        <f>VLOOKUP($A105,'S50'!$C:$BQ,29,0)</f>
        <v>#N/A</v>
      </c>
      <c r="BI105" s="66" t="e">
        <f>VLOOKUP($A105,'S50'!$C:$BQ,30,0)</f>
        <v>#N/A</v>
      </c>
      <c r="BJ105" s="66" t="e">
        <f>VLOOKUP($A105,'S50'!$C:$BQ,52,0)</f>
        <v>#N/A</v>
      </c>
      <c r="BK105" s="66" t="e">
        <f>VLOOKUP($A105,'S50'!$C:$BQ,59,0)</f>
        <v>#N/A</v>
      </c>
      <c r="BL105" s="66" t="e">
        <f>VLOOKUP($A105,'S50'!$C:$BQ,60,0)</f>
        <v>#N/A</v>
      </c>
    </row>
    <row r="106" spans="1:64" x14ac:dyDescent="0.2">
      <c r="A106" s="57" t="s">
        <v>167</v>
      </c>
      <c r="B106" s="58">
        <f>VLOOKUP($A106,'S0 remplacer avec S44'!$C:$BQ,32,0)</f>
        <v>268</v>
      </c>
      <c r="C106" s="58">
        <f>VLOOKUP($A106,'S0 remplacer avec S44'!$C:$BQ,39,0)</f>
        <v>100</v>
      </c>
      <c r="D106" s="58">
        <f>VLOOKUP($A106,'S0 remplacer avec S44'!$C:$BQ,40,0)</f>
        <v>173</v>
      </c>
      <c r="E106" s="58">
        <f>VLOOKUP($A106,'S0 remplacer avec S44'!$C:$BQ,22,0)</f>
        <v>2752.7860599999999</v>
      </c>
      <c r="F106" s="66">
        <f>VLOOKUP($A106,'S0 remplacer avec S44'!$C:$BQ,29,0)</f>
        <v>586</v>
      </c>
      <c r="G106" s="66">
        <f>VLOOKUP($A106,'S0 remplacer avec S44'!$C:$BQ,30,0)</f>
        <v>1253</v>
      </c>
      <c r="H106" s="66">
        <f>VLOOKUP($A106,'S0 remplacer avec S44'!$C:$BQ,52,0)</f>
        <v>171.4</v>
      </c>
      <c r="I106" s="66">
        <f>VLOOKUP($A106,'S0 remplacer avec S44'!$C:$BQ,59,0)</f>
        <v>16</v>
      </c>
      <c r="J106" s="66">
        <f>VLOOKUP($A106,'S0 remplacer avec S44'!$C:$BQ,60,0)</f>
        <v>53</v>
      </c>
      <c r="K106" s="58">
        <f>VLOOKUP($A106,'S45'!$C:$BQ,32,0)</f>
        <v>271.10000000000002</v>
      </c>
      <c r="L106" s="58">
        <f>VLOOKUP($A106,'S45'!$C:$BQ,39,0)</f>
        <v>96</v>
      </c>
      <c r="M106" s="58">
        <f>VLOOKUP($A106,'S45'!$C:$BQ,40,0)</f>
        <v>170</v>
      </c>
      <c r="N106" s="58">
        <f>VLOOKUP($A106,'S45'!$C:$BQ,22,0)</f>
        <v>2786.35826</v>
      </c>
      <c r="O106" s="66">
        <f>VLOOKUP($A106,'S45'!$C:$BQ,29,0)</f>
        <v>552</v>
      </c>
      <c r="P106" s="66">
        <f>VLOOKUP($A106,'S45'!$C:$BQ,30,0)</f>
        <v>1220</v>
      </c>
      <c r="Q106" s="66">
        <f>VLOOKUP($A106,'S45'!$C:$BQ,52,0)</f>
        <v>179.4</v>
      </c>
      <c r="R106" s="66">
        <f>VLOOKUP($A106,'S45'!$C:$BQ,59,0)</f>
        <v>8</v>
      </c>
      <c r="S106" s="66">
        <f>VLOOKUP($A106,'S45'!$C:$BQ,60,0)</f>
        <v>45</v>
      </c>
      <c r="T106" s="58">
        <f>VLOOKUP($A106,'S46'!$C:$BQ,32,0)</f>
        <v>270.60000000000002</v>
      </c>
      <c r="U106" s="58">
        <f>VLOOKUP($A106,'S46'!$C:$BQ,39,0)</f>
        <v>97</v>
      </c>
      <c r="V106" s="58">
        <f>VLOOKUP($A106,'S46'!$C:$BQ,40,0)</f>
        <v>170</v>
      </c>
      <c r="W106" s="58">
        <f>VLOOKUP($A106,'S46'!$C:$BQ,22,0)</f>
        <v>2790.9751099999999</v>
      </c>
      <c r="X106" s="66">
        <f>VLOOKUP($A106,'S46'!$C:$BQ,29,0)</f>
        <v>548</v>
      </c>
      <c r="Y106" s="66">
        <f>VLOOKUP($A106,'S46'!$C:$BQ,30,0)</f>
        <v>1215</v>
      </c>
      <c r="Z106" s="66">
        <f>VLOOKUP($A106,'S46'!$C:$BQ,52,0)</f>
        <v>183.4</v>
      </c>
      <c r="AA106" s="66">
        <f>VLOOKUP($A106,'S46'!$C:$BQ,59,0)</f>
        <v>4</v>
      </c>
      <c r="AB106" s="66">
        <f>VLOOKUP($A106,'S46'!$C:$BQ,60,0)</f>
        <v>41</v>
      </c>
      <c r="AC106" s="58">
        <f>VLOOKUP($A106,'S47'!$C:$BQ,32,0)</f>
        <v>272.10000000000002</v>
      </c>
      <c r="AD106" s="58">
        <f>VLOOKUP($A106,'S47'!$C:$BQ,39,0)</f>
        <v>95</v>
      </c>
      <c r="AE106" s="58">
        <f>VLOOKUP($A106,'S47'!$C:$BQ,40,0)</f>
        <v>169</v>
      </c>
      <c r="AF106" s="58">
        <f>VLOOKUP($A106,'S47'!$C:$BQ,22,0)</f>
        <v>2834.3791099999999</v>
      </c>
      <c r="AG106" s="66">
        <f>VLOOKUP($A106,'S47'!$C:$BQ,29,0)</f>
        <v>504</v>
      </c>
      <c r="AH106" s="66">
        <f>VLOOKUP($A106,'S47'!$C:$BQ,30,0)</f>
        <v>1172</v>
      </c>
      <c r="AI106" s="66">
        <f>VLOOKUP($A106,'S47'!$C:$BQ,52,0)</f>
        <v>191.4</v>
      </c>
      <c r="AJ106" s="66">
        <f>VLOOKUP($A106,'S47'!$C:$BQ,59,0)</f>
        <v>0</v>
      </c>
      <c r="AK106" s="66">
        <f>VLOOKUP($A106,'S47'!$C:$BQ,60,0)</f>
        <v>33</v>
      </c>
      <c r="AL106" s="58">
        <f>VLOOKUP($A106,'S48'!$C:$BQ,32,0)</f>
        <v>268.60000000000002</v>
      </c>
      <c r="AM106" s="58">
        <f>VLOOKUP($A106,'S48'!$C:$BQ,39,0)</f>
        <v>92</v>
      </c>
      <c r="AN106" s="58">
        <f>VLOOKUP($A106,'S48'!$C:$BQ,40,0)</f>
        <v>164</v>
      </c>
      <c r="AO106" s="58">
        <f>VLOOKUP($A106,'S48'!$C:$BQ,22,0)</f>
        <v>2822.5063100000002</v>
      </c>
      <c r="AP106" s="66">
        <f>VLOOKUP($A106,'S48'!$C:$BQ,29,0)</f>
        <v>454</v>
      </c>
      <c r="AQ106" s="66">
        <f>VLOOKUP($A106,'S48'!$C:$BQ,30,0)</f>
        <v>1110</v>
      </c>
      <c r="AR106" s="66">
        <f>VLOOKUP($A106,'S48'!$C:$BQ,52,0)</f>
        <v>192.4</v>
      </c>
      <c r="AS106" s="66">
        <f>VLOOKUP($A106,'S48'!$C:$BQ,59,0)</f>
        <v>0</v>
      </c>
      <c r="AT106" s="66">
        <f>VLOOKUP($A106,'S48'!$C:$BQ,60,0)</f>
        <v>28</v>
      </c>
      <c r="AU106" s="58">
        <f>VLOOKUP($A106,'S49'!$C:$BQ,32,0)</f>
        <v>266.60000000000002</v>
      </c>
      <c r="AV106" s="58">
        <f>VLOOKUP($A106,'S49'!$C:$BQ,39,0)</f>
        <v>94</v>
      </c>
      <c r="AW106" s="58">
        <f>VLOOKUP($A106,'S49'!$C:$BQ,40,0)</f>
        <v>166</v>
      </c>
      <c r="AX106" s="58">
        <f>VLOOKUP($A106,'S49'!$C:$BQ,22,0)</f>
        <v>2849.84701</v>
      </c>
      <c r="AY106" s="66">
        <f>VLOOKUP($A106,'S49'!$C:$BQ,29,0)</f>
        <v>427</v>
      </c>
      <c r="AZ106" s="66">
        <f>VLOOKUP($A106,'S49'!$C:$BQ,30,0)</f>
        <v>1082</v>
      </c>
      <c r="BA106" s="66">
        <f>VLOOKUP($A106,'S49'!$C:$BQ,52,0)</f>
        <v>197.4</v>
      </c>
      <c r="BB106" s="66">
        <f>VLOOKUP($A106,'S49'!$C:$BQ,59,0)</f>
        <v>0</v>
      </c>
      <c r="BC106" s="66">
        <f>VLOOKUP($A106,'S49'!$C:$BQ,60,0)</f>
        <v>23</v>
      </c>
      <c r="BD106" s="58" t="e">
        <f>VLOOKUP($A106,'S50'!$C:$BQ,32,0)</f>
        <v>#N/A</v>
      </c>
      <c r="BE106" s="58" t="e">
        <f>VLOOKUP($A106,'S50'!$C:$BQ,39,0)</f>
        <v>#N/A</v>
      </c>
      <c r="BF106" s="58" t="e">
        <f>VLOOKUP($A106,'S50'!$C:$BQ,40,0)</f>
        <v>#N/A</v>
      </c>
      <c r="BG106" s="58" t="e">
        <f>VLOOKUP($A106,'S50'!$C:$BQ,22,0)</f>
        <v>#N/A</v>
      </c>
      <c r="BH106" s="66" t="e">
        <f>VLOOKUP($A106,'S50'!$C:$BQ,29,0)</f>
        <v>#N/A</v>
      </c>
      <c r="BI106" s="66" t="e">
        <f>VLOOKUP($A106,'S50'!$C:$BQ,30,0)</f>
        <v>#N/A</v>
      </c>
      <c r="BJ106" s="66" t="e">
        <f>VLOOKUP($A106,'S50'!$C:$BQ,52,0)</f>
        <v>#N/A</v>
      </c>
      <c r="BK106" s="66" t="e">
        <f>VLOOKUP($A106,'S50'!$C:$BQ,59,0)</f>
        <v>#N/A</v>
      </c>
      <c r="BL106" s="66" t="e">
        <f>VLOOKUP($A106,'S50'!$C:$BQ,60,0)</f>
        <v>#N/A</v>
      </c>
    </row>
    <row r="107" spans="1:64" x14ac:dyDescent="0.2">
      <c r="A107" s="57" t="s">
        <v>168</v>
      </c>
      <c r="B107" s="58">
        <f>VLOOKUP($A107,'S0 remplacer avec S44'!$C:$BQ,32,0)</f>
        <v>124.85</v>
      </c>
      <c r="C107" s="58">
        <f>VLOOKUP($A107,'S0 remplacer avec S44'!$C:$BQ,39,0)</f>
        <v>65</v>
      </c>
      <c r="D107" s="58">
        <f>VLOOKUP($A107,'S0 remplacer avec S44'!$C:$BQ,40,0)</f>
        <v>102</v>
      </c>
      <c r="E107" s="58">
        <f>VLOOKUP($A107,'S0 remplacer avec S44'!$C:$BQ,22,0)</f>
        <v>1843.8243199999999</v>
      </c>
      <c r="F107" s="66">
        <f>VLOOKUP($A107,'S0 remplacer avec S44'!$C:$BQ,29,0)</f>
        <v>0</v>
      </c>
      <c r="G107" s="66">
        <f>VLOOKUP($A107,'S0 remplacer avec S44'!$C:$BQ,30,0)</f>
        <v>218</v>
      </c>
      <c r="H107" s="66">
        <f>VLOOKUP($A107,'S0 remplacer avec S44'!$C:$BQ,52,0)</f>
        <v>100.2</v>
      </c>
      <c r="I107" s="66">
        <f>VLOOKUP($A107,'S0 remplacer avec S44'!$C:$BQ,59,0)</f>
        <v>0</v>
      </c>
      <c r="J107" s="66">
        <f>VLOOKUP($A107,'S0 remplacer avec S44'!$C:$BQ,60,0)</f>
        <v>15</v>
      </c>
      <c r="K107" s="58">
        <f>VLOOKUP($A107,'S45'!$C:$BQ,32,0)</f>
        <v>127.85</v>
      </c>
      <c r="L107" s="58">
        <f>VLOOKUP($A107,'S45'!$C:$BQ,39,0)</f>
        <v>62</v>
      </c>
      <c r="M107" s="58">
        <f>VLOOKUP($A107,'S45'!$C:$BQ,40,0)</f>
        <v>99</v>
      </c>
      <c r="N107" s="58">
        <f>VLOOKUP($A107,'S45'!$C:$BQ,22,0)</f>
        <v>1871.5566100000001</v>
      </c>
      <c r="O107" s="66">
        <f>VLOOKUP($A107,'S45'!$C:$BQ,29,0)</f>
        <v>0</v>
      </c>
      <c r="P107" s="66">
        <f>VLOOKUP($A107,'S45'!$C:$BQ,30,0)</f>
        <v>190</v>
      </c>
      <c r="Q107" s="66">
        <f>VLOOKUP($A107,'S45'!$C:$BQ,52,0)</f>
        <v>103.2</v>
      </c>
      <c r="R107" s="66">
        <f>VLOOKUP($A107,'S45'!$C:$BQ,59,0)</f>
        <v>0</v>
      </c>
      <c r="S107" s="66">
        <f>VLOOKUP($A107,'S45'!$C:$BQ,60,0)</f>
        <v>12</v>
      </c>
      <c r="T107" s="58">
        <f>VLOOKUP($A107,'S46'!$C:$BQ,32,0)</f>
        <v>127.35</v>
      </c>
      <c r="U107" s="58">
        <f>VLOOKUP($A107,'S46'!$C:$BQ,39,0)</f>
        <v>62</v>
      </c>
      <c r="V107" s="58">
        <f>VLOOKUP($A107,'S46'!$C:$BQ,40,0)</f>
        <v>100</v>
      </c>
      <c r="W107" s="58">
        <f>VLOOKUP($A107,'S46'!$C:$BQ,22,0)</f>
        <v>1879.86205</v>
      </c>
      <c r="X107" s="66">
        <f>VLOOKUP($A107,'S46'!$C:$BQ,29,0)</f>
        <v>0</v>
      </c>
      <c r="Y107" s="66">
        <f>VLOOKUP($A107,'S46'!$C:$BQ,30,0)</f>
        <v>182</v>
      </c>
      <c r="Z107" s="66">
        <f>VLOOKUP($A107,'S46'!$C:$BQ,52,0)</f>
        <v>105.2</v>
      </c>
      <c r="AA107" s="66">
        <f>VLOOKUP($A107,'S46'!$C:$BQ,59,0)</f>
        <v>0</v>
      </c>
      <c r="AB107" s="66">
        <f>VLOOKUP($A107,'S46'!$C:$BQ,60,0)</f>
        <v>10</v>
      </c>
      <c r="AC107" s="58">
        <f>VLOOKUP($A107,'S47'!$C:$BQ,32,0)</f>
        <v>131.35</v>
      </c>
      <c r="AD107" s="58">
        <f>VLOOKUP($A107,'S47'!$C:$BQ,39,0)</f>
        <v>58</v>
      </c>
      <c r="AE107" s="58">
        <f>VLOOKUP($A107,'S47'!$C:$BQ,40,0)</f>
        <v>96</v>
      </c>
      <c r="AF107" s="58">
        <f>VLOOKUP($A107,'S47'!$C:$BQ,22,0)</f>
        <v>1948.52736</v>
      </c>
      <c r="AG107" s="66">
        <f>VLOOKUP($A107,'S47'!$C:$BQ,29,0)</f>
        <v>0</v>
      </c>
      <c r="AH107" s="66">
        <f>VLOOKUP($A107,'S47'!$C:$BQ,30,0)</f>
        <v>113</v>
      </c>
      <c r="AI107" s="66">
        <f>VLOOKUP($A107,'S47'!$C:$BQ,52,0)</f>
        <v>108.2</v>
      </c>
      <c r="AJ107" s="66">
        <f>VLOOKUP($A107,'S47'!$C:$BQ,59,0)</f>
        <v>0</v>
      </c>
      <c r="AK107" s="66">
        <f>VLOOKUP($A107,'S47'!$C:$BQ,60,0)</f>
        <v>7</v>
      </c>
      <c r="AL107" s="58">
        <f>VLOOKUP($A107,'S48'!$C:$BQ,32,0)</f>
        <v>130.85</v>
      </c>
      <c r="AM107" s="58">
        <f>VLOOKUP($A107,'S48'!$C:$BQ,39,0)</f>
        <v>65</v>
      </c>
      <c r="AN107" s="58">
        <f>VLOOKUP($A107,'S48'!$C:$BQ,40,0)</f>
        <v>104</v>
      </c>
      <c r="AO107" s="58">
        <f>VLOOKUP($A107,'S48'!$C:$BQ,22,0)</f>
        <v>1987.8297500000001</v>
      </c>
      <c r="AP107" s="66">
        <f>VLOOKUP($A107,'S48'!$C:$BQ,29,0)</f>
        <v>0</v>
      </c>
      <c r="AQ107" s="66">
        <f>VLOOKUP($A107,'S48'!$C:$BQ,30,0)</f>
        <v>143</v>
      </c>
      <c r="AR107" s="66">
        <f>VLOOKUP($A107,'S48'!$C:$BQ,52,0)</f>
        <v>109.2</v>
      </c>
      <c r="AS107" s="66">
        <f>VLOOKUP($A107,'S48'!$C:$BQ,59,0)</f>
        <v>0</v>
      </c>
      <c r="AT107" s="66">
        <f>VLOOKUP($A107,'S48'!$C:$BQ,60,0)</f>
        <v>10</v>
      </c>
      <c r="AU107" s="58">
        <f>VLOOKUP($A107,'S49'!$C:$BQ,32,0)</f>
        <v>132.85</v>
      </c>
      <c r="AV107" s="58">
        <f>VLOOKUP($A107,'S49'!$C:$BQ,39,0)</f>
        <v>63</v>
      </c>
      <c r="AW107" s="58">
        <f>VLOOKUP($A107,'S49'!$C:$BQ,40,0)</f>
        <v>102</v>
      </c>
      <c r="AX107" s="58">
        <f>VLOOKUP($A107,'S49'!$C:$BQ,22,0)</f>
        <v>2134.2371699999999</v>
      </c>
      <c r="AY107" s="66">
        <f>VLOOKUP($A107,'S49'!$C:$BQ,29,0)</f>
        <v>0</v>
      </c>
      <c r="AZ107" s="66">
        <f>VLOOKUP($A107,'S49'!$C:$BQ,30,0)</f>
        <v>0</v>
      </c>
      <c r="BA107" s="66">
        <f>VLOOKUP($A107,'S49'!$C:$BQ,52,0)</f>
        <v>115.2</v>
      </c>
      <c r="BB107" s="66">
        <f>VLOOKUP($A107,'S49'!$C:$BQ,59,0)</f>
        <v>0</v>
      </c>
      <c r="BC107" s="66">
        <f>VLOOKUP($A107,'S49'!$C:$BQ,60,0)</f>
        <v>4</v>
      </c>
      <c r="BD107" s="58" t="e">
        <f>VLOOKUP($A107,'S50'!$C:$BQ,32,0)</f>
        <v>#N/A</v>
      </c>
      <c r="BE107" s="58" t="e">
        <f>VLOOKUP($A107,'S50'!$C:$BQ,39,0)</f>
        <v>#N/A</v>
      </c>
      <c r="BF107" s="58" t="e">
        <f>VLOOKUP($A107,'S50'!$C:$BQ,40,0)</f>
        <v>#N/A</v>
      </c>
      <c r="BG107" s="58" t="e">
        <f>VLOOKUP($A107,'S50'!$C:$BQ,22,0)</f>
        <v>#N/A</v>
      </c>
      <c r="BH107" s="66" t="e">
        <f>VLOOKUP($A107,'S50'!$C:$BQ,29,0)</f>
        <v>#N/A</v>
      </c>
      <c r="BI107" s="66" t="e">
        <f>VLOOKUP($A107,'S50'!$C:$BQ,30,0)</f>
        <v>#N/A</v>
      </c>
      <c r="BJ107" s="66" t="e">
        <f>VLOOKUP($A107,'S50'!$C:$BQ,52,0)</f>
        <v>#N/A</v>
      </c>
      <c r="BK107" s="66" t="e">
        <f>VLOOKUP($A107,'S50'!$C:$BQ,59,0)</f>
        <v>#N/A</v>
      </c>
      <c r="BL107" s="66" t="e">
        <f>VLOOKUP($A107,'S50'!$C:$BQ,60,0)</f>
        <v>#N/A</v>
      </c>
    </row>
    <row r="108" spans="1:64" x14ac:dyDescent="0.2">
      <c r="A108" s="57" t="s">
        <v>169</v>
      </c>
      <c r="B108" s="58">
        <f>VLOOKUP($A108,'S0 remplacer avec S44'!$C:$BQ,32,0)</f>
        <v>162</v>
      </c>
      <c r="C108" s="58">
        <f>VLOOKUP($A108,'S0 remplacer avec S44'!$C:$BQ,39,0)</f>
        <v>60</v>
      </c>
      <c r="D108" s="58">
        <f>VLOOKUP($A108,'S0 remplacer avec S44'!$C:$BQ,40,0)</f>
        <v>104</v>
      </c>
      <c r="E108" s="58">
        <f>VLOOKUP($A108,'S0 remplacer avec S44'!$C:$BQ,22,0)</f>
        <v>1643.4824900000001</v>
      </c>
      <c r="F108" s="66">
        <f>VLOOKUP($A108,'S0 remplacer avec S44'!$C:$BQ,29,0)</f>
        <v>373</v>
      </c>
      <c r="G108" s="66">
        <f>VLOOKUP($A108,'S0 remplacer avec S44'!$C:$BQ,30,0)</f>
        <v>776</v>
      </c>
      <c r="H108" s="66">
        <f>VLOOKUP($A108,'S0 remplacer avec S44'!$C:$BQ,52,0)</f>
        <v>120</v>
      </c>
      <c r="I108" s="66">
        <f>VLOOKUP($A108,'S0 remplacer avec S44'!$C:$BQ,59,0)</f>
        <v>0</v>
      </c>
      <c r="J108" s="66">
        <f>VLOOKUP($A108,'S0 remplacer avec S44'!$C:$BQ,60,0)</f>
        <v>16</v>
      </c>
      <c r="K108" s="58">
        <f>VLOOKUP($A108,'S45'!$C:$BQ,32,0)</f>
        <v>163</v>
      </c>
      <c r="L108" s="58">
        <f>VLOOKUP($A108,'S45'!$C:$BQ,39,0)</f>
        <v>59</v>
      </c>
      <c r="M108" s="58">
        <f>VLOOKUP($A108,'S45'!$C:$BQ,40,0)</f>
        <v>103</v>
      </c>
      <c r="N108" s="58">
        <f>VLOOKUP($A108,'S45'!$C:$BQ,22,0)</f>
        <v>1639.4466299999999</v>
      </c>
      <c r="O108" s="66">
        <f>VLOOKUP($A108,'S45'!$C:$BQ,29,0)</f>
        <v>377</v>
      </c>
      <c r="P108" s="66">
        <f>VLOOKUP($A108,'S45'!$C:$BQ,30,0)</f>
        <v>780</v>
      </c>
      <c r="Q108" s="66">
        <f>VLOOKUP($A108,'S45'!$C:$BQ,52,0)</f>
        <v>121</v>
      </c>
      <c r="R108" s="66">
        <f>VLOOKUP($A108,'S45'!$C:$BQ,59,0)</f>
        <v>0</v>
      </c>
      <c r="S108" s="66">
        <f>VLOOKUP($A108,'S45'!$C:$BQ,60,0)</f>
        <v>15</v>
      </c>
      <c r="T108" s="58">
        <f>VLOOKUP($A108,'S46'!$C:$BQ,32,0)</f>
        <v>164</v>
      </c>
      <c r="U108" s="58">
        <f>VLOOKUP($A108,'S46'!$C:$BQ,39,0)</f>
        <v>58</v>
      </c>
      <c r="V108" s="58">
        <f>VLOOKUP($A108,'S46'!$C:$BQ,40,0)</f>
        <v>102</v>
      </c>
      <c r="W108" s="58">
        <f>VLOOKUP($A108,'S46'!$C:$BQ,22,0)</f>
        <v>1640.6866500000001</v>
      </c>
      <c r="X108" s="66">
        <f>VLOOKUP($A108,'S46'!$C:$BQ,29,0)</f>
        <v>376</v>
      </c>
      <c r="Y108" s="66">
        <f>VLOOKUP($A108,'S46'!$C:$BQ,30,0)</f>
        <v>779</v>
      </c>
      <c r="Z108" s="66">
        <f>VLOOKUP($A108,'S46'!$C:$BQ,52,0)</f>
        <v>122</v>
      </c>
      <c r="AA108" s="66">
        <f>VLOOKUP($A108,'S46'!$C:$BQ,59,0)</f>
        <v>0</v>
      </c>
      <c r="AB108" s="66">
        <f>VLOOKUP($A108,'S46'!$C:$BQ,60,0)</f>
        <v>14</v>
      </c>
      <c r="AC108" s="58">
        <f>VLOOKUP($A108,'S47'!$C:$BQ,32,0)</f>
        <v>165.5</v>
      </c>
      <c r="AD108" s="58">
        <f>VLOOKUP($A108,'S47'!$C:$BQ,39,0)</f>
        <v>57</v>
      </c>
      <c r="AE108" s="58">
        <f>VLOOKUP($A108,'S47'!$C:$BQ,40,0)</f>
        <v>101</v>
      </c>
      <c r="AF108" s="58">
        <f>VLOOKUP($A108,'S47'!$C:$BQ,22,0)</f>
        <v>1690.86365</v>
      </c>
      <c r="AG108" s="66">
        <f>VLOOKUP($A108,'S47'!$C:$BQ,29,0)</f>
        <v>325</v>
      </c>
      <c r="AH108" s="66">
        <f>VLOOKUP($A108,'S47'!$C:$BQ,30,0)</f>
        <v>729</v>
      </c>
      <c r="AI108" s="66">
        <f>VLOOKUP($A108,'S47'!$C:$BQ,52,0)</f>
        <v>124</v>
      </c>
      <c r="AJ108" s="66">
        <f>VLOOKUP($A108,'S47'!$C:$BQ,59,0)</f>
        <v>0</v>
      </c>
      <c r="AK108" s="66">
        <f>VLOOKUP($A108,'S47'!$C:$BQ,60,0)</f>
        <v>12</v>
      </c>
      <c r="AL108" s="58">
        <f>VLOOKUP($A108,'S48'!$C:$BQ,32,0)</f>
        <v>166.5</v>
      </c>
      <c r="AM108" s="58">
        <f>VLOOKUP($A108,'S48'!$C:$BQ,39,0)</f>
        <v>47</v>
      </c>
      <c r="AN108" s="58">
        <f>VLOOKUP($A108,'S48'!$C:$BQ,40,0)</f>
        <v>90</v>
      </c>
      <c r="AO108" s="58">
        <f>VLOOKUP($A108,'S48'!$C:$BQ,22,0)</f>
        <v>1701.30422</v>
      </c>
      <c r="AP108" s="66">
        <f>VLOOKUP($A108,'S48'!$C:$BQ,29,0)</f>
        <v>238</v>
      </c>
      <c r="AQ108" s="66">
        <f>VLOOKUP($A108,'S48'!$C:$BQ,30,0)</f>
        <v>626</v>
      </c>
      <c r="AR108" s="66">
        <f>VLOOKUP($A108,'S48'!$C:$BQ,52,0)</f>
        <v>125</v>
      </c>
      <c r="AS108" s="66">
        <f>VLOOKUP($A108,'S48'!$C:$BQ,59,0)</f>
        <v>0</v>
      </c>
      <c r="AT108" s="66">
        <f>VLOOKUP($A108,'S48'!$C:$BQ,60,0)</f>
        <v>5</v>
      </c>
      <c r="AU108" s="58">
        <f>VLOOKUP($A108,'S49'!$C:$BQ,32,0)</f>
        <v>166.5</v>
      </c>
      <c r="AV108" s="58">
        <f>VLOOKUP($A108,'S49'!$C:$BQ,39,0)</f>
        <v>47</v>
      </c>
      <c r="AW108" s="58">
        <f>VLOOKUP($A108,'S49'!$C:$BQ,40,0)</f>
        <v>90</v>
      </c>
      <c r="AX108" s="58">
        <f>VLOOKUP($A108,'S49'!$C:$BQ,22,0)</f>
        <v>1731.6584800000001</v>
      </c>
      <c r="AY108" s="66">
        <f>VLOOKUP($A108,'S49'!$C:$BQ,29,0)</f>
        <v>208</v>
      </c>
      <c r="AZ108" s="66">
        <f>VLOOKUP($A108,'S49'!$C:$BQ,30,0)</f>
        <v>596</v>
      </c>
      <c r="BA108" s="66">
        <f>VLOOKUP($A108,'S49'!$C:$BQ,52,0)</f>
        <v>128</v>
      </c>
      <c r="BB108" s="66">
        <f>VLOOKUP($A108,'S49'!$C:$BQ,59,0)</f>
        <v>0</v>
      </c>
      <c r="BC108" s="66">
        <f>VLOOKUP($A108,'S49'!$C:$BQ,60,0)</f>
        <v>2</v>
      </c>
      <c r="BD108" s="58" t="e">
        <f>VLOOKUP($A108,'S50'!$C:$BQ,32,0)</f>
        <v>#N/A</v>
      </c>
      <c r="BE108" s="58" t="e">
        <f>VLOOKUP($A108,'S50'!$C:$BQ,39,0)</f>
        <v>#N/A</v>
      </c>
      <c r="BF108" s="58" t="e">
        <f>VLOOKUP($A108,'S50'!$C:$BQ,40,0)</f>
        <v>#N/A</v>
      </c>
      <c r="BG108" s="58" t="e">
        <f>VLOOKUP($A108,'S50'!$C:$BQ,22,0)</f>
        <v>#N/A</v>
      </c>
      <c r="BH108" s="66" t="e">
        <f>VLOOKUP($A108,'S50'!$C:$BQ,29,0)</f>
        <v>#N/A</v>
      </c>
      <c r="BI108" s="66" t="e">
        <f>VLOOKUP($A108,'S50'!$C:$BQ,30,0)</f>
        <v>#N/A</v>
      </c>
      <c r="BJ108" s="66" t="e">
        <f>VLOOKUP($A108,'S50'!$C:$BQ,52,0)</f>
        <v>#N/A</v>
      </c>
      <c r="BK108" s="66" t="e">
        <f>VLOOKUP($A108,'S50'!$C:$BQ,59,0)</f>
        <v>#N/A</v>
      </c>
      <c r="BL108" s="66" t="e">
        <f>VLOOKUP($A108,'S50'!$C:$BQ,60,0)</f>
        <v>#N/A</v>
      </c>
    </row>
    <row r="109" spans="1:64" x14ac:dyDescent="0.2">
      <c r="A109" s="57" t="s">
        <v>170</v>
      </c>
      <c r="B109" s="58">
        <f>VLOOKUP($A109,'S0 remplacer avec S44'!$C:$BQ,32,0)</f>
        <v>85.5</v>
      </c>
      <c r="C109" s="58">
        <f>VLOOKUP($A109,'S0 remplacer avec S44'!$C:$BQ,39,0)</f>
        <v>125</v>
      </c>
      <c r="D109" s="58">
        <f>VLOOKUP($A109,'S0 remplacer avec S44'!$C:$BQ,40,0)</f>
        <v>167</v>
      </c>
      <c r="E109" s="58">
        <f>VLOOKUP($A109,'S0 remplacer avec S44'!$C:$BQ,22,0)</f>
        <v>1670.8596250000001</v>
      </c>
      <c r="F109" s="66">
        <f>VLOOKUP($A109,'S0 remplacer avec S44'!$C:$BQ,29,0)</f>
        <v>238</v>
      </c>
      <c r="G109" s="66">
        <f>VLOOKUP($A109,'S0 remplacer avec S44'!$C:$BQ,30,0)</f>
        <v>620</v>
      </c>
      <c r="H109" s="66">
        <f>VLOOKUP($A109,'S0 remplacer avec S44'!$C:$BQ,52,0)</f>
        <v>99.8</v>
      </c>
      <c r="I109" s="66">
        <f>VLOOKUP($A109,'S0 remplacer avec S44'!$C:$BQ,59,0)</f>
        <v>7</v>
      </c>
      <c r="J109" s="66">
        <f>VLOOKUP($A109,'S0 remplacer avec S44'!$C:$BQ,60,0)</f>
        <v>29</v>
      </c>
      <c r="K109" s="58">
        <f>VLOOKUP($A109,'S45'!$C:$BQ,32,0)</f>
        <v>86</v>
      </c>
      <c r="L109" s="58">
        <f>VLOOKUP($A109,'S45'!$C:$BQ,39,0)</f>
        <v>124</v>
      </c>
      <c r="M109" s="58">
        <f>VLOOKUP($A109,'S45'!$C:$BQ,40,0)</f>
        <v>166</v>
      </c>
      <c r="N109" s="58">
        <f>VLOOKUP($A109,'S45'!$C:$BQ,22,0)</f>
        <v>1683.719625</v>
      </c>
      <c r="O109" s="66">
        <f>VLOOKUP($A109,'S45'!$C:$BQ,29,0)</f>
        <v>225</v>
      </c>
      <c r="P109" s="66">
        <f>VLOOKUP($A109,'S45'!$C:$BQ,30,0)</f>
        <v>607</v>
      </c>
      <c r="Q109" s="66">
        <f>VLOOKUP($A109,'S45'!$C:$BQ,52,0)</f>
        <v>100.8</v>
      </c>
      <c r="R109" s="66">
        <f>VLOOKUP($A109,'S45'!$C:$BQ,59,0)</f>
        <v>6</v>
      </c>
      <c r="S109" s="66">
        <f>VLOOKUP($A109,'S45'!$C:$BQ,60,0)</f>
        <v>28</v>
      </c>
      <c r="T109" s="58">
        <f>VLOOKUP($A109,'S46'!$C:$BQ,32,0)</f>
        <v>86.5</v>
      </c>
      <c r="U109" s="58">
        <f>VLOOKUP($A109,'S46'!$C:$BQ,39,0)</f>
        <v>124</v>
      </c>
      <c r="V109" s="58">
        <f>VLOOKUP($A109,'S46'!$C:$BQ,40,0)</f>
        <v>166</v>
      </c>
      <c r="W109" s="58">
        <f>VLOOKUP($A109,'S46'!$C:$BQ,22,0)</f>
        <v>1689.517625</v>
      </c>
      <c r="X109" s="66">
        <f>VLOOKUP($A109,'S46'!$C:$BQ,29,0)</f>
        <v>219</v>
      </c>
      <c r="Y109" s="66">
        <f>VLOOKUP($A109,'S46'!$C:$BQ,30,0)</f>
        <v>601</v>
      </c>
      <c r="Z109" s="66">
        <f>VLOOKUP($A109,'S46'!$C:$BQ,52,0)</f>
        <v>100.8</v>
      </c>
      <c r="AA109" s="66">
        <f>VLOOKUP($A109,'S46'!$C:$BQ,59,0)</f>
        <v>6</v>
      </c>
      <c r="AB109" s="66">
        <f>VLOOKUP($A109,'S46'!$C:$BQ,60,0)</f>
        <v>28</v>
      </c>
      <c r="AC109" s="58">
        <f>VLOOKUP($A109,'S47'!$C:$BQ,32,0)</f>
        <v>87.5</v>
      </c>
      <c r="AD109" s="58">
        <f>VLOOKUP($A109,'S47'!$C:$BQ,39,0)</f>
        <v>123</v>
      </c>
      <c r="AE109" s="58">
        <f>VLOOKUP($A109,'S47'!$C:$BQ,40,0)</f>
        <v>165</v>
      </c>
      <c r="AF109" s="58">
        <f>VLOOKUP($A109,'S47'!$C:$BQ,22,0)</f>
        <v>1789.500315</v>
      </c>
      <c r="AG109" s="66">
        <f>VLOOKUP($A109,'S47'!$C:$BQ,29,0)</f>
        <v>119</v>
      </c>
      <c r="AH109" s="66">
        <f>VLOOKUP($A109,'S47'!$C:$BQ,30,0)</f>
        <v>501</v>
      </c>
      <c r="AI109" s="66">
        <f>VLOOKUP($A109,'S47'!$C:$BQ,52,0)</f>
        <v>102.8</v>
      </c>
      <c r="AJ109" s="66">
        <f>VLOOKUP($A109,'S47'!$C:$BQ,59,0)</f>
        <v>4</v>
      </c>
      <c r="AK109" s="66">
        <f>VLOOKUP($A109,'S47'!$C:$BQ,60,0)</f>
        <v>26</v>
      </c>
      <c r="AL109" s="58">
        <f>VLOOKUP($A109,'S48'!$C:$BQ,32,0)</f>
        <v>88</v>
      </c>
      <c r="AM109" s="58">
        <f>VLOOKUP($A109,'S48'!$C:$BQ,39,0)</f>
        <v>122</v>
      </c>
      <c r="AN109" s="58">
        <f>VLOOKUP($A109,'S48'!$C:$BQ,40,0)</f>
        <v>164</v>
      </c>
      <c r="AO109" s="58">
        <f>VLOOKUP($A109,'S48'!$C:$BQ,22,0)</f>
        <v>1828.509245</v>
      </c>
      <c r="AP109" s="66">
        <f>VLOOKUP($A109,'S48'!$C:$BQ,29,0)</f>
        <v>77</v>
      </c>
      <c r="AQ109" s="66">
        <f>VLOOKUP($A109,'S48'!$C:$BQ,30,0)</f>
        <v>457</v>
      </c>
      <c r="AR109" s="66">
        <f>VLOOKUP($A109,'S48'!$C:$BQ,52,0)</f>
        <v>105.8</v>
      </c>
      <c r="AS109" s="66">
        <f>VLOOKUP($A109,'S48'!$C:$BQ,59,0)</f>
        <v>1</v>
      </c>
      <c r="AT109" s="66">
        <f>VLOOKUP($A109,'S48'!$C:$BQ,60,0)</f>
        <v>22</v>
      </c>
      <c r="AU109" s="58">
        <f>VLOOKUP($A109,'S49'!$C:$BQ,32,0)</f>
        <v>88</v>
      </c>
      <c r="AV109" s="58">
        <f>VLOOKUP($A109,'S49'!$C:$BQ,39,0)</f>
        <v>122</v>
      </c>
      <c r="AW109" s="58">
        <f>VLOOKUP($A109,'S49'!$C:$BQ,40,0)</f>
        <v>164</v>
      </c>
      <c r="AX109" s="58">
        <f>VLOOKUP($A109,'S49'!$C:$BQ,22,0)</f>
        <v>1882.2327150000001</v>
      </c>
      <c r="AY109" s="66">
        <f>VLOOKUP($A109,'S49'!$C:$BQ,29,0)</f>
        <v>23</v>
      </c>
      <c r="AZ109" s="66">
        <f>VLOOKUP($A109,'S49'!$C:$BQ,30,0)</f>
        <v>404</v>
      </c>
      <c r="BA109" s="66">
        <f>VLOOKUP($A109,'S49'!$C:$BQ,52,0)</f>
        <v>109.8</v>
      </c>
      <c r="BB109" s="66">
        <f>VLOOKUP($A109,'S49'!$C:$BQ,59,0)</f>
        <v>0</v>
      </c>
      <c r="BC109" s="66">
        <f>VLOOKUP($A109,'S49'!$C:$BQ,60,0)</f>
        <v>18</v>
      </c>
      <c r="BD109" s="58" t="e">
        <f>VLOOKUP($A109,'S50'!$C:$BQ,32,0)</f>
        <v>#N/A</v>
      </c>
      <c r="BE109" s="58" t="e">
        <f>VLOOKUP($A109,'S50'!$C:$BQ,39,0)</f>
        <v>#N/A</v>
      </c>
      <c r="BF109" s="58" t="e">
        <f>VLOOKUP($A109,'S50'!$C:$BQ,40,0)</f>
        <v>#N/A</v>
      </c>
      <c r="BG109" s="58" t="e">
        <f>VLOOKUP($A109,'S50'!$C:$BQ,22,0)</f>
        <v>#N/A</v>
      </c>
      <c r="BH109" s="66" t="e">
        <f>VLOOKUP($A109,'S50'!$C:$BQ,29,0)</f>
        <v>#N/A</v>
      </c>
      <c r="BI109" s="66" t="e">
        <f>VLOOKUP($A109,'S50'!$C:$BQ,30,0)</f>
        <v>#N/A</v>
      </c>
      <c r="BJ109" s="66" t="e">
        <f>VLOOKUP($A109,'S50'!$C:$BQ,52,0)</f>
        <v>#N/A</v>
      </c>
      <c r="BK109" s="66" t="e">
        <f>VLOOKUP($A109,'S50'!$C:$BQ,59,0)</f>
        <v>#N/A</v>
      </c>
      <c r="BL109" s="66" t="e">
        <f>VLOOKUP($A109,'S50'!$C:$BQ,60,0)</f>
        <v>#N/A</v>
      </c>
    </row>
    <row r="110" spans="1:64" x14ac:dyDescent="0.2">
      <c r="A110" s="57" t="s">
        <v>171</v>
      </c>
      <c r="B110" s="58">
        <f>VLOOKUP($A110,'S0 remplacer avec S44'!$C:$BQ,32,0)</f>
        <v>341.05</v>
      </c>
      <c r="C110" s="58">
        <f>VLOOKUP($A110,'S0 remplacer avec S44'!$C:$BQ,39,0)</f>
        <v>141</v>
      </c>
      <c r="D110" s="58">
        <f>VLOOKUP($A110,'S0 remplacer avec S44'!$C:$BQ,40,0)</f>
        <v>237</v>
      </c>
      <c r="E110" s="58">
        <f>VLOOKUP($A110,'S0 remplacer avec S44'!$C:$BQ,22,0)</f>
        <v>3969.4122000000002</v>
      </c>
      <c r="F110" s="66">
        <f>VLOOKUP($A110,'S0 remplacer avec S44'!$C:$BQ,29,0)</f>
        <v>411</v>
      </c>
      <c r="G110" s="66">
        <f>VLOOKUP($A110,'S0 remplacer avec S44'!$C:$BQ,30,0)</f>
        <v>1287</v>
      </c>
      <c r="H110" s="66">
        <f>VLOOKUP($A110,'S0 remplacer avec S44'!$C:$BQ,52,0)</f>
        <v>205.4</v>
      </c>
      <c r="I110" s="66">
        <f>VLOOKUP($A110,'S0 remplacer avec S44'!$C:$BQ,59,0)</f>
        <v>40</v>
      </c>
      <c r="J110" s="66">
        <f>VLOOKUP($A110,'S0 remplacer avec S44'!$C:$BQ,60,0)</f>
        <v>89</v>
      </c>
      <c r="K110" s="58">
        <f>VLOOKUP($A110,'S45'!$C:$BQ,32,0)</f>
        <v>346.05</v>
      </c>
      <c r="L110" s="58">
        <f>VLOOKUP($A110,'S45'!$C:$BQ,39,0)</f>
        <v>136</v>
      </c>
      <c r="M110" s="58">
        <f>VLOOKUP($A110,'S45'!$C:$BQ,40,0)</f>
        <v>232</v>
      </c>
      <c r="N110" s="58">
        <f>VLOOKUP($A110,'S45'!$C:$BQ,22,0)</f>
        <v>4061.49098</v>
      </c>
      <c r="O110" s="66">
        <f>VLOOKUP($A110,'S45'!$C:$BQ,29,0)</f>
        <v>319</v>
      </c>
      <c r="P110" s="66">
        <f>VLOOKUP($A110,'S45'!$C:$BQ,30,0)</f>
        <v>1195</v>
      </c>
      <c r="Q110" s="66">
        <f>VLOOKUP($A110,'S45'!$C:$BQ,52,0)</f>
        <v>208.4</v>
      </c>
      <c r="R110" s="66">
        <f>VLOOKUP($A110,'S45'!$C:$BQ,59,0)</f>
        <v>37</v>
      </c>
      <c r="S110" s="66">
        <f>VLOOKUP($A110,'S45'!$C:$BQ,60,0)</f>
        <v>86</v>
      </c>
      <c r="T110" s="58">
        <f>VLOOKUP($A110,'S46'!$C:$BQ,32,0)</f>
        <v>348.05</v>
      </c>
      <c r="U110" s="58">
        <f>VLOOKUP($A110,'S46'!$C:$BQ,39,0)</f>
        <v>134</v>
      </c>
      <c r="V110" s="58">
        <f>VLOOKUP($A110,'S46'!$C:$BQ,40,0)</f>
        <v>230</v>
      </c>
      <c r="W110" s="58">
        <f>VLOOKUP($A110,'S46'!$C:$BQ,22,0)</f>
        <v>4088.57654</v>
      </c>
      <c r="X110" s="66">
        <f>VLOOKUP($A110,'S46'!$C:$BQ,29,0)</f>
        <v>292</v>
      </c>
      <c r="Y110" s="66">
        <f>VLOOKUP($A110,'S46'!$C:$BQ,30,0)</f>
        <v>1168</v>
      </c>
      <c r="Z110" s="66">
        <f>VLOOKUP($A110,'S46'!$C:$BQ,52,0)</f>
        <v>211.4</v>
      </c>
      <c r="AA110" s="66">
        <f>VLOOKUP($A110,'S46'!$C:$BQ,59,0)</f>
        <v>34</v>
      </c>
      <c r="AB110" s="66">
        <f>VLOOKUP($A110,'S46'!$C:$BQ,60,0)</f>
        <v>83</v>
      </c>
      <c r="AC110" s="58">
        <f>VLOOKUP($A110,'S47'!$C:$BQ,32,0)</f>
        <v>357.05</v>
      </c>
      <c r="AD110" s="58">
        <f>VLOOKUP($A110,'S47'!$C:$BQ,39,0)</f>
        <v>125</v>
      </c>
      <c r="AE110" s="58">
        <f>VLOOKUP($A110,'S47'!$C:$BQ,40,0)</f>
        <v>221</v>
      </c>
      <c r="AF110" s="58">
        <f>VLOOKUP($A110,'S47'!$C:$BQ,22,0)</f>
        <v>4315.3844799999997</v>
      </c>
      <c r="AG110" s="66">
        <f>VLOOKUP($A110,'S47'!$C:$BQ,29,0)</f>
        <v>65</v>
      </c>
      <c r="AH110" s="66">
        <f>VLOOKUP($A110,'S47'!$C:$BQ,30,0)</f>
        <v>941</v>
      </c>
      <c r="AI110" s="66">
        <f>VLOOKUP($A110,'S47'!$C:$BQ,52,0)</f>
        <v>220.4</v>
      </c>
      <c r="AJ110" s="66">
        <f>VLOOKUP($A110,'S47'!$C:$BQ,59,0)</f>
        <v>25</v>
      </c>
      <c r="AK110" s="66">
        <f>VLOOKUP($A110,'S47'!$C:$BQ,60,0)</f>
        <v>74</v>
      </c>
      <c r="AL110" s="58">
        <f>VLOOKUP($A110,'S48'!$C:$BQ,32,0)</f>
        <v>364.05</v>
      </c>
      <c r="AM110" s="58">
        <f>VLOOKUP($A110,'S48'!$C:$BQ,39,0)</f>
        <v>121</v>
      </c>
      <c r="AN110" s="58">
        <f>VLOOKUP($A110,'S48'!$C:$BQ,40,0)</f>
        <v>218</v>
      </c>
      <c r="AO110" s="58">
        <f>VLOOKUP($A110,'S48'!$C:$BQ,22,0)</f>
        <v>4389.9251800000002</v>
      </c>
      <c r="AP110" s="66">
        <f>VLOOKUP($A110,'S48'!$C:$BQ,29,0)</f>
        <v>15</v>
      </c>
      <c r="AQ110" s="66">
        <f>VLOOKUP($A110,'S48'!$C:$BQ,30,0)</f>
        <v>895</v>
      </c>
      <c r="AR110" s="66">
        <f>VLOOKUP($A110,'S48'!$C:$BQ,52,0)</f>
        <v>231.4</v>
      </c>
      <c r="AS110" s="66">
        <f>VLOOKUP($A110,'S48'!$C:$BQ,59,0)</f>
        <v>15</v>
      </c>
      <c r="AT110" s="66">
        <f>VLOOKUP($A110,'S48'!$C:$BQ,60,0)</f>
        <v>64</v>
      </c>
      <c r="AU110" s="58">
        <f>VLOOKUP($A110,'S49'!$C:$BQ,32,0)</f>
        <v>361.55</v>
      </c>
      <c r="AV110" s="58">
        <f>VLOOKUP($A110,'S49'!$C:$BQ,39,0)</f>
        <v>123</v>
      </c>
      <c r="AW110" s="58">
        <f>VLOOKUP($A110,'S49'!$C:$BQ,40,0)</f>
        <v>220</v>
      </c>
      <c r="AX110" s="58">
        <f>VLOOKUP($A110,'S49'!$C:$BQ,22,0)</f>
        <v>4493.8920900000003</v>
      </c>
      <c r="AY110" s="66">
        <f>VLOOKUP($A110,'S49'!$C:$BQ,29,0)</f>
        <v>0</v>
      </c>
      <c r="AZ110" s="66">
        <f>VLOOKUP($A110,'S49'!$C:$BQ,30,0)</f>
        <v>792</v>
      </c>
      <c r="BA110" s="66">
        <f>VLOOKUP($A110,'S49'!$C:$BQ,52,0)</f>
        <v>236.4</v>
      </c>
      <c r="BB110" s="66">
        <f>VLOOKUP($A110,'S49'!$C:$BQ,59,0)</f>
        <v>10</v>
      </c>
      <c r="BC110" s="66">
        <f>VLOOKUP($A110,'S49'!$C:$BQ,60,0)</f>
        <v>59</v>
      </c>
      <c r="BD110" s="58" t="e">
        <f>VLOOKUP($A110,'S50'!$C:$BQ,32,0)</f>
        <v>#N/A</v>
      </c>
      <c r="BE110" s="58" t="e">
        <f>VLOOKUP($A110,'S50'!$C:$BQ,39,0)</f>
        <v>#N/A</v>
      </c>
      <c r="BF110" s="58" t="e">
        <f>VLOOKUP($A110,'S50'!$C:$BQ,40,0)</f>
        <v>#N/A</v>
      </c>
      <c r="BG110" s="58" t="e">
        <f>VLOOKUP($A110,'S50'!$C:$BQ,22,0)</f>
        <v>#N/A</v>
      </c>
      <c r="BH110" s="66" t="e">
        <f>VLOOKUP($A110,'S50'!$C:$BQ,29,0)</f>
        <v>#N/A</v>
      </c>
      <c r="BI110" s="66" t="e">
        <f>VLOOKUP($A110,'S50'!$C:$BQ,30,0)</f>
        <v>#N/A</v>
      </c>
      <c r="BJ110" s="66" t="e">
        <f>VLOOKUP($A110,'S50'!$C:$BQ,52,0)</f>
        <v>#N/A</v>
      </c>
      <c r="BK110" s="66" t="e">
        <f>VLOOKUP($A110,'S50'!$C:$BQ,59,0)</f>
        <v>#N/A</v>
      </c>
      <c r="BL110" s="66" t="e">
        <f>VLOOKUP($A110,'S50'!$C:$BQ,60,0)</f>
        <v>#N/A</v>
      </c>
    </row>
    <row r="111" spans="1:64" x14ac:dyDescent="0.2">
      <c r="A111" s="57" t="s">
        <v>172</v>
      </c>
      <c r="B111" s="58">
        <f>VLOOKUP($A111,'S0 remplacer avec S44'!$C:$BQ,32,0)</f>
        <v>229.6</v>
      </c>
      <c r="C111" s="58">
        <f>VLOOKUP($A111,'S0 remplacer avec S44'!$C:$BQ,39,0)</f>
        <v>152</v>
      </c>
      <c r="D111" s="58">
        <f>VLOOKUP($A111,'S0 remplacer avec S44'!$C:$BQ,40,0)</f>
        <v>228</v>
      </c>
      <c r="E111" s="58">
        <f>VLOOKUP($A111,'S0 remplacer avec S44'!$C:$BQ,22,0)</f>
        <v>3925.9583050000001</v>
      </c>
      <c r="F111" s="66">
        <f>VLOOKUP($A111,'S0 remplacer avec S44'!$C:$BQ,29,0)</f>
        <v>0</v>
      </c>
      <c r="G111" s="66">
        <f>VLOOKUP($A111,'S0 remplacer avec S44'!$C:$BQ,30,0)</f>
        <v>231</v>
      </c>
      <c r="H111" s="66">
        <f>VLOOKUP($A111,'S0 remplacer avec S44'!$C:$BQ,52,0)</f>
        <v>194.2</v>
      </c>
      <c r="I111" s="66">
        <f>VLOOKUP($A111,'S0 remplacer avec S44'!$C:$BQ,59,0)</f>
        <v>0</v>
      </c>
      <c r="J111" s="66">
        <f>VLOOKUP($A111,'S0 remplacer avec S44'!$C:$BQ,60,0)</f>
        <v>38</v>
      </c>
      <c r="K111" s="58">
        <f>VLOOKUP($A111,'S45'!$C:$BQ,32,0)</f>
        <v>236.1</v>
      </c>
      <c r="L111" s="58">
        <f>VLOOKUP($A111,'S45'!$C:$BQ,39,0)</f>
        <v>145</v>
      </c>
      <c r="M111" s="58">
        <f>VLOOKUP($A111,'S45'!$C:$BQ,40,0)</f>
        <v>221</v>
      </c>
      <c r="N111" s="58">
        <f>VLOOKUP($A111,'S45'!$C:$BQ,22,0)</f>
        <v>3999.6817150000002</v>
      </c>
      <c r="O111" s="66">
        <f>VLOOKUP($A111,'S45'!$C:$BQ,29,0)</f>
        <v>0</v>
      </c>
      <c r="P111" s="66">
        <f>VLOOKUP($A111,'S45'!$C:$BQ,30,0)</f>
        <v>157</v>
      </c>
      <c r="Q111" s="66">
        <f>VLOOKUP($A111,'S45'!$C:$BQ,52,0)</f>
        <v>203.2</v>
      </c>
      <c r="R111" s="66">
        <f>VLOOKUP($A111,'S45'!$C:$BQ,59,0)</f>
        <v>0</v>
      </c>
      <c r="S111" s="66">
        <f>VLOOKUP($A111,'S45'!$C:$BQ,60,0)</f>
        <v>29</v>
      </c>
      <c r="T111" s="58">
        <f>VLOOKUP($A111,'S46'!$C:$BQ,32,0)</f>
        <v>235.1</v>
      </c>
      <c r="U111" s="58">
        <f>VLOOKUP($A111,'S46'!$C:$BQ,39,0)</f>
        <v>146</v>
      </c>
      <c r="V111" s="58">
        <f>VLOOKUP($A111,'S46'!$C:$BQ,40,0)</f>
        <v>222</v>
      </c>
      <c r="W111" s="58">
        <f>VLOOKUP($A111,'S46'!$C:$BQ,22,0)</f>
        <v>4010.9373949999999</v>
      </c>
      <c r="X111" s="66">
        <f>VLOOKUP($A111,'S46'!$C:$BQ,29,0)</f>
        <v>0</v>
      </c>
      <c r="Y111" s="66">
        <f>VLOOKUP($A111,'S46'!$C:$BQ,30,0)</f>
        <v>146</v>
      </c>
      <c r="Z111" s="66">
        <f>VLOOKUP($A111,'S46'!$C:$BQ,52,0)</f>
        <v>204.2</v>
      </c>
      <c r="AA111" s="66">
        <f>VLOOKUP($A111,'S46'!$C:$BQ,59,0)</f>
        <v>0</v>
      </c>
      <c r="AB111" s="66">
        <f>VLOOKUP($A111,'S46'!$C:$BQ,60,0)</f>
        <v>28</v>
      </c>
      <c r="AC111" s="58">
        <f>VLOOKUP($A111,'S47'!$C:$BQ,32,0)</f>
        <v>239.1</v>
      </c>
      <c r="AD111" s="58">
        <f>VLOOKUP($A111,'S47'!$C:$BQ,39,0)</f>
        <v>142</v>
      </c>
      <c r="AE111" s="58">
        <f>VLOOKUP($A111,'S47'!$C:$BQ,40,0)</f>
        <v>218</v>
      </c>
      <c r="AF111" s="58">
        <f>VLOOKUP($A111,'S47'!$C:$BQ,22,0)</f>
        <v>4086.9340149999998</v>
      </c>
      <c r="AG111" s="66">
        <f>VLOOKUP($A111,'S47'!$C:$BQ,29,0)</f>
        <v>0</v>
      </c>
      <c r="AH111" s="66">
        <f>VLOOKUP($A111,'S47'!$C:$BQ,30,0)</f>
        <v>70</v>
      </c>
      <c r="AI111" s="66">
        <f>VLOOKUP($A111,'S47'!$C:$BQ,52,0)</f>
        <v>213.2</v>
      </c>
      <c r="AJ111" s="66">
        <f>VLOOKUP($A111,'S47'!$C:$BQ,59,0)</f>
        <v>0</v>
      </c>
      <c r="AK111" s="66">
        <f>VLOOKUP($A111,'S47'!$C:$BQ,60,0)</f>
        <v>19</v>
      </c>
      <c r="AL111" s="58">
        <f>VLOOKUP($A111,'S48'!$C:$BQ,32,0)</f>
        <v>356.8</v>
      </c>
      <c r="AM111" s="58">
        <f>VLOOKUP($A111,'S48'!$C:$BQ,39,0)</f>
        <v>179</v>
      </c>
      <c r="AN111" s="58">
        <f>VLOOKUP($A111,'S48'!$C:$BQ,40,0)</f>
        <v>286</v>
      </c>
      <c r="AO111" s="58">
        <f>VLOOKUP($A111,'S48'!$C:$BQ,22,0)</f>
        <v>5584.6343550000001</v>
      </c>
      <c r="AP111" s="66">
        <f>VLOOKUP($A111,'S48'!$C:$BQ,29,0)</f>
        <v>0</v>
      </c>
      <c r="AQ111" s="66">
        <f>VLOOKUP($A111,'S48'!$C:$BQ,30,0)</f>
        <v>260</v>
      </c>
      <c r="AR111" s="66">
        <f>VLOOKUP($A111,'S48'!$C:$BQ,52,0)</f>
        <v>257.8</v>
      </c>
      <c r="AS111" s="66">
        <f>VLOOKUP($A111,'S48'!$C:$BQ,59,0)</f>
        <v>15</v>
      </c>
      <c r="AT111" s="66">
        <f>VLOOKUP($A111,'S48'!$C:$BQ,60,0)</f>
        <v>69</v>
      </c>
      <c r="AU111" s="58">
        <f>VLOOKUP($A111,'S49'!$C:$BQ,32,0)</f>
        <v>358.8</v>
      </c>
      <c r="AV111" s="58">
        <f>VLOOKUP($A111,'S49'!$C:$BQ,39,0)</f>
        <v>177</v>
      </c>
      <c r="AW111" s="58">
        <f>VLOOKUP($A111,'S49'!$C:$BQ,40,0)</f>
        <v>284</v>
      </c>
      <c r="AX111" s="58">
        <f>VLOOKUP($A111,'S49'!$C:$BQ,22,0)</f>
        <v>5649.640085</v>
      </c>
      <c r="AY111" s="66">
        <f>VLOOKUP($A111,'S49'!$C:$BQ,29,0)</f>
        <v>0</v>
      </c>
      <c r="AZ111" s="66">
        <f>VLOOKUP($A111,'S49'!$C:$BQ,30,0)</f>
        <v>195</v>
      </c>
      <c r="BA111" s="66">
        <f>VLOOKUP($A111,'S49'!$C:$BQ,52,0)</f>
        <v>260.8</v>
      </c>
      <c r="BB111" s="66">
        <f>VLOOKUP($A111,'S49'!$C:$BQ,59,0)</f>
        <v>12</v>
      </c>
      <c r="BC111" s="66">
        <f>VLOOKUP($A111,'S49'!$C:$BQ,60,0)</f>
        <v>66</v>
      </c>
      <c r="BD111" s="58" t="e">
        <f>VLOOKUP($A111,'S50'!$C:$BQ,32,0)</f>
        <v>#N/A</v>
      </c>
      <c r="BE111" s="58" t="e">
        <f>VLOOKUP($A111,'S50'!$C:$BQ,39,0)</f>
        <v>#N/A</v>
      </c>
      <c r="BF111" s="58" t="e">
        <f>VLOOKUP($A111,'S50'!$C:$BQ,40,0)</f>
        <v>#N/A</v>
      </c>
      <c r="BG111" s="58" t="e">
        <f>VLOOKUP($A111,'S50'!$C:$BQ,22,0)</f>
        <v>#N/A</v>
      </c>
      <c r="BH111" s="66" t="e">
        <f>VLOOKUP($A111,'S50'!$C:$BQ,29,0)</f>
        <v>#N/A</v>
      </c>
      <c r="BI111" s="66" t="e">
        <f>VLOOKUP($A111,'S50'!$C:$BQ,30,0)</f>
        <v>#N/A</v>
      </c>
      <c r="BJ111" s="66" t="e">
        <f>VLOOKUP($A111,'S50'!$C:$BQ,52,0)</f>
        <v>#N/A</v>
      </c>
      <c r="BK111" s="66" t="e">
        <f>VLOOKUP($A111,'S50'!$C:$BQ,59,0)</f>
        <v>#N/A</v>
      </c>
      <c r="BL111" s="66" t="e">
        <f>VLOOKUP($A111,'S50'!$C:$BQ,60,0)</f>
        <v>#N/A</v>
      </c>
    </row>
    <row r="112" spans="1:64" x14ac:dyDescent="0.2">
      <c r="A112" s="57" t="s">
        <v>173</v>
      </c>
      <c r="B112" s="58">
        <f>VLOOKUP($A112,'S0 remplacer avec S44'!$C:$BQ,32,0)</f>
        <v>251.55</v>
      </c>
      <c r="C112" s="58">
        <f>VLOOKUP($A112,'S0 remplacer avec S44'!$C:$BQ,39,0)</f>
        <v>2</v>
      </c>
      <c r="D112" s="58">
        <f>VLOOKUP($A112,'S0 remplacer avec S44'!$C:$BQ,40,0)</f>
        <v>52</v>
      </c>
      <c r="E112" s="58">
        <f>VLOOKUP($A112,'S0 remplacer avec S44'!$C:$BQ,22,0)</f>
        <v>3343.492405</v>
      </c>
      <c r="F112" s="66">
        <f>VLOOKUP($A112,'S0 remplacer avec S44'!$C:$BQ,29,0)</f>
        <v>0</v>
      </c>
      <c r="G112" s="66">
        <f>VLOOKUP($A112,'S0 remplacer avec S44'!$C:$BQ,30,0)</f>
        <v>0</v>
      </c>
      <c r="H112" s="66">
        <f>VLOOKUP($A112,'S0 remplacer avec S44'!$C:$BQ,52,0)</f>
        <v>127.4</v>
      </c>
      <c r="I112" s="66">
        <f>VLOOKUP($A112,'S0 remplacer avec S44'!$C:$BQ,59,0)</f>
        <v>1</v>
      </c>
      <c r="J112" s="66">
        <f>VLOOKUP($A112,'S0 remplacer avec S44'!$C:$BQ,60,0)</f>
        <v>27</v>
      </c>
      <c r="K112" s="58">
        <f>VLOOKUP($A112,'S45'!$C:$BQ,32,0)</f>
        <v>258.55</v>
      </c>
      <c r="L112" s="58">
        <f>VLOOKUP($A112,'S45'!$C:$BQ,39,0)</f>
        <v>0</v>
      </c>
      <c r="M112" s="58">
        <f>VLOOKUP($A112,'S45'!$C:$BQ,40,0)</f>
        <v>45</v>
      </c>
      <c r="N112" s="58">
        <f>VLOOKUP($A112,'S45'!$C:$BQ,22,0)</f>
        <v>3396.7458550000001</v>
      </c>
      <c r="O112" s="66">
        <f>VLOOKUP($A112,'S45'!$C:$BQ,29,0)</f>
        <v>0</v>
      </c>
      <c r="P112" s="66">
        <f>VLOOKUP($A112,'S45'!$C:$BQ,30,0)</f>
        <v>0</v>
      </c>
      <c r="Q112" s="66">
        <f>VLOOKUP($A112,'S45'!$C:$BQ,52,0)</f>
        <v>128.4</v>
      </c>
      <c r="R112" s="66">
        <f>VLOOKUP($A112,'S45'!$C:$BQ,59,0)</f>
        <v>0</v>
      </c>
      <c r="S112" s="66">
        <f>VLOOKUP($A112,'S45'!$C:$BQ,60,0)</f>
        <v>26</v>
      </c>
      <c r="T112" s="58">
        <f>VLOOKUP($A112,'S46'!$C:$BQ,32,0)</f>
        <v>260.05</v>
      </c>
      <c r="U112" s="58">
        <f>VLOOKUP($A112,'S46'!$C:$BQ,39,0)</f>
        <v>0</v>
      </c>
      <c r="V112" s="58">
        <f>VLOOKUP($A112,'S46'!$C:$BQ,40,0)</f>
        <v>44</v>
      </c>
      <c r="W112" s="58">
        <f>VLOOKUP($A112,'S46'!$C:$BQ,22,0)</f>
        <v>3401.3980150000002</v>
      </c>
      <c r="X112" s="66">
        <f>VLOOKUP($A112,'S46'!$C:$BQ,29,0)</f>
        <v>0</v>
      </c>
      <c r="Y112" s="66">
        <f>VLOOKUP($A112,'S46'!$C:$BQ,30,0)</f>
        <v>0</v>
      </c>
      <c r="Z112" s="66">
        <f>VLOOKUP($A112,'S46'!$C:$BQ,52,0)</f>
        <v>129.4</v>
      </c>
      <c r="AA112" s="66">
        <f>VLOOKUP($A112,'S46'!$C:$BQ,59,0)</f>
        <v>0</v>
      </c>
      <c r="AB112" s="66">
        <f>VLOOKUP($A112,'S46'!$C:$BQ,60,0)</f>
        <v>25</v>
      </c>
      <c r="AC112" s="58">
        <f>VLOOKUP($A112,'S47'!$C:$BQ,32,0)</f>
        <v>267.05</v>
      </c>
      <c r="AD112" s="58">
        <f>VLOOKUP($A112,'S47'!$C:$BQ,39,0)</f>
        <v>0</v>
      </c>
      <c r="AE112" s="58">
        <f>VLOOKUP($A112,'S47'!$C:$BQ,40,0)</f>
        <v>37</v>
      </c>
      <c r="AF112" s="58">
        <f>VLOOKUP($A112,'S47'!$C:$BQ,22,0)</f>
        <v>3414.3165650000001</v>
      </c>
      <c r="AG112" s="66">
        <f>VLOOKUP($A112,'S47'!$C:$BQ,29,0)</f>
        <v>0</v>
      </c>
      <c r="AH112" s="66">
        <f>VLOOKUP($A112,'S47'!$C:$BQ,30,0)</f>
        <v>0</v>
      </c>
      <c r="AI112" s="66">
        <f>VLOOKUP($A112,'S47'!$C:$BQ,52,0)</f>
        <v>130.4</v>
      </c>
      <c r="AJ112" s="66">
        <f>VLOOKUP($A112,'S47'!$C:$BQ,59,0)</f>
        <v>0</v>
      </c>
      <c r="AK112" s="66">
        <f>VLOOKUP($A112,'S47'!$C:$BQ,60,0)</f>
        <v>24</v>
      </c>
      <c r="AL112" s="58">
        <f>VLOOKUP($A112,'S48'!$C:$BQ,32,0)</f>
        <v>272.55</v>
      </c>
      <c r="AM112" s="58">
        <f>VLOOKUP($A112,'S48'!$C:$BQ,39,0)</f>
        <v>0</v>
      </c>
      <c r="AN112" s="58">
        <f>VLOOKUP($A112,'S48'!$C:$BQ,40,0)</f>
        <v>29</v>
      </c>
      <c r="AO112" s="58">
        <f>VLOOKUP($A112,'S48'!$C:$BQ,22,0)</f>
        <v>3516.4091450000001</v>
      </c>
      <c r="AP112" s="66">
        <f>VLOOKUP($A112,'S48'!$C:$BQ,29,0)</f>
        <v>0</v>
      </c>
      <c r="AQ112" s="66">
        <f>VLOOKUP($A112,'S48'!$C:$BQ,30,0)</f>
        <v>0</v>
      </c>
      <c r="AR112" s="66">
        <f>VLOOKUP($A112,'S48'!$C:$BQ,52,0)</f>
        <v>139.4</v>
      </c>
      <c r="AS112" s="66">
        <f>VLOOKUP($A112,'S48'!$C:$BQ,59,0)</f>
        <v>0</v>
      </c>
      <c r="AT112" s="66">
        <f>VLOOKUP($A112,'S48'!$C:$BQ,60,0)</f>
        <v>14</v>
      </c>
      <c r="AU112" s="58">
        <f>VLOOKUP($A112,'S49'!$C:$BQ,32,0)</f>
        <v>276.05</v>
      </c>
      <c r="AV112" s="58">
        <f>VLOOKUP($A112,'S49'!$C:$BQ,39,0)</f>
        <v>0</v>
      </c>
      <c r="AW112" s="58">
        <f>VLOOKUP($A112,'S49'!$C:$BQ,40,0)</f>
        <v>26</v>
      </c>
      <c r="AX112" s="58">
        <f>VLOOKUP($A112,'S49'!$C:$BQ,22,0)</f>
        <v>3572.369475</v>
      </c>
      <c r="AY112" s="66">
        <f>VLOOKUP($A112,'S49'!$C:$BQ,29,0)</f>
        <v>0</v>
      </c>
      <c r="AZ112" s="66">
        <f>VLOOKUP($A112,'S49'!$C:$BQ,30,0)</f>
        <v>0</v>
      </c>
      <c r="BA112" s="66">
        <f>VLOOKUP($A112,'S49'!$C:$BQ,52,0)</f>
        <v>147.4</v>
      </c>
      <c r="BB112" s="66">
        <f>VLOOKUP($A112,'S49'!$C:$BQ,59,0)</f>
        <v>0</v>
      </c>
      <c r="BC112" s="66">
        <f>VLOOKUP($A112,'S49'!$C:$BQ,60,0)</f>
        <v>6</v>
      </c>
      <c r="BD112" s="58" t="e">
        <f>VLOOKUP($A112,'S50'!$C:$BQ,32,0)</f>
        <v>#N/A</v>
      </c>
      <c r="BE112" s="58" t="e">
        <f>VLOOKUP($A112,'S50'!$C:$BQ,39,0)</f>
        <v>#N/A</v>
      </c>
      <c r="BF112" s="58" t="e">
        <f>VLOOKUP($A112,'S50'!$C:$BQ,40,0)</f>
        <v>#N/A</v>
      </c>
      <c r="BG112" s="58" t="e">
        <f>VLOOKUP($A112,'S50'!$C:$BQ,22,0)</f>
        <v>#N/A</v>
      </c>
      <c r="BH112" s="66" t="e">
        <f>VLOOKUP($A112,'S50'!$C:$BQ,29,0)</f>
        <v>#N/A</v>
      </c>
      <c r="BI112" s="66" t="e">
        <f>VLOOKUP($A112,'S50'!$C:$BQ,30,0)</f>
        <v>#N/A</v>
      </c>
      <c r="BJ112" s="66" t="e">
        <f>VLOOKUP($A112,'S50'!$C:$BQ,52,0)</f>
        <v>#N/A</v>
      </c>
      <c r="BK112" s="66" t="e">
        <f>VLOOKUP($A112,'S50'!$C:$BQ,59,0)</f>
        <v>#N/A</v>
      </c>
      <c r="BL112" s="66" t="e">
        <f>VLOOKUP($A112,'S50'!$C:$BQ,60,0)</f>
        <v>#N/A</v>
      </c>
    </row>
    <row r="113" spans="1:64" x14ac:dyDescent="0.2">
      <c r="A113" s="57" t="s">
        <v>174</v>
      </c>
      <c r="B113" s="58">
        <f>VLOOKUP($A113,'S0 remplacer avec S44'!$C:$BQ,32,0)</f>
        <v>130</v>
      </c>
      <c r="C113" s="58">
        <f>VLOOKUP($A113,'S0 remplacer avec S44'!$C:$BQ,39,0)</f>
        <v>19</v>
      </c>
      <c r="D113" s="58">
        <f>VLOOKUP($A113,'S0 remplacer avec S44'!$C:$BQ,40,0)</f>
        <v>49</v>
      </c>
      <c r="E113" s="58">
        <f>VLOOKUP($A113,'S0 remplacer avec S44'!$C:$BQ,22,0)</f>
        <v>1413.122245</v>
      </c>
      <c r="F113" s="66">
        <f>VLOOKUP($A113,'S0 remplacer avec S44'!$C:$BQ,29,0)</f>
        <v>0</v>
      </c>
      <c r="G113" s="66">
        <f>VLOOKUP($A113,'S0 remplacer avec S44'!$C:$BQ,30,0)</f>
        <v>207</v>
      </c>
      <c r="H113" s="66">
        <f>VLOOKUP($A113,'S0 remplacer avec S44'!$C:$BQ,52,0)</f>
        <v>62.2</v>
      </c>
      <c r="I113" s="66">
        <f>VLOOKUP($A113,'S0 remplacer avec S44'!$C:$BQ,59,0)</f>
        <v>14</v>
      </c>
      <c r="J113" s="66">
        <f>VLOOKUP($A113,'S0 remplacer avec S44'!$C:$BQ,60,0)</f>
        <v>29</v>
      </c>
      <c r="K113" s="58">
        <f>VLOOKUP($A113,'S45'!$C:$BQ,32,0)</f>
        <v>132.5</v>
      </c>
      <c r="L113" s="58">
        <f>VLOOKUP($A113,'S45'!$C:$BQ,39,0)</f>
        <v>16</v>
      </c>
      <c r="M113" s="58">
        <f>VLOOKUP($A113,'S45'!$C:$BQ,40,0)</f>
        <v>46</v>
      </c>
      <c r="N113" s="58">
        <f>VLOOKUP($A113,'S45'!$C:$BQ,22,0)</f>
        <v>1414.441525</v>
      </c>
      <c r="O113" s="66">
        <f>VLOOKUP($A113,'S45'!$C:$BQ,29,0)</f>
        <v>0</v>
      </c>
      <c r="P113" s="66">
        <f>VLOOKUP($A113,'S45'!$C:$BQ,30,0)</f>
        <v>206</v>
      </c>
      <c r="Q113" s="66">
        <f>VLOOKUP($A113,'S45'!$C:$BQ,52,0)</f>
        <v>63.2</v>
      </c>
      <c r="R113" s="66">
        <f>VLOOKUP($A113,'S45'!$C:$BQ,59,0)</f>
        <v>13</v>
      </c>
      <c r="S113" s="66">
        <f>VLOOKUP($A113,'S45'!$C:$BQ,60,0)</f>
        <v>28</v>
      </c>
      <c r="T113" s="58">
        <f>VLOOKUP($A113,'S46'!$C:$BQ,32,0)</f>
        <v>131.5</v>
      </c>
      <c r="U113" s="58">
        <f>VLOOKUP($A113,'S46'!$C:$BQ,39,0)</f>
        <v>17</v>
      </c>
      <c r="V113" s="58">
        <f>VLOOKUP($A113,'S46'!$C:$BQ,40,0)</f>
        <v>47</v>
      </c>
      <c r="W113" s="58">
        <f>VLOOKUP($A113,'S46'!$C:$BQ,22,0)</f>
        <v>1419.1634349999999</v>
      </c>
      <c r="X113" s="66">
        <f>VLOOKUP($A113,'S46'!$C:$BQ,29,0)</f>
        <v>0</v>
      </c>
      <c r="Y113" s="66">
        <f>VLOOKUP($A113,'S46'!$C:$BQ,30,0)</f>
        <v>201</v>
      </c>
      <c r="Z113" s="66">
        <f>VLOOKUP($A113,'S46'!$C:$BQ,52,0)</f>
        <v>63.2</v>
      </c>
      <c r="AA113" s="66">
        <f>VLOOKUP($A113,'S46'!$C:$BQ,59,0)</f>
        <v>13</v>
      </c>
      <c r="AB113" s="66">
        <f>VLOOKUP($A113,'S46'!$C:$BQ,60,0)</f>
        <v>28</v>
      </c>
      <c r="AC113" s="58">
        <f>VLOOKUP($A113,'S47'!$C:$BQ,32,0)</f>
        <v>135.5</v>
      </c>
      <c r="AD113" s="58">
        <f>VLOOKUP($A113,'S47'!$C:$BQ,39,0)</f>
        <v>13</v>
      </c>
      <c r="AE113" s="58">
        <f>VLOOKUP($A113,'S47'!$C:$BQ,40,0)</f>
        <v>43</v>
      </c>
      <c r="AF113" s="58">
        <f>VLOOKUP($A113,'S47'!$C:$BQ,22,0)</f>
        <v>1503.561645</v>
      </c>
      <c r="AG113" s="66">
        <f>VLOOKUP($A113,'S47'!$C:$BQ,29,0)</f>
        <v>0</v>
      </c>
      <c r="AH113" s="66">
        <f>VLOOKUP($A113,'S47'!$C:$BQ,30,0)</f>
        <v>117</v>
      </c>
      <c r="AI113" s="66">
        <f>VLOOKUP($A113,'S47'!$C:$BQ,52,0)</f>
        <v>64.2</v>
      </c>
      <c r="AJ113" s="66">
        <f>VLOOKUP($A113,'S47'!$C:$BQ,59,0)</f>
        <v>12</v>
      </c>
      <c r="AK113" s="66">
        <f>VLOOKUP($A113,'S47'!$C:$BQ,60,0)</f>
        <v>27</v>
      </c>
      <c r="AL113" s="58">
        <f>VLOOKUP($A113,'S48'!$C:$BQ,32,0)</f>
        <v>135</v>
      </c>
      <c r="AM113" s="58">
        <f>VLOOKUP($A113,'S48'!$C:$BQ,39,0)</f>
        <v>16</v>
      </c>
      <c r="AN113" s="58">
        <f>VLOOKUP($A113,'S48'!$C:$BQ,40,0)</f>
        <v>47</v>
      </c>
      <c r="AO113" s="58">
        <f>VLOOKUP($A113,'S48'!$C:$BQ,22,0)</f>
        <v>1549.156855</v>
      </c>
      <c r="AP113" s="66">
        <f>VLOOKUP($A113,'S48'!$C:$BQ,29,0)</f>
        <v>0</v>
      </c>
      <c r="AQ113" s="66">
        <f>VLOOKUP($A113,'S48'!$C:$BQ,30,0)</f>
        <v>99</v>
      </c>
      <c r="AR113" s="66">
        <f>VLOOKUP($A113,'S48'!$C:$BQ,52,0)</f>
        <v>66.2</v>
      </c>
      <c r="AS113" s="66">
        <f>VLOOKUP($A113,'S48'!$C:$BQ,59,0)</f>
        <v>11</v>
      </c>
      <c r="AT113" s="66">
        <f>VLOOKUP($A113,'S48'!$C:$BQ,60,0)</f>
        <v>26</v>
      </c>
      <c r="AU113" s="58">
        <f>VLOOKUP($A113,'S49'!$C:$BQ,32,0)</f>
        <v>137.5</v>
      </c>
      <c r="AV113" s="58">
        <f>VLOOKUP($A113,'S49'!$C:$BQ,39,0)</f>
        <v>14</v>
      </c>
      <c r="AW113" s="58">
        <f>VLOOKUP($A113,'S49'!$C:$BQ,40,0)</f>
        <v>44</v>
      </c>
      <c r="AX113" s="58">
        <f>VLOOKUP($A113,'S49'!$C:$BQ,22,0)</f>
        <v>1568.8338550000001</v>
      </c>
      <c r="AY113" s="66">
        <f>VLOOKUP($A113,'S49'!$C:$BQ,29,0)</f>
        <v>0</v>
      </c>
      <c r="AZ113" s="66">
        <f>VLOOKUP($A113,'S49'!$C:$BQ,30,0)</f>
        <v>79</v>
      </c>
      <c r="BA113" s="66">
        <f>VLOOKUP($A113,'S49'!$C:$BQ,52,0)</f>
        <v>66.2</v>
      </c>
      <c r="BB113" s="66">
        <f>VLOOKUP($A113,'S49'!$C:$BQ,59,0)</f>
        <v>11</v>
      </c>
      <c r="BC113" s="66">
        <f>VLOOKUP($A113,'S49'!$C:$BQ,60,0)</f>
        <v>26</v>
      </c>
      <c r="BD113" s="58" t="e">
        <f>VLOOKUP($A113,'S50'!$C:$BQ,32,0)</f>
        <v>#N/A</v>
      </c>
      <c r="BE113" s="58" t="e">
        <f>VLOOKUP($A113,'S50'!$C:$BQ,39,0)</f>
        <v>#N/A</v>
      </c>
      <c r="BF113" s="58" t="e">
        <f>VLOOKUP($A113,'S50'!$C:$BQ,40,0)</f>
        <v>#N/A</v>
      </c>
      <c r="BG113" s="58" t="e">
        <f>VLOOKUP($A113,'S50'!$C:$BQ,22,0)</f>
        <v>#N/A</v>
      </c>
      <c r="BH113" s="66" t="e">
        <f>VLOOKUP($A113,'S50'!$C:$BQ,29,0)</f>
        <v>#N/A</v>
      </c>
      <c r="BI113" s="66" t="e">
        <f>VLOOKUP($A113,'S50'!$C:$BQ,30,0)</f>
        <v>#N/A</v>
      </c>
      <c r="BJ113" s="66" t="e">
        <f>VLOOKUP($A113,'S50'!$C:$BQ,52,0)</f>
        <v>#N/A</v>
      </c>
      <c r="BK113" s="66" t="e">
        <f>VLOOKUP($A113,'S50'!$C:$BQ,59,0)</f>
        <v>#N/A</v>
      </c>
      <c r="BL113" s="66" t="e">
        <f>VLOOKUP($A113,'S50'!$C:$BQ,60,0)</f>
        <v>#N/A</v>
      </c>
    </row>
    <row r="114" spans="1:64" x14ac:dyDescent="0.2">
      <c r="A114" s="57" t="s">
        <v>177</v>
      </c>
      <c r="B114" s="58">
        <f>VLOOKUP($A114,'S0 remplacer avec S44'!$C:$BQ,32,0)</f>
        <v>335.85</v>
      </c>
      <c r="C114" s="58">
        <f>VLOOKUP($A114,'S0 remplacer avec S44'!$C:$BQ,39,0)</f>
        <v>2</v>
      </c>
      <c r="D114" s="58">
        <f>VLOOKUP($A114,'S0 remplacer avec S44'!$C:$BQ,40,0)</f>
        <v>70</v>
      </c>
      <c r="E114" s="58">
        <f>VLOOKUP($A114,'S0 remplacer avec S44'!$C:$BQ,22,0)</f>
        <v>2763.1614100000002</v>
      </c>
      <c r="F114" s="66">
        <f>VLOOKUP($A114,'S0 remplacer avec S44'!$C:$BQ,29,0)</f>
        <v>309</v>
      </c>
      <c r="G114" s="66">
        <f>VLOOKUP($A114,'S0 remplacer avec S44'!$C:$BQ,30,0)</f>
        <v>924</v>
      </c>
      <c r="H114" s="66">
        <f>VLOOKUP($A114,'S0 remplacer avec S44'!$C:$BQ,52,0)</f>
        <v>211.4</v>
      </c>
      <c r="I114" s="66">
        <f>VLOOKUP($A114,'S0 remplacer avec S44'!$C:$BQ,59,0)</f>
        <v>0</v>
      </c>
      <c r="J114" s="66">
        <f>VLOOKUP($A114,'S0 remplacer avec S44'!$C:$BQ,60,0)</f>
        <v>0</v>
      </c>
      <c r="K114" s="58">
        <f>VLOOKUP($A114,'S45'!$C:$BQ,32,0)</f>
        <v>333.35</v>
      </c>
      <c r="L114" s="58">
        <f>VLOOKUP($A114,'S45'!$C:$BQ,39,0)</f>
        <v>5</v>
      </c>
      <c r="M114" s="58">
        <f>VLOOKUP($A114,'S45'!$C:$BQ,40,0)</f>
        <v>72</v>
      </c>
      <c r="N114" s="58">
        <f>VLOOKUP($A114,'S45'!$C:$BQ,22,0)</f>
        <v>2780.1226099999999</v>
      </c>
      <c r="O114" s="66">
        <f>VLOOKUP($A114,'S45'!$C:$BQ,29,0)</f>
        <v>292</v>
      </c>
      <c r="P114" s="66">
        <f>VLOOKUP($A114,'S45'!$C:$BQ,30,0)</f>
        <v>907</v>
      </c>
      <c r="Q114" s="66">
        <f>VLOOKUP($A114,'S45'!$C:$BQ,52,0)</f>
        <v>213.4</v>
      </c>
      <c r="R114" s="66">
        <f>VLOOKUP($A114,'S45'!$C:$BQ,59,0)</f>
        <v>0</v>
      </c>
      <c r="S114" s="66">
        <f>VLOOKUP($A114,'S45'!$C:$BQ,60,0)</f>
        <v>0</v>
      </c>
      <c r="T114" s="58">
        <f>VLOOKUP($A114,'S46'!$C:$BQ,32,0)</f>
        <v>333.35</v>
      </c>
      <c r="U114" s="58">
        <f>VLOOKUP($A114,'S46'!$C:$BQ,39,0)</f>
        <v>5</v>
      </c>
      <c r="V114" s="58">
        <f>VLOOKUP($A114,'S46'!$C:$BQ,40,0)</f>
        <v>72</v>
      </c>
      <c r="W114" s="58">
        <f>VLOOKUP($A114,'S46'!$C:$BQ,22,0)</f>
        <v>2821.5930699999999</v>
      </c>
      <c r="X114" s="66">
        <f>VLOOKUP($A114,'S46'!$C:$BQ,29,0)</f>
        <v>251</v>
      </c>
      <c r="Y114" s="66">
        <f>VLOOKUP($A114,'S46'!$C:$BQ,30,0)</f>
        <v>865</v>
      </c>
      <c r="Z114" s="66">
        <f>VLOOKUP($A114,'S46'!$C:$BQ,52,0)</f>
        <v>214.4</v>
      </c>
      <c r="AA114" s="66">
        <f>VLOOKUP($A114,'S46'!$C:$BQ,59,0)</f>
        <v>0</v>
      </c>
      <c r="AB114" s="66">
        <f>VLOOKUP($A114,'S46'!$C:$BQ,60,0)</f>
        <v>0</v>
      </c>
      <c r="AC114" s="58">
        <f>VLOOKUP($A114,'S47'!$C:$BQ,32,0)</f>
        <v>336.85</v>
      </c>
      <c r="AD114" s="58">
        <f>VLOOKUP($A114,'S47'!$C:$BQ,39,0)</f>
        <v>1</v>
      </c>
      <c r="AE114" s="58">
        <f>VLOOKUP($A114,'S47'!$C:$BQ,40,0)</f>
        <v>69</v>
      </c>
      <c r="AF114" s="58">
        <f>VLOOKUP($A114,'S47'!$C:$BQ,22,0)</f>
        <v>3013.1934099999999</v>
      </c>
      <c r="AG114" s="66">
        <f>VLOOKUP($A114,'S47'!$C:$BQ,29,0)</f>
        <v>59</v>
      </c>
      <c r="AH114" s="66">
        <f>VLOOKUP($A114,'S47'!$C:$BQ,30,0)</f>
        <v>674</v>
      </c>
      <c r="AI114" s="66">
        <f>VLOOKUP($A114,'S47'!$C:$BQ,52,0)</f>
        <v>217.4</v>
      </c>
      <c r="AJ114" s="66">
        <f>VLOOKUP($A114,'S47'!$C:$BQ,59,0)</f>
        <v>0</v>
      </c>
      <c r="AK114" s="66">
        <f>VLOOKUP($A114,'S47'!$C:$BQ,60,0)</f>
        <v>0</v>
      </c>
      <c r="AL114" s="58">
        <f>VLOOKUP($A114,'S48'!$C:$BQ,32,0)</f>
        <v>343.35</v>
      </c>
      <c r="AM114" s="58">
        <f>VLOOKUP($A114,'S48'!$C:$BQ,39,0)</f>
        <v>0</v>
      </c>
      <c r="AN114" s="58">
        <f>VLOOKUP($A114,'S48'!$C:$BQ,40,0)</f>
        <v>67</v>
      </c>
      <c r="AO114" s="58">
        <f>VLOOKUP($A114,'S48'!$C:$BQ,22,0)</f>
        <v>3043.2405399999998</v>
      </c>
      <c r="AP114" s="66">
        <f>VLOOKUP($A114,'S48'!$C:$BQ,29,0)</f>
        <v>66</v>
      </c>
      <c r="AQ114" s="66">
        <f>VLOOKUP($A114,'S48'!$C:$BQ,30,0)</f>
        <v>688</v>
      </c>
      <c r="AR114" s="66">
        <f>VLOOKUP($A114,'S48'!$C:$BQ,52,0)</f>
        <v>224.4</v>
      </c>
      <c r="AS114" s="66">
        <f>VLOOKUP($A114,'S48'!$C:$BQ,59,0)</f>
        <v>0</v>
      </c>
      <c r="AT114" s="66">
        <f>VLOOKUP($A114,'S48'!$C:$BQ,60,0)</f>
        <v>0</v>
      </c>
      <c r="AU114" s="58">
        <f>VLOOKUP($A114,'S49'!$C:$BQ,32,0)</f>
        <v>356.35</v>
      </c>
      <c r="AV114" s="58">
        <f>VLOOKUP($A114,'S49'!$C:$BQ,39,0)</f>
        <v>0</v>
      </c>
      <c r="AW114" s="58">
        <f>VLOOKUP($A114,'S49'!$C:$BQ,40,0)</f>
        <v>54</v>
      </c>
      <c r="AX114" s="58">
        <f>VLOOKUP($A114,'S49'!$C:$BQ,22,0)</f>
        <v>3122.9293499999999</v>
      </c>
      <c r="AY114" s="66">
        <f>VLOOKUP($A114,'S49'!$C:$BQ,29,0)</f>
        <v>0</v>
      </c>
      <c r="AZ114" s="66">
        <f>VLOOKUP($A114,'S49'!$C:$BQ,30,0)</f>
        <v>608</v>
      </c>
      <c r="BA114" s="66">
        <f>VLOOKUP($A114,'S49'!$C:$BQ,52,0)</f>
        <v>228.4</v>
      </c>
      <c r="BB114" s="66">
        <f>VLOOKUP($A114,'S49'!$C:$BQ,59,0)</f>
        <v>0</v>
      </c>
      <c r="BC114" s="66">
        <f>VLOOKUP($A114,'S49'!$C:$BQ,60,0)</f>
        <v>0</v>
      </c>
      <c r="BD114" s="58" t="e">
        <f>VLOOKUP($A114,'S50'!$C:$BQ,32,0)</f>
        <v>#N/A</v>
      </c>
      <c r="BE114" s="58" t="e">
        <f>VLOOKUP($A114,'S50'!$C:$BQ,39,0)</f>
        <v>#N/A</v>
      </c>
      <c r="BF114" s="58" t="e">
        <f>VLOOKUP($A114,'S50'!$C:$BQ,40,0)</f>
        <v>#N/A</v>
      </c>
      <c r="BG114" s="58" t="e">
        <f>VLOOKUP($A114,'S50'!$C:$BQ,22,0)</f>
        <v>#N/A</v>
      </c>
      <c r="BH114" s="66" t="e">
        <f>VLOOKUP($A114,'S50'!$C:$BQ,29,0)</f>
        <v>#N/A</v>
      </c>
      <c r="BI114" s="66" t="e">
        <f>VLOOKUP($A114,'S50'!$C:$BQ,30,0)</f>
        <v>#N/A</v>
      </c>
      <c r="BJ114" s="66" t="e">
        <f>VLOOKUP($A114,'S50'!$C:$BQ,52,0)</f>
        <v>#N/A</v>
      </c>
      <c r="BK114" s="66" t="e">
        <f>VLOOKUP($A114,'S50'!$C:$BQ,59,0)</f>
        <v>#N/A</v>
      </c>
      <c r="BL114" s="66" t="e">
        <f>VLOOKUP($A114,'S50'!$C:$BQ,60,0)</f>
        <v>#N/A</v>
      </c>
    </row>
    <row r="115" spans="1:64" x14ac:dyDescent="0.2">
      <c r="A115" s="57" t="s">
        <v>178</v>
      </c>
      <c r="B115" s="58">
        <f>VLOOKUP($A115,'S0 remplacer avec S44'!$C:$BQ,32,0)</f>
        <v>760</v>
      </c>
      <c r="C115" s="58">
        <f>VLOOKUP($A115,'S0 remplacer avec S44'!$C:$BQ,39,0)</f>
        <v>0</v>
      </c>
      <c r="D115" s="58">
        <f>VLOOKUP($A115,'S0 remplacer avec S44'!$C:$BQ,40,0)</f>
        <v>0</v>
      </c>
      <c r="E115" s="58">
        <f>VLOOKUP($A115,'S0 remplacer avec S44'!$C:$BQ,22,0)</f>
        <v>6627.3678849999997</v>
      </c>
      <c r="F115" s="66">
        <f>VLOOKUP($A115,'S0 remplacer avec S44'!$C:$BQ,29,0)</f>
        <v>0</v>
      </c>
      <c r="G115" s="66">
        <f>VLOOKUP($A115,'S0 remplacer avec S44'!$C:$BQ,30,0)</f>
        <v>53</v>
      </c>
      <c r="H115" s="66">
        <f>VLOOKUP($A115,'S0 remplacer avec S44'!$C:$BQ,52,0)</f>
        <v>475.2</v>
      </c>
      <c r="I115" s="66">
        <f>VLOOKUP($A115,'S0 remplacer avec S44'!$C:$BQ,59,0)</f>
        <v>0</v>
      </c>
      <c r="J115" s="66">
        <f>VLOOKUP($A115,'S0 remplacer avec S44'!$C:$BQ,60,0)</f>
        <v>0</v>
      </c>
      <c r="K115" s="58">
        <f>VLOOKUP($A115,'S45'!$C:$BQ,32,0)</f>
        <v>761.7</v>
      </c>
      <c r="L115" s="58">
        <f>VLOOKUP($A115,'S45'!$C:$BQ,39,0)</f>
        <v>0</v>
      </c>
      <c r="M115" s="58">
        <f>VLOOKUP($A115,'S45'!$C:$BQ,40,0)</f>
        <v>0</v>
      </c>
      <c r="N115" s="58">
        <f>VLOOKUP($A115,'S45'!$C:$BQ,22,0)</f>
        <v>6763.4544550000001</v>
      </c>
      <c r="O115" s="66">
        <f>VLOOKUP($A115,'S45'!$C:$BQ,29,0)</f>
        <v>0</v>
      </c>
      <c r="P115" s="66">
        <f>VLOOKUP($A115,'S45'!$C:$BQ,30,0)</f>
        <v>0</v>
      </c>
      <c r="Q115" s="66">
        <f>VLOOKUP($A115,'S45'!$C:$BQ,52,0)</f>
        <v>485.2</v>
      </c>
      <c r="R115" s="66">
        <f>VLOOKUP($A115,'S45'!$C:$BQ,59,0)</f>
        <v>0</v>
      </c>
      <c r="S115" s="66">
        <f>VLOOKUP($A115,'S45'!$C:$BQ,60,0)</f>
        <v>0</v>
      </c>
      <c r="T115" s="58">
        <f>VLOOKUP($A115,'S46'!$C:$BQ,32,0)</f>
        <v>761.4</v>
      </c>
      <c r="U115" s="58">
        <f>VLOOKUP($A115,'S46'!$C:$BQ,39,0)</f>
        <v>0</v>
      </c>
      <c r="V115" s="58">
        <f>VLOOKUP($A115,'S46'!$C:$BQ,40,0)</f>
        <v>0</v>
      </c>
      <c r="W115" s="58">
        <f>VLOOKUP($A115,'S46'!$C:$BQ,22,0)</f>
        <v>6772.8553650000003</v>
      </c>
      <c r="X115" s="66">
        <f>VLOOKUP($A115,'S46'!$C:$BQ,29,0)</f>
        <v>0</v>
      </c>
      <c r="Y115" s="66">
        <f>VLOOKUP($A115,'S46'!$C:$BQ,30,0)</f>
        <v>0</v>
      </c>
      <c r="Z115" s="66">
        <f>VLOOKUP($A115,'S46'!$C:$BQ,52,0)</f>
        <v>496.2</v>
      </c>
      <c r="AA115" s="66">
        <f>VLOOKUP($A115,'S46'!$C:$BQ,59,0)</f>
        <v>0</v>
      </c>
      <c r="AB115" s="66">
        <f>VLOOKUP($A115,'S46'!$C:$BQ,60,0)</f>
        <v>0</v>
      </c>
      <c r="AC115" s="58">
        <f>VLOOKUP($A115,'S47'!$C:$BQ,32,0)</f>
        <v>765.9</v>
      </c>
      <c r="AD115" s="58">
        <f>VLOOKUP($A115,'S47'!$C:$BQ,39,0)</f>
        <v>0</v>
      </c>
      <c r="AE115" s="58">
        <f>VLOOKUP($A115,'S47'!$C:$BQ,40,0)</f>
        <v>0</v>
      </c>
      <c r="AF115" s="58">
        <f>VLOOKUP($A115,'S47'!$C:$BQ,22,0)</f>
        <v>6897.0737550000003</v>
      </c>
      <c r="AG115" s="66">
        <f>VLOOKUP($A115,'S47'!$C:$BQ,29,0)</f>
        <v>0</v>
      </c>
      <c r="AH115" s="66">
        <f>VLOOKUP($A115,'S47'!$C:$BQ,30,0)</f>
        <v>0</v>
      </c>
      <c r="AI115" s="66">
        <f>VLOOKUP($A115,'S47'!$C:$BQ,52,0)</f>
        <v>503.2</v>
      </c>
      <c r="AJ115" s="66">
        <f>VLOOKUP($A115,'S47'!$C:$BQ,59,0)</f>
        <v>0</v>
      </c>
      <c r="AK115" s="66">
        <f>VLOOKUP($A115,'S47'!$C:$BQ,60,0)</f>
        <v>0</v>
      </c>
      <c r="AL115" s="58">
        <f>VLOOKUP($A115,'S48'!$C:$BQ,32,0)</f>
        <v>777.5</v>
      </c>
      <c r="AM115" s="58">
        <f>VLOOKUP($A115,'S48'!$C:$BQ,39,0)</f>
        <v>0</v>
      </c>
      <c r="AN115" s="58">
        <f>VLOOKUP($A115,'S48'!$C:$BQ,40,0)</f>
        <v>0</v>
      </c>
      <c r="AO115" s="58">
        <f>VLOOKUP($A115,'S48'!$C:$BQ,22,0)</f>
        <v>6954.9537250000003</v>
      </c>
      <c r="AP115" s="66">
        <f>VLOOKUP($A115,'S48'!$C:$BQ,29,0)</f>
        <v>0</v>
      </c>
      <c r="AQ115" s="66">
        <f>VLOOKUP($A115,'S48'!$C:$BQ,30,0)</f>
        <v>0</v>
      </c>
      <c r="AR115" s="66">
        <f>VLOOKUP($A115,'S48'!$C:$BQ,52,0)</f>
        <v>509.2</v>
      </c>
      <c r="AS115" s="66">
        <f>VLOOKUP($A115,'S48'!$C:$BQ,59,0)</f>
        <v>0</v>
      </c>
      <c r="AT115" s="66">
        <f>VLOOKUP($A115,'S48'!$C:$BQ,60,0)</f>
        <v>0</v>
      </c>
      <c r="AU115" s="58">
        <f>VLOOKUP($A115,'S49'!$C:$BQ,32,0)</f>
        <v>793.5</v>
      </c>
      <c r="AV115" s="58">
        <f>VLOOKUP($A115,'S49'!$C:$BQ,39,0)</f>
        <v>0</v>
      </c>
      <c r="AW115" s="58">
        <f>VLOOKUP($A115,'S49'!$C:$BQ,40,0)</f>
        <v>0</v>
      </c>
      <c r="AX115" s="58">
        <f>VLOOKUP($A115,'S49'!$C:$BQ,22,0)</f>
        <v>7099.0374549999997</v>
      </c>
      <c r="AY115" s="66">
        <f>VLOOKUP($A115,'S49'!$C:$BQ,29,0)</f>
        <v>0</v>
      </c>
      <c r="AZ115" s="66">
        <f>VLOOKUP($A115,'S49'!$C:$BQ,30,0)</f>
        <v>0</v>
      </c>
      <c r="BA115" s="66">
        <f>VLOOKUP($A115,'S49'!$C:$BQ,52,0)</f>
        <v>517.20000000000005</v>
      </c>
      <c r="BB115" s="66">
        <f>VLOOKUP($A115,'S49'!$C:$BQ,59,0)</f>
        <v>0</v>
      </c>
      <c r="BC115" s="66">
        <f>VLOOKUP($A115,'S49'!$C:$BQ,60,0)</f>
        <v>0</v>
      </c>
      <c r="BD115" s="58" t="e">
        <f>VLOOKUP($A115,'S50'!$C:$BQ,32,0)</f>
        <v>#N/A</v>
      </c>
      <c r="BE115" s="58" t="e">
        <f>VLOOKUP($A115,'S50'!$C:$BQ,39,0)</f>
        <v>#N/A</v>
      </c>
      <c r="BF115" s="58" t="e">
        <f>VLOOKUP($A115,'S50'!$C:$BQ,40,0)</f>
        <v>#N/A</v>
      </c>
      <c r="BG115" s="58" t="e">
        <f>VLOOKUP($A115,'S50'!$C:$BQ,22,0)</f>
        <v>#N/A</v>
      </c>
      <c r="BH115" s="66" t="e">
        <f>VLOOKUP($A115,'S50'!$C:$BQ,29,0)</f>
        <v>#N/A</v>
      </c>
      <c r="BI115" s="66" t="e">
        <f>VLOOKUP($A115,'S50'!$C:$BQ,30,0)</f>
        <v>#N/A</v>
      </c>
      <c r="BJ115" s="66" t="e">
        <f>VLOOKUP($A115,'S50'!$C:$BQ,52,0)</f>
        <v>#N/A</v>
      </c>
      <c r="BK115" s="66" t="e">
        <f>VLOOKUP($A115,'S50'!$C:$BQ,59,0)</f>
        <v>#N/A</v>
      </c>
      <c r="BL115" s="66" t="e">
        <f>VLOOKUP($A115,'S50'!$C:$BQ,60,0)</f>
        <v>#N/A</v>
      </c>
    </row>
    <row r="116" spans="1:64" x14ac:dyDescent="0.2">
      <c r="A116" s="57" t="s">
        <v>179</v>
      </c>
      <c r="B116" s="58">
        <f>VLOOKUP($A116,'S0 remplacer avec S44'!$C:$BQ,32,0)</f>
        <v>220.05</v>
      </c>
      <c r="C116" s="58">
        <f>VLOOKUP($A116,'S0 remplacer avec S44'!$C:$BQ,39,0)</f>
        <v>0</v>
      </c>
      <c r="D116" s="58">
        <f>VLOOKUP($A116,'S0 remplacer avec S44'!$C:$BQ,40,0)</f>
        <v>0</v>
      </c>
      <c r="E116" s="58">
        <f>VLOOKUP($A116,'S0 remplacer avec S44'!$C:$BQ,22,0)</f>
        <v>1931.3181300000001</v>
      </c>
      <c r="F116" s="66">
        <f>VLOOKUP($A116,'S0 remplacer avec S44'!$C:$BQ,29,0)</f>
        <v>0</v>
      </c>
      <c r="G116" s="66">
        <f>VLOOKUP($A116,'S0 remplacer avec S44'!$C:$BQ,30,0)</f>
        <v>0</v>
      </c>
      <c r="H116" s="66">
        <f>VLOOKUP($A116,'S0 remplacer avec S44'!$C:$BQ,52,0)</f>
        <v>156</v>
      </c>
      <c r="I116" s="66">
        <f>VLOOKUP($A116,'S0 remplacer avec S44'!$C:$BQ,59,0)</f>
        <v>0</v>
      </c>
      <c r="J116" s="66">
        <f>VLOOKUP($A116,'S0 remplacer avec S44'!$C:$BQ,60,0)</f>
        <v>0</v>
      </c>
      <c r="K116" s="58">
        <f>VLOOKUP($A116,'S45'!$C:$BQ,32,0)</f>
        <v>223.05</v>
      </c>
      <c r="L116" s="58">
        <f>VLOOKUP($A116,'S45'!$C:$BQ,39,0)</f>
        <v>0</v>
      </c>
      <c r="M116" s="58">
        <f>VLOOKUP($A116,'S45'!$C:$BQ,40,0)</f>
        <v>0</v>
      </c>
      <c r="N116" s="58">
        <f>VLOOKUP($A116,'S45'!$C:$BQ,22,0)</f>
        <v>1937.42713</v>
      </c>
      <c r="O116" s="66">
        <f>VLOOKUP($A116,'S45'!$C:$BQ,29,0)</f>
        <v>0</v>
      </c>
      <c r="P116" s="66">
        <f>VLOOKUP($A116,'S45'!$C:$BQ,30,0)</f>
        <v>0</v>
      </c>
      <c r="Q116" s="66">
        <f>VLOOKUP($A116,'S45'!$C:$BQ,52,0)</f>
        <v>157</v>
      </c>
      <c r="R116" s="66">
        <f>VLOOKUP($A116,'S45'!$C:$BQ,59,0)</f>
        <v>0</v>
      </c>
      <c r="S116" s="66">
        <f>VLOOKUP($A116,'S45'!$C:$BQ,60,0)</f>
        <v>0</v>
      </c>
      <c r="T116" s="58">
        <f>VLOOKUP($A116,'S46'!$C:$BQ,32,0)</f>
        <v>226.05</v>
      </c>
      <c r="U116" s="58">
        <f>VLOOKUP($A116,'S46'!$C:$BQ,39,0)</f>
        <v>0</v>
      </c>
      <c r="V116" s="58">
        <f>VLOOKUP($A116,'S46'!$C:$BQ,40,0)</f>
        <v>0</v>
      </c>
      <c r="W116" s="58">
        <f>VLOOKUP($A116,'S46'!$C:$BQ,22,0)</f>
        <v>1954.0461600000001</v>
      </c>
      <c r="X116" s="66">
        <f>VLOOKUP($A116,'S46'!$C:$BQ,29,0)</f>
        <v>0</v>
      </c>
      <c r="Y116" s="66">
        <f>VLOOKUP($A116,'S46'!$C:$BQ,30,0)</f>
        <v>0</v>
      </c>
      <c r="Z116" s="66">
        <f>VLOOKUP($A116,'S46'!$C:$BQ,52,0)</f>
        <v>158</v>
      </c>
      <c r="AA116" s="66">
        <f>VLOOKUP($A116,'S46'!$C:$BQ,59,0)</f>
        <v>0</v>
      </c>
      <c r="AB116" s="66">
        <f>VLOOKUP($A116,'S46'!$C:$BQ,60,0)</f>
        <v>0</v>
      </c>
      <c r="AC116" s="58">
        <f>VLOOKUP($A116,'S47'!$C:$BQ,32,0)</f>
        <v>227.75</v>
      </c>
      <c r="AD116" s="58">
        <f>VLOOKUP($A116,'S47'!$C:$BQ,39,0)</f>
        <v>0</v>
      </c>
      <c r="AE116" s="58">
        <f>VLOOKUP($A116,'S47'!$C:$BQ,40,0)</f>
        <v>0</v>
      </c>
      <c r="AF116" s="58">
        <f>VLOOKUP($A116,'S47'!$C:$BQ,22,0)</f>
        <v>1971.4059</v>
      </c>
      <c r="AG116" s="66">
        <f>VLOOKUP($A116,'S47'!$C:$BQ,29,0)</f>
        <v>0</v>
      </c>
      <c r="AH116" s="66">
        <f>VLOOKUP($A116,'S47'!$C:$BQ,30,0)</f>
        <v>0</v>
      </c>
      <c r="AI116" s="66">
        <f>VLOOKUP($A116,'S47'!$C:$BQ,52,0)</f>
        <v>160</v>
      </c>
      <c r="AJ116" s="66">
        <f>VLOOKUP($A116,'S47'!$C:$BQ,59,0)</f>
        <v>0</v>
      </c>
      <c r="AK116" s="66">
        <f>VLOOKUP($A116,'S47'!$C:$BQ,60,0)</f>
        <v>0</v>
      </c>
      <c r="AL116" s="58">
        <f>VLOOKUP($A116,'S48'!$C:$BQ,32,0)</f>
        <v>230.75</v>
      </c>
      <c r="AM116" s="58">
        <f>VLOOKUP($A116,'S48'!$C:$BQ,39,0)</f>
        <v>0</v>
      </c>
      <c r="AN116" s="58">
        <f>VLOOKUP($A116,'S48'!$C:$BQ,40,0)</f>
        <v>0</v>
      </c>
      <c r="AO116" s="58">
        <f>VLOOKUP($A116,'S48'!$C:$BQ,22,0)</f>
        <v>1994.6924899999999</v>
      </c>
      <c r="AP116" s="66">
        <f>VLOOKUP($A116,'S48'!$C:$BQ,29,0)</f>
        <v>0</v>
      </c>
      <c r="AQ116" s="66">
        <f>VLOOKUP($A116,'S48'!$C:$BQ,30,0)</f>
        <v>0</v>
      </c>
      <c r="AR116" s="66">
        <f>VLOOKUP($A116,'S48'!$C:$BQ,52,0)</f>
        <v>163</v>
      </c>
      <c r="AS116" s="66">
        <f>VLOOKUP($A116,'S48'!$C:$BQ,59,0)</f>
        <v>0</v>
      </c>
      <c r="AT116" s="66">
        <f>VLOOKUP($A116,'S48'!$C:$BQ,60,0)</f>
        <v>0</v>
      </c>
      <c r="AU116" s="58">
        <f>VLOOKUP($A116,'S49'!$C:$BQ,32,0)</f>
        <v>235.75</v>
      </c>
      <c r="AV116" s="58">
        <f>VLOOKUP($A116,'S49'!$C:$BQ,39,0)</f>
        <v>0</v>
      </c>
      <c r="AW116" s="58">
        <f>VLOOKUP($A116,'S49'!$C:$BQ,40,0)</f>
        <v>0</v>
      </c>
      <c r="AX116" s="58">
        <f>VLOOKUP($A116,'S49'!$C:$BQ,22,0)</f>
        <v>2044.14849</v>
      </c>
      <c r="AY116" s="66">
        <f>VLOOKUP($A116,'S49'!$C:$BQ,29,0)</f>
        <v>0</v>
      </c>
      <c r="AZ116" s="66">
        <f>VLOOKUP($A116,'S49'!$C:$BQ,30,0)</f>
        <v>0</v>
      </c>
      <c r="BA116" s="66">
        <f>VLOOKUP($A116,'S49'!$C:$BQ,52,0)</f>
        <v>168</v>
      </c>
      <c r="BB116" s="66">
        <f>VLOOKUP($A116,'S49'!$C:$BQ,59,0)</f>
        <v>0</v>
      </c>
      <c r="BC116" s="66">
        <f>VLOOKUP($A116,'S49'!$C:$BQ,60,0)</f>
        <v>0</v>
      </c>
      <c r="BD116" s="58" t="e">
        <f>VLOOKUP($A116,'S50'!$C:$BQ,32,0)</f>
        <v>#N/A</v>
      </c>
      <c r="BE116" s="58" t="e">
        <f>VLOOKUP($A116,'S50'!$C:$BQ,39,0)</f>
        <v>#N/A</v>
      </c>
      <c r="BF116" s="58" t="e">
        <f>VLOOKUP($A116,'S50'!$C:$BQ,40,0)</f>
        <v>#N/A</v>
      </c>
      <c r="BG116" s="58" t="e">
        <f>VLOOKUP($A116,'S50'!$C:$BQ,22,0)</f>
        <v>#N/A</v>
      </c>
      <c r="BH116" s="66" t="e">
        <f>VLOOKUP($A116,'S50'!$C:$BQ,29,0)</f>
        <v>#N/A</v>
      </c>
      <c r="BI116" s="66" t="e">
        <f>VLOOKUP($A116,'S50'!$C:$BQ,30,0)</f>
        <v>#N/A</v>
      </c>
      <c r="BJ116" s="66" t="e">
        <f>VLOOKUP($A116,'S50'!$C:$BQ,52,0)</f>
        <v>#N/A</v>
      </c>
      <c r="BK116" s="66" t="e">
        <f>VLOOKUP($A116,'S50'!$C:$BQ,59,0)</f>
        <v>#N/A</v>
      </c>
      <c r="BL116" s="66" t="e">
        <f>VLOOKUP($A116,'S50'!$C:$BQ,60,0)</f>
        <v>#N/A</v>
      </c>
    </row>
    <row r="117" spans="1:64" x14ac:dyDescent="0.2">
      <c r="A117" s="57" t="s">
        <v>180</v>
      </c>
      <c r="B117" s="58">
        <f>VLOOKUP($A117,'S0 remplacer avec S44'!$C:$BQ,32,0)</f>
        <v>175.2</v>
      </c>
      <c r="C117" s="58">
        <f>VLOOKUP($A117,'S0 remplacer avec S44'!$C:$BQ,39,0)</f>
        <v>23</v>
      </c>
      <c r="D117" s="58">
        <f>VLOOKUP($A117,'S0 remplacer avec S44'!$C:$BQ,40,0)</f>
        <v>63</v>
      </c>
      <c r="E117" s="58">
        <f>VLOOKUP($A117,'S0 remplacer avec S44'!$C:$BQ,22,0)</f>
        <v>1593.3157650000001</v>
      </c>
      <c r="F117" s="66">
        <f>VLOOKUP($A117,'S0 remplacer avec S44'!$C:$BQ,29,0)</f>
        <v>205</v>
      </c>
      <c r="G117" s="66">
        <f>VLOOKUP($A117,'S0 remplacer avec S44'!$C:$BQ,30,0)</f>
        <v>565</v>
      </c>
      <c r="H117" s="66">
        <f>VLOOKUP($A117,'S0 remplacer avec S44'!$C:$BQ,52,0)</f>
        <v>102.2</v>
      </c>
      <c r="I117" s="66">
        <f>VLOOKUP($A117,'S0 remplacer avec S44'!$C:$BQ,59,0)</f>
        <v>0</v>
      </c>
      <c r="J117" s="66">
        <f>VLOOKUP($A117,'S0 remplacer avec S44'!$C:$BQ,60,0)</f>
        <v>19</v>
      </c>
      <c r="K117" s="58">
        <f>VLOOKUP($A117,'S45'!$C:$BQ,32,0)</f>
        <v>177.2</v>
      </c>
      <c r="L117" s="58">
        <f>VLOOKUP($A117,'S45'!$C:$BQ,39,0)</f>
        <v>21</v>
      </c>
      <c r="M117" s="58">
        <f>VLOOKUP($A117,'S45'!$C:$BQ,40,0)</f>
        <v>61</v>
      </c>
      <c r="N117" s="58">
        <f>VLOOKUP($A117,'S45'!$C:$BQ,22,0)</f>
        <v>1617.2624249999999</v>
      </c>
      <c r="O117" s="66">
        <f>VLOOKUP($A117,'S45'!$C:$BQ,29,0)</f>
        <v>181</v>
      </c>
      <c r="P117" s="66">
        <f>VLOOKUP($A117,'S45'!$C:$BQ,30,0)</f>
        <v>541</v>
      </c>
      <c r="Q117" s="66">
        <f>VLOOKUP($A117,'S45'!$C:$BQ,52,0)</f>
        <v>105.2</v>
      </c>
      <c r="R117" s="66">
        <f>VLOOKUP($A117,'S45'!$C:$BQ,59,0)</f>
        <v>0</v>
      </c>
      <c r="S117" s="66">
        <f>VLOOKUP($A117,'S45'!$C:$BQ,60,0)</f>
        <v>16</v>
      </c>
      <c r="T117" s="58">
        <f>VLOOKUP($A117,'S46'!$C:$BQ,32,0)</f>
        <v>174.7</v>
      </c>
      <c r="U117" s="58">
        <f>VLOOKUP($A117,'S46'!$C:$BQ,39,0)</f>
        <v>23</v>
      </c>
      <c r="V117" s="58">
        <f>VLOOKUP($A117,'S46'!$C:$BQ,40,0)</f>
        <v>63</v>
      </c>
      <c r="W117" s="58">
        <f>VLOOKUP($A117,'S46'!$C:$BQ,22,0)</f>
        <v>1634.3838450000001</v>
      </c>
      <c r="X117" s="66">
        <f>VLOOKUP($A117,'S46'!$C:$BQ,29,0)</f>
        <v>164</v>
      </c>
      <c r="Y117" s="66">
        <f>VLOOKUP($A117,'S46'!$C:$BQ,30,0)</f>
        <v>524</v>
      </c>
      <c r="Z117" s="66">
        <f>VLOOKUP($A117,'S46'!$C:$BQ,52,0)</f>
        <v>106.2</v>
      </c>
      <c r="AA117" s="66">
        <f>VLOOKUP($A117,'S46'!$C:$BQ,59,0)</f>
        <v>0</v>
      </c>
      <c r="AB117" s="66">
        <f>VLOOKUP($A117,'S46'!$C:$BQ,60,0)</f>
        <v>15</v>
      </c>
      <c r="AC117" s="58">
        <f>VLOOKUP($A117,'S47'!$C:$BQ,32,0)</f>
        <v>170.9</v>
      </c>
      <c r="AD117" s="58">
        <f>VLOOKUP($A117,'S47'!$C:$BQ,39,0)</f>
        <v>27</v>
      </c>
      <c r="AE117" s="58">
        <f>VLOOKUP($A117,'S47'!$C:$BQ,40,0)</f>
        <v>67</v>
      </c>
      <c r="AF117" s="58">
        <f>VLOOKUP($A117,'S47'!$C:$BQ,22,0)</f>
        <v>1655.532655</v>
      </c>
      <c r="AG117" s="66">
        <f>VLOOKUP($A117,'S47'!$C:$BQ,29,0)</f>
        <v>143</v>
      </c>
      <c r="AH117" s="66">
        <f>VLOOKUP($A117,'S47'!$C:$BQ,30,0)</f>
        <v>503</v>
      </c>
      <c r="AI117" s="66">
        <f>VLOOKUP($A117,'S47'!$C:$BQ,52,0)</f>
        <v>107.2</v>
      </c>
      <c r="AJ117" s="66">
        <f>VLOOKUP($A117,'S47'!$C:$BQ,59,0)</f>
        <v>0</v>
      </c>
      <c r="AK117" s="66">
        <f>VLOOKUP($A117,'S47'!$C:$BQ,60,0)</f>
        <v>14</v>
      </c>
      <c r="AL117" s="58">
        <f>VLOOKUP($A117,'S48'!$C:$BQ,32,0)</f>
        <v>172.9</v>
      </c>
      <c r="AM117" s="58">
        <f>VLOOKUP($A117,'S48'!$C:$BQ,39,0)</f>
        <v>21</v>
      </c>
      <c r="AN117" s="58">
        <f>VLOOKUP($A117,'S48'!$C:$BQ,40,0)</f>
        <v>59</v>
      </c>
      <c r="AO117" s="58">
        <f>VLOOKUP($A117,'S48'!$C:$BQ,22,0)</f>
        <v>1661.025875</v>
      </c>
      <c r="AP117" s="66">
        <f>VLOOKUP($A117,'S48'!$C:$BQ,29,0)</f>
        <v>95</v>
      </c>
      <c r="AQ117" s="66">
        <f>VLOOKUP($A117,'S48'!$C:$BQ,30,0)</f>
        <v>446</v>
      </c>
      <c r="AR117" s="66">
        <f>VLOOKUP($A117,'S48'!$C:$BQ,52,0)</f>
        <v>108.2</v>
      </c>
      <c r="AS117" s="66">
        <f>VLOOKUP($A117,'S48'!$C:$BQ,59,0)</f>
        <v>0</v>
      </c>
      <c r="AT117" s="66">
        <f>VLOOKUP($A117,'S48'!$C:$BQ,60,0)</f>
        <v>10</v>
      </c>
      <c r="AU117" s="58">
        <f>VLOOKUP($A117,'S49'!$C:$BQ,32,0)</f>
        <v>174.9</v>
      </c>
      <c r="AV117" s="58">
        <f>VLOOKUP($A117,'S49'!$C:$BQ,39,0)</f>
        <v>19</v>
      </c>
      <c r="AW117" s="58">
        <f>VLOOKUP($A117,'S49'!$C:$BQ,40,0)</f>
        <v>57</v>
      </c>
      <c r="AX117" s="58">
        <f>VLOOKUP($A117,'S49'!$C:$BQ,22,0)</f>
        <v>1731.480415</v>
      </c>
      <c r="AY117" s="66">
        <f>VLOOKUP($A117,'S49'!$C:$BQ,29,0)</f>
        <v>24</v>
      </c>
      <c r="AZ117" s="66">
        <f>VLOOKUP($A117,'S49'!$C:$BQ,30,0)</f>
        <v>375</v>
      </c>
      <c r="BA117" s="66">
        <f>VLOOKUP($A117,'S49'!$C:$BQ,52,0)</f>
        <v>109.2</v>
      </c>
      <c r="BB117" s="66">
        <f>VLOOKUP($A117,'S49'!$C:$BQ,59,0)</f>
        <v>0</v>
      </c>
      <c r="BC117" s="66">
        <f>VLOOKUP($A117,'S49'!$C:$BQ,60,0)</f>
        <v>9</v>
      </c>
      <c r="BD117" s="58" t="e">
        <f>VLOOKUP($A117,'S50'!$C:$BQ,32,0)</f>
        <v>#N/A</v>
      </c>
      <c r="BE117" s="58" t="e">
        <f>VLOOKUP($A117,'S50'!$C:$BQ,39,0)</f>
        <v>#N/A</v>
      </c>
      <c r="BF117" s="58" t="e">
        <f>VLOOKUP($A117,'S50'!$C:$BQ,40,0)</f>
        <v>#N/A</v>
      </c>
      <c r="BG117" s="58" t="e">
        <f>VLOOKUP($A117,'S50'!$C:$BQ,22,0)</f>
        <v>#N/A</v>
      </c>
      <c r="BH117" s="66" t="e">
        <f>VLOOKUP($A117,'S50'!$C:$BQ,29,0)</f>
        <v>#N/A</v>
      </c>
      <c r="BI117" s="66" t="e">
        <f>VLOOKUP($A117,'S50'!$C:$BQ,30,0)</f>
        <v>#N/A</v>
      </c>
      <c r="BJ117" s="66" t="e">
        <f>VLOOKUP($A117,'S50'!$C:$BQ,52,0)</f>
        <v>#N/A</v>
      </c>
      <c r="BK117" s="66" t="e">
        <f>VLOOKUP($A117,'S50'!$C:$BQ,59,0)</f>
        <v>#N/A</v>
      </c>
      <c r="BL117" s="66" t="e">
        <f>VLOOKUP($A117,'S50'!$C:$BQ,60,0)</f>
        <v>#N/A</v>
      </c>
    </row>
    <row r="118" spans="1:64" x14ac:dyDescent="0.2">
      <c r="A118" s="57" t="s">
        <v>181</v>
      </c>
      <c r="B118" s="58">
        <f>VLOOKUP($A118,'S0 remplacer avec S44'!$C:$BQ,32,0)</f>
        <v>264.39999999999998</v>
      </c>
      <c r="C118" s="58">
        <f>VLOOKUP($A118,'S0 remplacer avec S44'!$C:$BQ,39,0)</f>
        <v>0</v>
      </c>
      <c r="D118" s="58">
        <f>VLOOKUP($A118,'S0 remplacer avec S44'!$C:$BQ,40,0)</f>
        <v>0</v>
      </c>
      <c r="E118" s="58">
        <f>VLOOKUP($A118,'S0 remplacer avec S44'!$C:$BQ,22,0)</f>
        <v>2267.54358</v>
      </c>
      <c r="F118" s="66">
        <f>VLOOKUP($A118,'S0 remplacer avec S44'!$C:$BQ,29,0)</f>
        <v>0</v>
      </c>
      <c r="G118" s="66">
        <f>VLOOKUP($A118,'S0 remplacer avec S44'!$C:$BQ,30,0)</f>
        <v>0</v>
      </c>
      <c r="H118" s="66">
        <f>VLOOKUP($A118,'S0 remplacer avec S44'!$C:$BQ,52,0)</f>
        <v>189</v>
      </c>
      <c r="I118" s="66">
        <f>VLOOKUP($A118,'S0 remplacer avec S44'!$C:$BQ,59,0)</f>
        <v>0</v>
      </c>
      <c r="J118" s="66">
        <f>VLOOKUP($A118,'S0 remplacer avec S44'!$C:$BQ,60,0)</f>
        <v>0</v>
      </c>
      <c r="K118" s="58">
        <f>VLOOKUP($A118,'S45'!$C:$BQ,32,0)</f>
        <v>266.39999999999998</v>
      </c>
      <c r="L118" s="58">
        <f>VLOOKUP($A118,'S45'!$C:$BQ,39,0)</f>
        <v>0</v>
      </c>
      <c r="M118" s="58">
        <f>VLOOKUP($A118,'S45'!$C:$BQ,40,0)</f>
        <v>0</v>
      </c>
      <c r="N118" s="58">
        <f>VLOOKUP($A118,'S45'!$C:$BQ,22,0)</f>
        <v>2293.2113100000001</v>
      </c>
      <c r="O118" s="66">
        <f>VLOOKUP($A118,'S45'!$C:$BQ,29,0)</f>
        <v>0</v>
      </c>
      <c r="P118" s="66">
        <f>VLOOKUP($A118,'S45'!$C:$BQ,30,0)</f>
        <v>0</v>
      </c>
      <c r="Q118" s="66">
        <f>VLOOKUP($A118,'S45'!$C:$BQ,52,0)</f>
        <v>195</v>
      </c>
      <c r="R118" s="66">
        <f>VLOOKUP($A118,'S45'!$C:$BQ,59,0)</f>
        <v>0</v>
      </c>
      <c r="S118" s="66">
        <f>VLOOKUP($A118,'S45'!$C:$BQ,60,0)</f>
        <v>0</v>
      </c>
      <c r="T118" s="58">
        <f>VLOOKUP($A118,'S46'!$C:$BQ,32,0)</f>
        <v>266.89999999999998</v>
      </c>
      <c r="U118" s="58">
        <f>VLOOKUP($A118,'S46'!$C:$BQ,39,0)</f>
        <v>0</v>
      </c>
      <c r="V118" s="58">
        <f>VLOOKUP($A118,'S46'!$C:$BQ,40,0)</f>
        <v>0</v>
      </c>
      <c r="W118" s="58">
        <f>VLOOKUP($A118,'S46'!$C:$BQ,22,0)</f>
        <v>2294.6258699999998</v>
      </c>
      <c r="X118" s="66">
        <f>VLOOKUP($A118,'S46'!$C:$BQ,29,0)</f>
        <v>0</v>
      </c>
      <c r="Y118" s="66">
        <f>VLOOKUP($A118,'S46'!$C:$BQ,30,0)</f>
        <v>0</v>
      </c>
      <c r="Z118" s="66">
        <f>VLOOKUP($A118,'S46'!$C:$BQ,52,0)</f>
        <v>196</v>
      </c>
      <c r="AA118" s="66">
        <f>VLOOKUP($A118,'S46'!$C:$BQ,59,0)</f>
        <v>0</v>
      </c>
      <c r="AB118" s="66">
        <f>VLOOKUP($A118,'S46'!$C:$BQ,60,0)</f>
        <v>0</v>
      </c>
      <c r="AC118" s="58">
        <f>VLOOKUP($A118,'S47'!$C:$BQ,32,0)</f>
        <v>266.89999999999998</v>
      </c>
      <c r="AD118" s="58">
        <f>VLOOKUP($A118,'S47'!$C:$BQ,39,0)</f>
        <v>0</v>
      </c>
      <c r="AE118" s="58">
        <f>VLOOKUP($A118,'S47'!$C:$BQ,40,0)</f>
        <v>0</v>
      </c>
      <c r="AF118" s="58">
        <f>VLOOKUP($A118,'S47'!$C:$BQ,22,0)</f>
        <v>2334.4388100000001</v>
      </c>
      <c r="AG118" s="66">
        <f>VLOOKUP($A118,'S47'!$C:$BQ,29,0)</f>
        <v>0</v>
      </c>
      <c r="AH118" s="66">
        <f>VLOOKUP($A118,'S47'!$C:$BQ,30,0)</f>
        <v>0</v>
      </c>
      <c r="AI118" s="66">
        <f>VLOOKUP($A118,'S47'!$C:$BQ,52,0)</f>
        <v>198</v>
      </c>
      <c r="AJ118" s="66">
        <f>VLOOKUP($A118,'S47'!$C:$BQ,59,0)</f>
        <v>0</v>
      </c>
      <c r="AK118" s="66">
        <f>VLOOKUP($A118,'S47'!$C:$BQ,60,0)</f>
        <v>0</v>
      </c>
      <c r="AL118" s="58">
        <f>VLOOKUP($A118,'S48'!$C:$BQ,32,0)</f>
        <v>266</v>
      </c>
      <c r="AM118" s="58">
        <f>VLOOKUP($A118,'S48'!$C:$BQ,39,0)</f>
        <v>0</v>
      </c>
      <c r="AN118" s="58">
        <f>VLOOKUP($A118,'S48'!$C:$BQ,40,0)</f>
        <v>0</v>
      </c>
      <c r="AO118" s="58">
        <f>VLOOKUP($A118,'S48'!$C:$BQ,22,0)</f>
        <v>2371.5872300000001</v>
      </c>
      <c r="AP118" s="66">
        <f>VLOOKUP($A118,'S48'!$C:$BQ,29,0)</f>
        <v>0</v>
      </c>
      <c r="AQ118" s="66">
        <f>VLOOKUP($A118,'S48'!$C:$BQ,30,0)</f>
        <v>0</v>
      </c>
      <c r="AR118" s="66">
        <f>VLOOKUP($A118,'S48'!$C:$BQ,52,0)</f>
        <v>200</v>
      </c>
      <c r="AS118" s="66">
        <f>VLOOKUP($A118,'S48'!$C:$BQ,59,0)</f>
        <v>0</v>
      </c>
      <c r="AT118" s="66">
        <f>VLOOKUP($A118,'S48'!$C:$BQ,60,0)</f>
        <v>0</v>
      </c>
      <c r="AU118" s="58">
        <f>VLOOKUP($A118,'S49'!$C:$BQ,32,0)</f>
        <v>265.5</v>
      </c>
      <c r="AV118" s="58">
        <f>VLOOKUP($A118,'S49'!$C:$BQ,39,0)</f>
        <v>0</v>
      </c>
      <c r="AW118" s="58">
        <f>VLOOKUP($A118,'S49'!$C:$BQ,40,0)</f>
        <v>0</v>
      </c>
      <c r="AX118" s="58">
        <f>VLOOKUP($A118,'S49'!$C:$BQ,22,0)</f>
        <v>2405.55935</v>
      </c>
      <c r="AY118" s="66">
        <f>VLOOKUP($A118,'S49'!$C:$BQ,29,0)</f>
        <v>0</v>
      </c>
      <c r="AZ118" s="66">
        <f>VLOOKUP($A118,'S49'!$C:$BQ,30,0)</f>
        <v>0</v>
      </c>
      <c r="BA118" s="66">
        <f>VLOOKUP($A118,'S49'!$C:$BQ,52,0)</f>
        <v>201</v>
      </c>
      <c r="BB118" s="66">
        <f>VLOOKUP($A118,'S49'!$C:$BQ,59,0)</f>
        <v>0</v>
      </c>
      <c r="BC118" s="66">
        <f>VLOOKUP($A118,'S49'!$C:$BQ,60,0)</f>
        <v>0</v>
      </c>
      <c r="BD118" s="58" t="e">
        <f>VLOOKUP($A118,'S50'!$C:$BQ,32,0)</f>
        <v>#N/A</v>
      </c>
      <c r="BE118" s="58" t="e">
        <f>VLOOKUP($A118,'S50'!$C:$BQ,39,0)</f>
        <v>#N/A</v>
      </c>
      <c r="BF118" s="58" t="e">
        <f>VLOOKUP($A118,'S50'!$C:$BQ,40,0)</f>
        <v>#N/A</v>
      </c>
      <c r="BG118" s="58" t="e">
        <f>VLOOKUP($A118,'S50'!$C:$BQ,22,0)</f>
        <v>#N/A</v>
      </c>
      <c r="BH118" s="66" t="e">
        <f>VLOOKUP($A118,'S50'!$C:$BQ,29,0)</f>
        <v>#N/A</v>
      </c>
      <c r="BI118" s="66" t="e">
        <f>VLOOKUP($A118,'S50'!$C:$BQ,30,0)</f>
        <v>#N/A</v>
      </c>
      <c r="BJ118" s="66" t="e">
        <f>VLOOKUP($A118,'S50'!$C:$BQ,52,0)</f>
        <v>#N/A</v>
      </c>
      <c r="BK118" s="66" t="e">
        <f>VLOOKUP($A118,'S50'!$C:$BQ,59,0)</f>
        <v>#N/A</v>
      </c>
      <c r="BL118" s="66" t="e">
        <f>VLOOKUP($A118,'S50'!$C:$BQ,60,0)</f>
        <v>#N/A</v>
      </c>
    </row>
    <row r="119" spans="1:64" x14ac:dyDescent="0.2">
      <c r="A119" s="57" t="s">
        <v>182</v>
      </c>
      <c r="B119" s="58">
        <f>VLOOKUP($A119,'S0 remplacer avec S44'!$C:$BQ,32,0)</f>
        <v>171.75</v>
      </c>
      <c r="C119" s="58">
        <f>VLOOKUP($A119,'S0 remplacer avec S44'!$C:$BQ,39,0)</f>
        <v>34</v>
      </c>
      <c r="D119" s="58">
        <f>VLOOKUP($A119,'S0 remplacer avec S44'!$C:$BQ,40,0)</f>
        <v>75</v>
      </c>
      <c r="E119" s="58">
        <f>VLOOKUP($A119,'S0 remplacer avec S44'!$C:$BQ,22,0)</f>
        <v>1684.8502100000001</v>
      </c>
      <c r="F119" s="66">
        <f>VLOOKUP($A119,'S0 remplacer avec S44'!$C:$BQ,29,0)</f>
        <v>183</v>
      </c>
      <c r="G119" s="66">
        <f>VLOOKUP($A119,'S0 remplacer avec S44'!$C:$BQ,30,0)</f>
        <v>557</v>
      </c>
      <c r="H119" s="66">
        <f>VLOOKUP($A119,'S0 remplacer avec S44'!$C:$BQ,52,0)</f>
        <v>123</v>
      </c>
      <c r="I119" s="66">
        <f>VLOOKUP($A119,'S0 remplacer avec S44'!$C:$BQ,59,0)</f>
        <v>0</v>
      </c>
      <c r="J119" s="66">
        <f>VLOOKUP($A119,'S0 remplacer avec S44'!$C:$BQ,60,0)</f>
        <v>3</v>
      </c>
      <c r="K119" s="58">
        <f>VLOOKUP($A119,'S45'!$C:$BQ,32,0)</f>
        <v>171.75</v>
      </c>
      <c r="L119" s="58">
        <f>VLOOKUP($A119,'S45'!$C:$BQ,39,0)</f>
        <v>34</v>
      </c>
      <c r="M119" s="58">
        <f>VLOOKUP($A119,'S45'!$C:$BQ,40,0)</f>
        <v>75</v>
      </c>
      <c r="N119" s="58">
        <f>VLOOKUP($A119,'S45'!$C:$BQ,22,0)</f>
        <v>1706.63851</v>
      </c>
      <c r="O119" s="66">
        <f>VLOOKUP($A119,'S45'!$C:$BQ,29,0)</f>
        <v>161</v>
      </c>
      <c r="P119" s="66">
        <f>VLOOKUP($A119,'S45'!$C:$BQ,30,0)</f>
        <v>535</v>
      </c>
      <c r="Q119" s="66">
        <f>VLOOKUP($A119,'S45'!$C:$BQ,52,0)</f>
        <v>124</v>
      </c>
      <c r="R119" s="66">
        <f>VLOOKUP($A119,'S45'!$C:$BQ,59,0)</f>
        <v>0</v>
      </c>
      <c r="S119" s="66">
        <f>VLOOKUP($A119,'S45'!$C:$BQ,60,0)</f>
        <v>2</v>
      </c>
      <c r="T119" s="58">
        <f>VLOOKUP($A119,'S46'!$C:$BQ,32,0)</f>
        <v>172.75</v>
      </c>
      <c r="U119" s="58">
        <f>VLOOKUP($A119,'S46'!$C:$BQ,39,0)</f>
        <v>33</v>
      </c>
      <c r="V119" s="58">
        <f>VLOOKUP($A119,'S46'!$C:$BQ,40,0)</f>
        <v>74</v>
      </c>
      <c r="W119" s="58">
        <f>VLOOKUP($A119,'S46'!$C:$BQ,22,0)</f>
        <v>1707.83403</v>
      </c>
      <c r="X119" s="66">
        <f>VLOOKUP($A119,'S46'!$C:$BQ,29,0)</f>
        <v>160</v>
      </c>
      <c r="Y119" s="66">
        <f>VLOOKUP($A119,'S46'!$C:$BQ,30,0)</f>
        <v>534</v>
      </c>
      <c r="Z119" s="66">
        <f>VLOOKUP($A119,'S46'!$C:$BQ,52,0)</f>
        <v>125</v>
      </c>
      <c r="AA119" s="66">
        <f>VLOOKUP($A119,'S46'!$C:$BQ,59,0)</f>
        <v>0</v>
      </c>
      <c r="AB119" s="66">
        <f>VLOOKUP($A119,'S46'!$C:$BQ,60,0)</f>
        <v>1</v>
      </c>
      <c r="AC119" s="58">
        <f>VLOOKUP($A119,'S47'!$C:$BQ,32,0)</f>
        <v>176.75</v>
      </c>
      <c r="AD119" s="58">
        <f>VLOOKUP($A119,'S47'!$C:$BQ,39,0)</f>
        <v>29</v>
      </c>
      <c r="AE119" s="58">
        <f>VLOOKUP($A119,'S47'!$C:$BQ,40,0)</f>
        <v>70</v>
      </c>
      <c r="AF119" s="58">
        <f>VLOOKUP($A119,'S47'!$C:$BQ,22,0)</f>
        <v>1743.5379</v>
      </c>
      <c r="AG119" s="66">
        <f>VLOOKUP($A119,'S47'!$C:$BQ,29,0)</f>
        <v>125</v>
      </c>
      <c r="AH119" s="66">
        <f>VLOOKUP($A119,'S47'!$C:$BQ,30,0)</f>
        <v>498</v>
      </c>
      <c r="AI119" s="66">
        <f>VLOOKUP($A119,'S47'!$C:$BQ,52,0)</f>
        <v>126</v>
      </c>
      <c r="AJ119" s="66">
        <f>VLOOKUP($A119,'S47'!$C:$BQ,59,0)</f>
        <v>0</v>
      </c>
      <c r="AK119" s="66">
        <f>VLOOKUP($A119,'S47'!$C:$BQ,60,0)</f>
        <v>0</v>
      </c>
      <c r="AL119" s="58">
        <f>VLOOKUP($A119,'S48'!$C:$BQ,32,0)</f>
        <v>179.25</v>
      </c>
      <c r="AM119" s="58">
        <f>VLOOKUP($A119,'S48'!$C:$BQ,39,0)</f>
        <v>27</v>
      </c>
      <c r="AN119" s="58">
        <f>VLOOKUP($A119,'S48'!$C:$BQ,40,0)</f>
        <v>68</v>
      </c>
      <c r="AO119" s="58">
        <f>VLOOKUP($A119,'S48'!$C:$BQ,22,0)</f>
        <v>1808.1836599999999</v>
      </c>
      <c r="AP119" s="66">
        <f>VLOOKUP($A119,'S48'!$C:$BQ,29,0)</f>
        <v>63</v>
      </c>
      <c r="AQ119" s="66">
        <f>VLOOKUP($A119,'S48'!$C:$BQ,30,0)</f>
        <v>437</v>
      </c>
      <c r="AR119" s="66">
        <f>VLOOKUP($A119,'S48'!$C:$BQ,52,0)</f>
        <v>129</v>
      </c>
      <c r="AS119" s="66">
        <f>VLOOKUP($A119,'S48'!$C:$BQ,59,0)</f>
        <v>0</v>
      </c>
      <c r="AT119" s="66">
        <f>VLOOKUP($A119,'S48'!$C:$BQ,60,0)</f>
        <v>0</v>
      </c>
      <c r="AU119" s="58">
        <f>VLOOKUP($A119,'S49'!$C:$BQ,32,0)</f>
        <v>178.25</v>
      </c>
      <c r="AV119" s="58">
        <f>VLOOKUP($A119,'S49'!$C:$BQ,39,0)</f>
        <v>28</v>
      </c>
      <c r="AW119" s="58">
        <f>VLOOKUP($A119,'S49'!$C:$BQ,40,0)</f>
        <v>69</v>
      </c>
      <c r="AX119" s="58">
        <f>VLOOKUP($A119,'S49'!$C:$BQ,22,0)</f>
        <v>1889.9922200000001</v>
      </c>
      <c r="AY119" s="66">
        <f>VLOOKUP($A119,'S49'!$C:$BQ,29,0)</f>
        <v>0</v>
      </c>
      <c r="AZ119" s="66">
        <f>VLOOKUP($A119,'S49'!$C:$BQ,30,0)</f>
        <v>355</v>
      </c>
      <c r="BA119" s="66">
        <f>VLOOKUP($A119,'S49'!$C:$BQ,52,0)</f>
        <v>132</v>
      </c>
      <c r="BB119" s="66">
        <f>VLOOKUP($A119,'S49'!$C:$BQ,59,0)</f>
        <v>0</v>
      </c>
      <c r="BC119" s="66">
        <f>VLOOKUP($A119,'S49'!$C:$BQ,60,0)</f>
        <v>0</v>
      </c>
      <c r="BD119" s="58" t="e">
        <f>VLOOKUP($A119,'S50'!$C:$BQ,32,0)</f>
        <v>#N/A</v>
      </c>
      <c r="BE119" s="58" t="e">
        <f>VLOOKUP($A119,'S50'!$C:$BQ,39,0)</f>
        <v>#N/A</v>
      </c>
      <c r="BF119" s="58" t="e">
        <f>VLOOKUP($A119,'S50'!$C:$BQ,40,0)</f>
        <v>#N/A</v>
      </c>
      <c r="BG119" s="58" t="e">
        <f>VLOOKUP($A119,'S50'!$C:$BQ,22,0)</f>
        <v>#N/A</v>
      </c>
      <c r="BH119" s="66" t="e">
        <f>VLOOKUP($A119,'S50'!$C:$BQ,29,0)</f>
        <v>#N/A</v>
      </c>
      <c r="BI119" s="66" t="e">
        <f>VLOOKUP($A119,'S50'!$C:$BQ,30,0)</f>
        <v>#N/A</v>
      </c>
      <c r="BJ119" s="66" t="e">
        <f>VLOOKUP($A119,'S50'!$C:$BQ,52,0)</f>
        <v>#N/A</v>
      </c>
      <c r="BK119" s="66" t="e">
        <f>VLOOKUP($A119,'S50'!$C:$BQ,59,0)</f>
        <v>#N/A</v>
      </c>
      <c r="BL119" s="66" t="e">
        <f>VLOOKUP($A119,'S50'!$C:$BQ,60,0)</f>
        <v>#N/A</v>
      </c>
    </row>
    <row r="120" spans="1:64" x14ac:dyDescent="0.2">
      <c r="A120" s="57" t="s">
        <v>183</v>
      </c>
      <c r="B120" s="58">
        <f>VLOOKUP($A120,'S0 remplacer avec S44'!$C:$BQ,32,0)</f>
        <v>144.25</v>
      </c>
      <c r="C120" s="58">
        <f>VLOOKUP($A120,'S0 remplacer avec S44'!$C:$BQ,39,0)</f>
        <v>12</v>
      </c>
      <c r="D120" s="58">
        <f>VLOOKUP($A120,'S0 remplacer avec S44'!$C:$BQ,40,0)</f>
        <v>43</v>
      </c>
      <c r="E120" s="58">
        <f>VLOOKUP($A120,'S0 remplacer avec S44'!$C:$BQ,22,0)</f>
        <v>1037.87886</v>
      </c>
      <c r="F120" s="66">
        <f>VLOOKUP($A120,'S0 remplacer avec S44'!$C:$BQ,29,0)</f>
        <v>382</v>
      </c>
      <c r="G120" s="66">
        <f>VLOOKUP($A120,'S0 remplacer avec S44'!$C:$BQ,30,0)</f>
        <v>665</v>
      </c>
      <c r="H120" s="66">
        <f>VLOOKUP($A120,'S0 remplacer avec S44'!$C:$BQ,52,0)</f>
        <v>78.2</v>
      </c>
      <c r="I120" s="66">
        <f>VLOOKUP($A120,'S0 remplacer avec S44'!$C:$BQ,59,0)</f>
        <v>2</v>
      </c>
      <c r="J120" s="66">
        <f>VLOOKUP($A120,'S0 remplacer avec S44'!$C:$BQ,60,0)</f>
        <v>17</v>
      </c>
      <c r="K120" s="58">
        <f>VLOOKUP($A120,'S45'!$C:$BQ,32,0)</f>
        <v>145</v>
      </c>
      <c r="L120" s="58">
        <f>VLOOKUP($A120,'S45'!$C:$BQ,39,0)</f>
        <v>12</v>
      </c>
      <c r="M120" s="58">
        <f>VLOOKUP($A120,'S45'!$C:$BQ,40,0)</f>
        <v>43</v>
      </c>
      <c r="N120" s="58">
        <f>VLOOKUP($A120,'S45'!$C:$BQ,22,0)</f>
        <v>1045.0889299999999</v>
      </c>
      <c r="O120" s="66">
        <f>VLOOKUP($A120,'S45'!$C:$BQ,29,0)</f>
        <v>374</v>
      </c>
      <c r="P120" s="66">
        <f>VLOOKUP($A120,'S45'!$C:$BQ,30,0)</f>
        <v>658</v>
      </c>
      <c r="Q120" s="66">
        <f>VLOOKUP($A120,'S45'!$C:$BQ,52,0)</f>
        <v>83.2</v>
      </c>
      <c r="R120" s="66">
        <f>VLOOKUP($A120,'S45'!$C:$BQ,59,0)</f>
        <v>0</v>
      </c>
      <c r="S120" s="66">
        <f>VLOOKUP($A120,'S45'!$C:$BQ,60,0)</f>
        <v>12</v>
      </c>
      <c r="T120" s="58">
        <f>VLOOKUP($A120,'S46'!$C:$BQ,32,0)</f>
        <v>146</v>
      </c>
      <c r="U120" s="58">
        <f>VLOOKUP($A120,'S46'!$C:$BQ,39,0)</f>
        <v>11</v>
      </c>
      <c r="V120" s="58">
        <f>VLOOKUP($A120,'S46'!$C:$BQ,40,0)</f>
        <v>42</v>
      </c>
      <c r="W120" s="58">
        <f>VLOOKUP($A120,'S46'!$C:$BQ,22,0)</f>
        <v>1050.08323</v>
      </c>
      <c r="X120" s="66">
        <f>VLOOKUP($A120,'S46'!$C:$BQ,29,0)</f>
        <v>369</v>
      </c>
      <c r="Y120" s="66">
        <f>VLOOKUP($A120,'S46'!$C:$BQ,30,0)</f>
        <v>653</v>
      </c>
      <c r="Z120" s="66">
        <f>VLOOKUP($A120,'S46'!$C:$BQ,52,0)</f>
        <v>84.2</v>
      </c>
      <c r="AA120" s="66">
        <f>VLOOKUP($A120,'S46'!$C:$BQ,59,0)</f>
        <v>0</v>
      </c>
      <c r="AB120" s="66">
        <f>VLOOKUP($A120,'S46'!$C:$BQ,60,0)</f>
        <v>11</v>
      </c>
      <c r="AC120" s="58">
        <f>VLOOKUP($A120,'S47'!$C:$BQ,32,0)</f>
        <v>159</v>
      </c>
      <c r="AD120" s="58">
        <f>VLOOKUP($A120,'S47'!$C:$BQ,39,0)</f>
        <v>0</v>
      </c>
      <c r="AE120" s="58">
        <f>VLOOKUP($A120,'S47'!$C:$BQ,40,0)</f>
        <v>29</v>
      </c>
      <c r="AF120" s="58">
        <f>VLOOKUP($A120,'S47'!$C:$BQ,22,0)</f>
        <v>1150.0958800000001</v>
      </c>
      <c r="AG120" s="66">
        <f>VLOOKUP($A120,'S47'!$C:$BQ,29,0)</f>
        <v>269</v>
      </c>
      <c r="AH120" s="66">
        <f>VLOOKUP($A120,'S47'!$C:$BQ,30,0)</f>
        <v>553</v>
      </c>
      <c r="AI120" s="66">
        <f>VLOOKUP($A120,'S47'!$C:$BQ,52,0)</f>
        <v>87.2</v>
      </c>
      <c r="AJ120" s="66">
        <f>VLOOKUP($A120,'S47'!$C:$BQ,59,0)</f>
        <v>0</v>
      </c>
      <c r="AK120" s="66">
        <f>VLOOKUP($A120,'S47'!$C:$BQ,60,0)</f>
        <v>8</v>
      </c>
      <c r="AL120" s="58">
        <f>VLOOKUP($A120,'S48'!$C:$BQ,32,0)</f>
        <v>162.5</v>
      </c>
      <c r="AM120" s="58">
        <f>VLOOKUP($A120,'S48'!$C:$BQ,39,0)</f>
        <v>0</v>
      </c>
      <c r="AN120" s="58">
        <f>VLOOKUP($A120,'S48'!$C:$BQ,40,0)</f>
        <v>25</v>
      </c>
      <c r="AO120" s="58">
        <f>VLOOKUP($A120,'S48'!$C:$BQ,22,0)</f>
        <v>1206.9318800000001</v>
      </c>
      <c r="AP120" s="66">
        <f>VLOOKUP($A120,'S48'!$C:$BQ,29,0)</f>
        <v>214</v>
      </c>
      <c r="AQ120" s="66">
        <f>VLOOKUP($A120,'S48'!$C:$BQ,30,0)</f>
        <v>498</v>
      </c>
      <c r="AR120" s="66">
        <f>VLOOKUP($A120,'S48'!$C:$BQ,52,0)</f>
        <v>90.2</v>
      </c>
      <c r="AS120" s="66">
        <f>VLOOKUP($A120,'S48'!$C:$BQ,59,0)</f>
        <v>0</v>
      </c>
      <c r="AT120" s="66">
        <f>VLOOKUP($A120,'S48'!$C:$BQ,60,0)</f>
        <v>5</v>
      </c>
      <c r="AU120" s="58">
        <f>VLOOKUP($A120,'S49'!$C:$BQ,32,0)</f>
        <v>173.3</v>
      </c>
      <c r="AV120" s="58">
        <f>VLOOKUP($A120,'S49'!$C:$BQ,39,0)</f>
        <v>0</v>
      </c>
      <c r="AW120" s="58">
        <f>VLOOKUP($A120,'S49'!$C:$BQ,40,0)</f>
        <v>15</v>
      </c>
      <c r="AX120" s="58">
        <f>VLOOKUP($A120,'S49'!$C:$BQ,22,0)</f>
        <v>1277.4982399999999</v>
      </c>
      <c r="AY120" s="66">
        <f>VLOOKUP($A120,'S49'!$C:$BQ,29,0)</f>
        <v>143</v>
      </c>
      <c r="AZ120" s="66">
        <f>VLOOKUP($A120,'S49'!$C:$BQ,30,0)</f>
        <v>427</v>
      </c>
      <c r="BA120" s="66">
        <f>VLOOKUP($A120,'S49'!$C:$BQ,52,0)</f>
        <v>93.2</v>
      </c>
      <c r="BB120" s="66">
        <f>VLOOKUP($A120,'S49'!$C:$BQ,59,0)</f>
        <v>0</v>
      </c>
      <c r="BC120" s="66">
        <f>VLOOKUP($A120,'S49'!$C:$BQ,60,0)</f>
        <v>2</v>
      </c>
      <c r="BD120" s="58" t="e">
        <f>VLOOKUP($A120,'S50'!$C:$BQ,32,0)</f>
        <v>#N/A</v>
      </c>
      <c r="BE120" s="58" t="e">
        <f>VLOOKUP($A120,'S50'!$C:$BQ,39,0)</f>
        <v>#N/A</v>
      </c>
      <c r="BF120" s="58" t="e">
        <f>VLOOKUP($A120,'S50'!$C:$BQ,40,0)</f>
        <v>#N/A</v>
      </c>
      <c r="BG120" s="58" t="e">
        <f>VLOOKUP($A120,'S50'!$C:$BQ,22,0)</f>
        <v>#N/A</v>
      </c>
      <c r="BH120" s="66" t="e">
        <f>VLOOKUP($A120,'S50'!$C:$BQ,29,0)</f>
        <v>#N/A</v>
      </c>
      <c r="BI120" s="66" t="e">
        <f>VLOOKUP($A120,'S50'!$C:$BQ,30,0)</f>
        <v>#N/A</v>
      </c>
      <c r="BJ120" s="66" t="e">
        <f>VLOOKUP($A120,'S50'!$C:$BQ,52,0)</f>
        <v>#N/A</v>
      </c>
      <c r="BK120" s="66" t="e">
        <f>VLOOKUP($A120,'S50'!$C:$BQ,59,0)</f>
        <v>#N/A</v>
      </c>
      <c r="BL120" s="66" t="e">
        <f>VLOOKUP($A120,'S50'!$C:$BQ,60,0)</f>
        <v>#N/A</v>
      </c>
    </row>
    <row r="121" spans="1:64" x14ac:dyDescent="0.2">
      <c r="A121" s="57" t="s">
        <v>184</v>
      </c>
      <c r="B121" s="58">
        <f>VLOOKUP($A121,'S0 remplacer avec S44'!$C:$BQ,32,0)</f>
        <v>224.4</v>
      </c>
      <c r="C121" s="58">
        <f>VLOOKUP($A121,'S0 remplacer avec S44'!$C:$BQ,39,0)</f>
        <v>185</v>
      </c>
      <c r="D121" s="58">
        <f>VLOOKUP($A121,'S0 remplacer avec S44'!$C:$BQ,40,0)</f>
        <v>267</v>
      </c>
      <c r="E121" s="58">
        <f>VLOOKUP($A121,'S0 remplacer avec S44'!$C:$BQ,22,0)</f>
        <v>3625.1861549999999</v>
      </c>
      <c r="F121" s="66">
        <f>VLOOKUP($A121,'S0 remplacer avec S44'!$C:$BQ,29,0)</f>
        <v>95</v>
      </c>
      <c r="G121" s="66">
        <f>VLOOKUP($A121,'S0 remplacer avec S44'!$C:$BQ,30,0)</f>
        <v>839</v>
      </c>
      <c r="H121" s="66">
        <f>VLOOKUP($A121,'S0 remplacer avec S44'!$C:$BQ,52,0)</f>
        <v>206.6</v>
      </c>
      <c r="I121" s="66">
        <f>VLOOKUP($A121,'S0 remplacer avec S44'!$C:$BQ,59,0)</f>
        <v>2</v>
      </c>
      <c r="J121" s="66">
        <f>VLOOKUP($A121,'S0 remplacer avec S44'!$C:$BQ,60,0)</f>
        <v>43</v>
      </c>
      <c r="K121" s="58">
        <f>VLOOKUP($A121,'S45'!$C:$BQ,32,0)</f>
        <v>225.4</v>
      </c>
      <c r="L121" s="58">
        <f>VLOOKUP($A121,'S45'!$C:$BQ,39,0)</f>
        <v>184</v>
      </c>
      <c r="M121" s="58">
        <f>VLOOKUP($A121,'S45'!$C:$BQ,40,0)</f>
        <v>266</v>
      </c>
      <c r="N121" s="58">
        <f>VLOOKUP($A121,'S45'!$C:$BQ,22,0)</f>
        <v>3713.3519449999999</v>
      </c>
      <c r="O121" s="66">
        <f>VLOOKUP($A121,'S45'!$C:$BQ,29,0)</f>
        <v>7</v>
      </c>
      <c r="P121" s="66">
        <f>VLOOKUP($A121,'S45'!$C:$BQ,30,0)</f>
        <v>751</v>
      </c>
      <c r="Q121" s="66">
        <f>VLOOKUP($A121,'S45'!$C:$BQ,52,0)</f>
        <v>209.6</v>
      </c>
      <c r="R121" s="66">
        <f>VLOOKUP($A121,'S45'!$C:$BQ,59,0)</f>
        <v>0</v>
      </c>
      <c r="S121" s="66">
        <f>VLOOKUP($A121,'S45'!$C:$BQ,60,0)</f>
        <v>40</v>
      </c>
      <c r="T121" s="58">
        <f>VLOOKUP($A121,'S46'!$C:$BQ,32,0)</f>
        <v>225.4</v>
      </c>
      <c r="U121" s="58">
        <f>VLOOKUP($A121,'S46'!$C:$BQ,39,0)</f>
        <v>184</v>
      </c>
      <c r="V121" s="58">
        <f>VLOOKUP($A121,'S46'!$C:$BQ,40,0)</f>
        <v>266</v>
      </c>
      <c r="W121" s="58">
        <f>VLOOKUP($A121,'S46'!$C:$BQ,22,0)</f>
        <v>3717.3947549999998</v>
      </c>
      <c r="X121" s="66">
        <f>VLOOKUP($A121,'S46'!$C:$BQ,29,0)</f>
        <v>3</v>
      </c>
      <c r="Y121" s="66">
        <f>VLOOKUP($A121,'S46'!$C:$BQ,30,0)</f>
        <v>747</v>
      </c>
      <c r="Z121" s="66">
        <f>VLOOKUP($A121,'S46'!$C:$BQ,52,0)</f>
        <v>209.6</v>
      </c>
      <c r="AA121" s="66">
        <f>VLOOKUP($A121,'S46'!$C:$BQ,59,0)</f>
        <v>0</v>
      </c>
      <c r="AB121" s="66">
        <f>VLOOKUP($A121,'S46'!$C:$BQ,60,0)</f>
        <v>40</v>
      </c>
      <c r="AC121" s="58">
        <f>VLOOKUP($A121,'S47'!$C:$BQ,32,0)</f>
        <v>229.4</v>
      </c>
      <c r="AD121" s="58">
        <f>VLOOKUP($A121,'S47'!$C:$BQ,39,0)</f>
        <v>180</v>
      </c>
      <c r="AE121" s="58">
        <f>VLOOKUP($A121,'S47'!$C:$BQ,40,0)</f>
        <v>262</v>
      </c>
      <c r="AF121" s="58">
        <f>VLOOKUP($A121,'S47'!$C:$BQ,22,0)</f>
        <v>3814.8952049999998</v>
      </c>
      <c r="AG121" s="66">
        <f>VLOOKUP($A121,'S47'!$C:$BQ,29,0)</f>
        <v>0</v>
      </c>
      <c r="AH121" s="66">
        <f>VLOOKUP($A121,'S47'!$C:$BQ,30,0)</f>
        <v>649</v>
      </c>
      <c r="AI121" s="66">
        <f>VLOOKUP($A121,'S47'!$C:$BQ,52,0)</f>
        <v>220.6</v>
      </c>
      <c r="AJ121" s="66">
        <f>VLOOKUP($A121,'S47'!$C:$BQ,59,0)</f>
        <v>0</v>
      </c>
      <c r="AK121" s="66">
        <f>VLOOKUP($A121,'S47'!$C:$BQ,60,0)</f>
        <v>29</v>
      </c>
      <c r="AL121" s="58">
        <f>VLOOKUP($A121,'S48'!$C:$BQ,32,0)</f>
        <v>230.4</v>
      </c>
      <c r="AM121" s="58">
        <f>VLOOKUP($A121,'S48'!$C:$BQ,39,0)</f>
        <v>175</v>
      </c>
      <c r="AN121" s="58">
        <f>VLOOKUP($A121,'S48'!$C:$BQ,40,0)</f>
        <v>257</v>
      </c>
      <c r="AO121" s="58">
        <f>VLOOKUP($A121,'S48'!$C:$BQ,22,0)</f>
        <v>3955.5486850000002</v>
      </c>
      <c r="AP121" s="66">
        <f>VLOOKUP($A121,'S48'!$C:$BQ,29,0)</f>
        <v>0</v>
      </c>
      <c r="AQ121" s="66">
        <f>VLOOKUP($A121,'S48'!$C:$BQ,30,0)</f>
        <v>469</v>
      </c>
      <c r="AR121" s="66">
        <f>VLOOKUP($A121,'S48'!$C:$BQ,52,0)</f>
        <v>227.6</v>
      </c>
      <c r="AS121" s="66">
        <f>VLOOKUP($A121,'S48'!$C:$BQ,59,0)</f>
        <v>0</v>
      </c>
      <c r="AT121" s="66">
        <f>VLOOKUP($A121,'S48'!$C:$BQ,60,0)</f>
        <v>20</v>
      </c>
      <c r="AU121" s="58">
        <f>VLOOKUP($A121,'S49'!$C:$BQ,32,0)</f>
        <v>231.4</v>
      </c>
      <c r="AV121" s="58">
        <f>VLOOKUP($A121,'S49'!$C:$BQ,39,0)</f>
        <v>174</v>
      </c>
      <c r="AW121" s="58">
        <f>VLOOKUP($A121,'S49'!$C:$BQ,40,0)</f>
        <v>256</v>
      </c>
      <c r="AX121" s="58">
        <f>VLOOKUP($A121,'S49'!$C:$BQ,22,0)</f>
        <v>3993.6162549999999</v>
      </c>
      <c r="AY121" s="66">
        <f>VLOOKUP($A121,'S49'!$C:$BQ,29,0)</f>
        <v>0</v>
      </c>
      <c r="AZ121" s="66">
        <f>VLOOKUP($A121,'S49'!$C:$BQ,30,0)</f>
        <v>431</v>
      </c>
      <c r="BA121" s="66">
        <f>VLOOKUP($A121,'S49'!$C:$BQ,52,0)</f>
        <v>229.6</v>
      </c>
      <c r="BB121" s="66">
        <f>VLOOKUP($A121,'S49'!$C:$BQ,59,0)</f>
        <v>0</v>
      </c>
      <c r="BC121" s="66">
        <f>VLOOKUP($A121,'S49'!$C:$BQ,60,0)</f>
        <v>18</v>
      </c>
      <c r="BD121" s="58" t="e">
        <f>VLOOKUP($A121,'S50'!$C:$BQ,32,0)</f>
        <v>#N/A</v>
      </c>
      <c r="BE121" s="58" t="e">
        <f>VLOOKUP($A121,'S50'!$C:$BQ,39,0)</f>
        <v>#N/A</v>
      </c>
      <c r="BF121" s="58" t="e">
        <f>VLOOKUP($A121,'S50'!$C:$BQ,40,0)</f>
        <v>#N/A</v>
      </c>
      <c r="BG121" s="58" t="e">
        <f>VLOOKUP($A121,'S50'!$C:$BQ,22,0)</f>
        <v>#N/A</v>
      </c>
      <c r="BH121" s="66" t="e">
        <f>VLOOKUP($A121,'S50'!$C:$BQ,29,0)</f>
        <v>#N/A</v>
      </c>
      <c r="BI121" s="66" t="e">
        <f>VLOOKUP($A121,'S50'!$C:$BQ,30,0)</f>
        <v>#N/A</v>
      </c>
      <c r="BJ121" s="66" t="e">
        <f>VLOOKUP($A121,'S50'!$C:$BQ,52,0)</f>
        <v>#N/A</v>
      </c>
      <c r="BK121" s="66" t="e">
        <f>VLOOKUP($A121,'S50'!$C:$BQ,59,0)</f>
        <v>#N/A</v>
      </c>
      <c r="BL121" s="66" t="e">
        <f>VLOOKUP($A121,'S50'!$C:$BQ,60,0)</f>
        <v>#N/A</v>
      </c>
    </row>
    <row r="122" spans="1:64" x14ac:dyDescent="0.2">
      <c r="A122" s="57" t="s">
        <v>185</v>
      </c>
      <c r="B122" s="58">
        <f>VLOOKUP($A122,'S0 remplacer avec S44'!$C:$BQ,32,0)</f>
        <v>133.85</v>
      </c>
      <c r="C122" s="58">
        <f>VLOOKUP($A122,'S0 remplacer avec S44'!$C:$BQ,39,0)</f>
        <v>42</v>
      </c>
      <c r="D122" s="58">
        <f>VLOOKUP($A122,'S0 remplacer avec S44'!$C:$BQ,40,0)</f>
        <v>77</v>
      </c>
      <c r="E122" s="58">
        <f>VLOOKUP($A122,'S0 remplacer avec S44'!$C:$BQ,22,0)</f>
        <v>1257.339655</v>
      </c>
      <c r="F122" s="66">
        <f>VLOOKUP($A122,'S0 remplacer avec S44'!$C:$BQ,29,0)</f>
        <v>337</v>
      </c>
      <c r="G122" s="66">
        <f>VLOOKUP($A122,'S0 remplacer avec S44'!$C:$BQ,30,0)</f>
        <v>656</v>
      </c>
      <c r="H122" s="66">
        <f>VLOOKUP($A122,'S0 remplacer avec S44'!$C:$BQ,52,0)</f>
        <v>101</v>
      </c>
      <c r="I122" s="66">
        <f>VLOOKUP($A122,'S0 remplacer avec S44'!$C:$BQ,59,0)</f>
        <v>0</v>
      </c>
      <c r="J122" s="66">
        <f>VLOOKUP($A122,'S0 remplacer avec S44'!$C:$BQ,60,0)</f>
        <v>6</v>
      </c>
      <c r="K122" s="58">
        <f>VLOOKUP($A122,'S45'!$C:$BQ,32,0)</f>
        <v>135.35</v>
      </c>
      <c r="L122" s="58">
        <f>VLOOKUP($A122,'S45'!$C:$BQ,39,0)</f>
        <v>40</v>
      </c>
      <c r="M122" s="58">
        <f>VLOOKUP($A122,'S45'!$C:$BQ,40,0)</f>
        <v>75</v>
      </c>
      <c r="N122" s="58">
        <f>VLOOKUP($A122,'S45'!$C:$BQ,22,0)</f>
        <v>1308.5062250000001</v>
      </c>
      <c r="O122" s="66">
        <f>VLOOKUP($A122,'S45'!$C:$BQ,29,0)</f>
        <v>286</v>
      </c>
      <c r="P122" s="66">
        <f>VLOOKUP($A122,'S45'!$C:$BQ,30,0)</f>
        <v>605</v>
      </c>
      <c r="Q122" s="66">
        <f>VLOOKUP($A122,'S45'!$C:$BQ,52,0)</f>
        <v>103</v>
      </c>
      <c r="R122" s="66">
        <f>VLOOKUP($A122,'S45'!$C:$BQ,59,0)</f>
        <v>0</v>
      </c>
      <c r="S122" s="66">
        <f>VLOOKUP($A122,'S45'!$C:$BQ,60,0)</f>
        <v>4</v>
      </c>
      <c r="T122" s="58">
        <f>VLOOKUP($A122,'S46'!$C:$BQ,32,0)</f>
        <v>135.35</v>
      </c>
      <c r="U122" s="58">
        <f>VLOOKUP($A122,'S46'!$C:$BQ,39,0)</f>
        <v>40</v>
      </c>
      <c r="V122" s="58">
        <f>VLOOKUP($A122,'S46'!$C:$BQ,40,0)</f>
        <v>75</v>
      </c>
      <c r="W122" s="58">
        <f>VLOOKUP($A122,'S46'!$C:$BQ,22,0)</f>
        <v>1310.940965</v>
      </c>
      <c r="X122" s="66">
        <f>VLOOKUP($A122,'S46'!$C:$BQ,29,0)</f>
        <v>284</v>
      </c>
      <c r="Y122" s="66">
        <f>VLOOKUP($A122,'S46'!$C:$BQ,30,0)</f>
        <v>603</v>
      </c>
      <c r="Z122" s="66">
        <f>VLOOKUP($A122,'S46'!$C:$BQ,52,0)</f>
        <v>103</v>
      </c>
      <c r="AA122" s="66">
        <f>VLOOKUP($A122,'S46'!$C:$BQ,59,0)</f>
        <v>0</v>
      </c>
      <c r="AB122" s="66">
        <f>VLOOKUP($A122,'S46'!$C:$BQ,60,0)</f>
        <v>4</v>
      </c>
      <c r="AC122" s="58">
        <f>VLOOKUP($A122,'S47'!$C:$BQ,32,0)</f>
        <v>139.85</v>
      </c>
      <c r="AD122" s="58">
        <f>VLOOKUP($A122,'S47'!$C:$BQ,39,0)</f>
        <v>36</v>
      </c>
      <c r="AE122" s="58">
        <f>VLOOKUP($A122,'S47'!$C:$BQ,40,0)</f>
        <v>71</v>
      </c>
      <c r="AF122" s="58">
        <f>VLOOKUP($A122,'S47'!$C:$BQ,22,0)</f>
        <v>1358.782275</v>
      </c>
      <c r="AG122" s="66">
        <f>VLOOKUP($A122,'S47'!$C:$BQ,29,0)</f>
        <v>236</v>
      </c>
      <c r="AH122" s="66">
        <f>VLOOKUP($A122,'S47'!$C:$BQ,30,0)</f>
        <v>555</v>
      </c>
      <c r="AI122" s="66">
        <f>VLOOKUP($A122,'S47'!$C:$BQ,52,0)</f>
        <v>106</v>
      </c>
      <c r="AJ122" s="66">
        <f>VLOOKUP($A122,'S47'!$C:$BQ,59,0)</f>
        <v>0</v>
      </c>
      <c r="AK122" s="66">
        <f>VLOOKUP($A122,'S47'!$C:$BQ,60,0)</f>
        <v>1</v>
      </c>
      <c r="AL122" s="58">
        <f>VLOOKUP($A122,'S48'!$C:$BQ,32,0)</f>
        <v>141.35</v>
      </c>
      <c r="AM122" s="58">
        <f>VLOOKUP($A122,'S48'!$C:$BQ,39,0)</f>
        <v>33</v>
      </c>
      <c r="AN122" s="58">
        <f>VLOOKUP($A122,'S48'!$C:$BQ,40,0)</f>
        <v>68</v>
      </c>
      <c r="AO122" s="58">
        <f>VLOOKUP($A122,'S48'!$C:$BQ,22,0)</f>
        <v>1394.2470149999999</v>
      </c>
      <c r="AP122" s="66">
        <f>VLOOKUP($A122,'S48'!$C:$BQ,29,0)</f>
        <v>187</v>
      </c>
      <c r="AQ122" s="66">
        <f>VLOOKUP($A122,'S48'!$C:$BQ,30,0)</f>
        <v>503</v>
      </c>
      <c r="AR122" s="66">
        <f>VLOOKUP($A122,'S48'!$C:$BQ,52,0)</f>
        <v>106</v>
      </c>
      <c r="AS122" s="66">
        <f>VLOOKUP($A122,'S48'!$C:$BQ,59,0)</f>
        <v>0</v>
      </c>
      <c r="AT122" s="66">
        <f>VLOOKUP($A122,'S48'!$C:$BQ,60,0)</f>
        <v>0</v>
      </c>
      <c r="AU122" s="58">
        <f>VLOOKUP($A122,'S49'!$C:$BQ,32,0)</f>
        <v>143.85</v>
      </c>
      <c r="AV122" s="58">
        <f>VLOOKUP($A122,'S49'!$C:$BQ,39,0)</f>
        <v>30</v>
      </c>
      <c r="AW122" s="58">
        <f>VLOOKUP($A122,'S49'!$C:$BQ,40,0)</f>
        <v>65</v>
      </c>
      <c r="AX122" s="58">
        <f>VLOOKUP($A122,'S49'!$C:$BQ,22,0)</f>
        <v>1412.7769049999999</v>
      </c>
      <c r="AY122" s="66">
        <f>VLOOKUP($A122,'S49'!$C:$BQ,29,0)</f>
        <v>168</v>
      </c>
      <c r="AZ122" s="66">
        <f>VLOOKUP($A122,'S49'!$C:$BQ,30,0)</f>
        <v>484</v>
      </c>
      <c r="BA122" s="66">
        <f>VLOOKUP($A122,'S49'!$C:$BQ,52,0)</f>
        <v>106</v>
      </c>
      <c r="BB122" s="66">
        <f>VLOOKUP($A122,'S49'!$C:$BQ,59,0)</f>
        <v>0</v>
      </c>
      <c r="BC122" s="66">
        <f>VLOOKUP($A122,'S49'!$C:$BQ,60,0)</f>
        <v>0</v>
      </c>
      <c r="BD122" s="58" t="e">
        <f>VLOOKUP($A122,'S50'!$C:$BQ,32,0)</f>
        <v>#N/A</v>
      </c>
      <c r="BE122" s="58" t="e">
        <f>VLOOKUP($A122,'S50'!$C:$BQ,39,0)</f>
        <v>#N/A</v>
      </c>
      <c r="BF122" s="58" t="e">
        <f>VLOOKUP($A122,'S50'!$C:$BQ,40,0)</f>
        <v>#N/A</v>
      </c>
      <c r="BG122" s="58" t="e">
        <f>VLOOKUP($A122,'S50'!$C:$BQ,22,0)</f>
        <v>#N/A</v>
      </c>
      <c r="BH122" s="66" t="e">
        <f>VLOOKUP($A122,'S50'!$C:$BQ,29,0)</f>
        <v>#N/A</v>
      </c>
      <c r="BI122" s="66" t="e">
        <f>VLOOKUP($A122,'S50'!$C:$BQ,30,0)</f>
        <v>#N/A</v>
      </c>
      <c r="BJ122" s="66" t="e">
        <f>VLOOKUP($A122,'S50'!$C:$BQ,52,0)</f>
        <v>#N/A</v>
      </c>
      <c r="BK122" s="66" t="e">
        <f>VLOOKUP($A122,'S50'!$C:$BQ,59,0)</f>
        <v>#N/A</v>
      </c>
      <c r="BL122" s="66" t="e">
        <f>VLOOKUP($A122,'S50'!$C:$BQ,60,0)</f>
        <v>#N/A</v>
      </c>
    </row>
    <row r="123" spans="1:64" x14ac:dyDescent="0.2">
      <c r="A123" s="57" t="s">
        <v>186</v>
      </c>
      <c r="B123" s="58">
        <f>VLOOKUP($A123,'S0 remplacer avec S44'!$C:$BQ,32,0)</f>
        <v>251</v>
      </c>
      <c r="C123" s="58">
        <f>VLOOKUP($A123,'S0 remplacer avec S44'!$C:$BQ,39,0)</f>
        <v>148</v>
      </c>
      <c r="D123" s="58">
        <f>VLOOKUP($A123,'S0 remplacer avec S44'!$C:$BQ,40,0)</f>
        <v>228</v>
      </c>
      <c r="E123" s="58">
        <f>VLOOKUP($A123,'S0 remplacer avec S44'!$C:$BQ,22,0)</f>
        <v>2979.1891049999999</v>
      </c>
      <c r="F123" s="66">
        <f>VLOOKUP($A123,'S0 remplacer avec S44'!$C:$BQ,29,0)</f>
        <v>648</v>
      </c>
      <c r="G123" s="66">
        <f>VLOOKUP($A123,'S0 remplacer avec S44'!$C:$BQ,30,0)</f>
        <v>1373</v>
      </c>
      <c r="H123" s="66">
        <f>VLOOKUP($A123,'S0 remplacer avec S44'!$C:$BQ,52,0)</f>
        <v>213.6</v>
      </c>
      <c r="I123" s="66">
        <f>VLOOKUP($A123,'S0 remplacer avec S44'!$C:$BQ,59,0)</f>
        <v>0</v>
      </c>
      <c r="J123" s="66">
        <f>VLOOKUP($A123,'S0 remplacer avec S44'!$C:$BQ,60,0)</f>
        <v>30</v>
      </c>
      <c r="K123" s="58">
        <f>VLOOKUP($A123,'S45'!$C:$BQ,32,0)</f>
        <v>256.5</v>
      </c>
      <c r="L123" s="58">
        <f>VLOOKUP($A123,'S45'!$C:$BQ,39,0)</f>
        <v>143</v>
      </c>
      <c r="M123" s="58">
        <f>VLOOKUP($A123,'S45'!$C:$BQ,40,0)</f>
        <v>223</v>
      </c>
      <c r="N123" s="58">
        <f>VLOOKUP($A123,'S45'!$C:$BQ,22,0)</f>
        <v>3054.2521449999999</v>
      </c>
      <c r="O123" s="66">
        <f>VLOOKUP($A123,'S45'!$C:$BQ,29,0)</f>
        <v>573</v>
      </c>
      <c r="P123" s="66">
        <f>VLOOKUP($A123,'S45'!$C:$BQ,30,0)</f>
        <v>1298</v>
      </c>
      <c r="Q123" s="66">
        <f>VLOOKUP($A123,'S45'!$C:$BQ,52,0)</f>
        <v>217.6</v>
      </c>
      <c r="R123" s="66">
        <f>VLOOKUP($A123,'S45'!$C:$BQ,59,0)</f>
        <v>0</v>
      </c>
      <c r="S123" s="66">
        <f>VLOOKUP($A123,'S45'!$C:$BQ,60,0)</f>
        <v>26</v>
      </c>
      <c r="T123" s="58">
        <f>VLOOKUP($A123,'S46'!$C:$BQ,32,0)</f>
        <v>257.2</v>
      </c>
      <c r="U123" s="58">
        <f>VLOOKUP($A123,'S46'!$C:$BQ,39,0)</f>
        <v>142</v>
      </c>
      <c r="V123" s="58">
        <f>VLOOKUP($A123,'S46'!$C:$BQ,40,0)</f>
        <v>222</v>
      </c>
      <c r="W123" s="58">
        <f>VLOOKUP($A123,'S46'!$C:$BQ,22,0)</f>
        <v>3052.6689150000002</v>
      </c>
      <c r="X123" s="66">
        <f>VLOOKUP($A123,'S46'!$C:$BQ,29,0)</f>
        <v>575</v>
      </c>
      <c r="Y123" s="66">
        <f>VLOOKUP($A123,'S46'!$C:$BQ,30,0)</f>
        <v>1300</v>
      </c>
      <c r="Z123" s="66">
        <f>VLOOKUP($A123,'S46'!$C:$BQ,52,0)</f>
        <v>220.6</v>
      </c>
      <c r="AA123" s="66">
        <f>VLOOKUP($A123,'S46'!$C:$BQ,59,0)</f>
        <v>0</v>
      </c>
      <c r="AB123" s="66">
        <f>VLOOKUP($A123,'S46'!$C:$BQ,60,0)</f>
        <v>23</v>
      </c>
      <c r="AC123" s="58">
        <f>VLOOKUP($A123,'S47'!$C:$BQ,32,0)</f>
        <v>259.2</v>
      </c>
      <c r="AD123" s="58">
        <f>VLOOKUP($A123,'S47'!$C:$BQ,39,0)</f>
        <v>140</v>
      </c>
      <c r="AE123" s="58">
        <f>VLOOKUP($A123,'S47'!$C:$BQ,40,0)</f>
        <v>220</v>
      </c>
      <c r="AF123" s="58">
        <f>VLOOKUP($A123,'S47'!$C:$BQ,22,0)</f>
        <v>3158.5967049999999</v>
      </c>
      <c r="AG123" s="66">
        <f>VLOOKUP($A123,'S47'!$C:$BQ,29,0)</f>
        <v>469</v>
      </c>
      <c r="AH123" s="66">
        <f>VLOOKUP($A123,'S47'!$C:$BQ,30,0)</f>
        <v>1194</v>
      </c>
      <c r="AI123" s="66">
        <f>VLOOKUP($A123,'S47'!$C:$BQ,52,0)</f>
        <v>224.6</v>
      </c>
      <c r="AJ123" s="66">
        <f>VLOOKUP($A123,'S47'!$C:$BQ,59,0)</f>
        <v>0</v>
      </c>
      <c r="AK123" s="66">
        <f>VLOOKUP($A123,'S47'!$C:$BQ,60,0)</f>
        <v>19</v>
      </c>
      <c r="AL123" s="58">
        <f>VLOOKUP($A123,'S48'!$C:$BQ,32,0)</f>
        <v>262.2</v>
      </c>
      <c r="AM123" s="58">
        <f>VLOOKUP($A123,'S48'!$C:$BQ,39,0)</f>
        <v>143</v>
      </c>
      <c r="AN123" s="58">
        <f>VLOOKUP($A123,'S48'!$C:$BQ,40,0)</f>
        <v>224</v>
      </c>
      <c r="AO123" s="58">
        <f>VLOOKUP($A123,'S48'!$C:$BQ,22,0)</f>
        <v>3223.3072350000002</v>
      </c>
      <c r="AP123" s="66">
        <f>VLOOKUP($A123,'S48'!$C:$BQ,29,0)</f>
        <v>455</v>
      </c>
      <c r="AQ123" s="66">
        <f>VLOOKUP($A123,'S48'!$C:$BQ,30,0)</f>
        <v>1191</v>
      </c>
      <c r="AR123" s="66">
        <f>VLOOKUP($A123,'S48'!$C:$BQ,52,0)</f>
        <v>232.6</v>
      </c>
      <c r="AS123" s="66">
        <f>VLOOKUP($A123,'S48'!$C:$BQ,59,0)</f>
        <v>0</v>
      </c>
      <c r="AT123" s="66">
        <f>VLOOKUP($A123,'S48'!$C:$BQ,60,0)</f>
        <v>14</v>
      </c>
      <c r="AU123" s="58">
        <f>VLOOKUP($A123,'S49'!$C:$BQ,32,0)</f>
        <v>258.7</v>
      </c>
      <c r="AV123" s="58">
        <f>VLOOKUP($A123,'S49'!$C:$BQ,39,0)</f>
        <v>146</v>
      </c>
      <c r="AW123" s="58">
        <f>VLOOKUP($A123,'S49'!$C:$BQ,40,0)</f>
        <v>227</v>
      </c>
      <c r="AX123" s="58">
        <f>VLOOKUP($A123,'S49'!$C:$BQ,22,0)</f>
        <v>3324.5747449999999</v>
      </c>
      <c r="AY123" s="66">
        <f>VLOOKUP($A123,'S49'!$C:$BQ,29,0)</f>
        <v>354</v>
      </c>
      <c r="AZ123" s="66">
        <f>VLOOKUP($A123,'S49'!$C:$BQ,30,0)</f>
        <v>1089</v>
      </c>
      <c r="BA123" s="66">
        <f>VLOOKUP($A123,'S49'!$C:$BQ,52,0)</f>
        <v>237.6</v>
      </c>
      <c r="BB123" s="66">
        <f>VLOOKUP($A123,'S49'!$C:$BQ,59,0)</f>
        <v>0</v>
      </c>
      <c r="BC123" s="66">
        <f>VLOOKUP($A123,'S49'!$C:$BQ,60,0)</f>
        <v>9</v>
      </c>
      <c r="BD123" s="58" t="e">
        <f>VLOOKUP($A123,'S50'!$C:$BQ,32,0)</f>
        <v>#N/A</v>
      </c>
      <c r="BE123" s="58" t="e">
        <f>VLOOKUP($A123,'S50'!$C:$BQ,39,0)</f>
        <v>#N/A</v>
      </c>
      <c r="BF123" s="58" t="e">
        <f>VLOOKUP($A123,'S50'!$C:$BQ,40,0)</f>
        <v>#N/A</v>
      </c>
      <c r="BG123" s="58" t="e">
        <f>VLOOKUP($A123,'S50'!$C:$BQ,22,0)</f>
        <v>#N/A</v>
      </c>
      <c r="BH123" s="66" t="e">
        <f>VLOOKUP($A123,'S50'!$C:$BQ,29,0)</f>
        <v>#N/A</v>
      </c>
      <c r="BI123" s="66" t="e">
        <f>VLOOKUP($A123,'S50'!$C:$BQ,30,0)</f>
        <v>#N/A</v>
      </c>
      <c r="BJ123" s="66" t="e">
        <f>VLOOKUP($A123,'S50'!$C:$BQ,52,0)</f>
        <v>#N/A</v>
      </c>
      <c r="BK123" s="66" t="e">
        <f>VLOOKUP($A123,'S50'!$C:$BQ,59,0)</f>
        <v>#N/A</v>
      </c>
      <c r="BL123" s="66" t="e">
        <f>VLOOKUP($A123,'S50'!$C:$BQ,60,0)</f>
        <v>#N/A</v>
      </c>
    </row>
    <row r="124" spans="1:64" x14ac:dyDescent="0.2">
      <c r="A124" s="57" t="s">
        <v>188</v>
      </c>
      <c r="B124" s="58">
        <f>VLOOKUP($A124,'S0 remplacer avec S44'!$C:$BQ,32,0)</f>
        <v>183.5</v>
      </c>
      <c r="C124" s="58">
        <f>VLOOKUP($A124,'S0 remplacer avec S44'!$C:$BQ,39,0)</f>
        <v>1</v>
      </c>
      <c r="D124" s="58">
        <f>VLOOKUP($A124,'S0 remplacer avec S44'!$C:$BQ,40,0)</f>
        <v>38</v>
      </c>
      <c r="E124" s="58">
        <f>VLOOKUP($A124,'S0 remplacer avec S44'!$C:$BQ,22,0)</f>
        <v>1965.5979</v>
      </c>
      <c r="F124" s="66">
        <f>VLOOKUP($A124,'S0 remplacer avec S44'!$C:$BQ,29,0)</f>
        <v>0</v>
      </c>
      <c r="G124" s="66">
        <f>VLOOKUP($A124,'S0 remplacer avec S44'!$C:$BQ,30,0)</f>
        <v>44</v>
      </c>
      <c r="H124" s="66">
        <f>VLOOKUP($A124,'S0 remplacer avec S44'!$C:$BQ,52,0)</f>
        <v>125.4</v>
      </c>
      <c r="I124" s="66">
        <f>VLOOKUP($A124,'S0 remplacer avec S44'!$C:$BQ,59,0)</f>
        <v>0</v>
      </c>
      <c r="J124" s="66">
        <f>VLOOKUP($A124,'S0 remplacer avec S44'!$C:$BQ,60,0)</f>
        <v>0</v>
      </c>
      <c r="K124" s="58">
        <f>VLOOKUP($A124,'S45'!$C:$BQ,32,0)</f>
        <v>187</v>
      </c>
      <c r="L124" s="58">
        <f>VLOOKUP($A124,'S45'!$C:$BQ,39,0)</f>
        <v>0</v>
      </c>
      <c r="M124" s="58">
        <f>VLOOKUP($A124,'S45'!$C:$BQ,40,0)</f>
        <v>34</v>
      </c>
      <c r="N124" s="58">
        <f>VLOOKUP($A124,'S45'!$C:$BQ,22,0)</f>
        <v>1973.76368</v>
      </c>
      <c r="O124" s="66">
        <f>VLOOKUP($A124,'S45'!$C:$BQ,29,0)</f>
        <v>0</v>
      </c>
      <c r="P124" s="66">
        <f>VLOOKUP($A124,'S45'!$C:$BQ,30,0)</f>
        <v>35</v>
      </c>
      <c r="Q124" s="66">
        <f>VLOOKUP($A124,'S45'!$C:$BQ,52,0)</f>
        <v>125.4</v>
      </c>
      <c r="R124" s="66">
        <f>VLOOKUP($A124,'S45'!$C:$BQ,59,0)</f>
        <v>0</v>
      </c>
      <c r="S124" s="66">
        <f>VLOOKUP($A124,'S45'!$C:$BQ,60,0)</f>
        <v>0</v>
      </c>
      <c r="T124" s="58">
        <f>VLOOKUP($A124,'S46'!$C:$BQ,32,0)</f>
        <v>187</v>
      </c>
      <c r="U124" s="58">
        <f>VLOOKUP($A124,'S46'!$C:$BQ,39,0)</f>
        <v>0</v>
      </c>
      <c r="V124" s="58">
        <f>VLOOKUP($A124,'S46'!$C:$BQ,40,0)</f>
        <v>34</v>
      </c>
      <c r="W124" s="58">
        <f>VLOOKUP($A124,'S46'!$C:$BQ,22,0)</f>
        <v>1966.57457</v>
      </c>
      <c r="X124" s="66">
        <f>VLOOKUP($A124,'S46'!$C:$BQ,29,0)</f>
        <v>0</v>
      </c>
      <c r="Y124" s="66">
        <f>VLOOKUP($A124,'S46'!$C:$BQ,30,0)</f>
        <v>43</v>
      </c>
      <c r="Z124" s="66">
        <f>VLOOKUP($A124,'S46'!$C:$BQ,52,0)</f>
        <v>125.4</v>
      </c>
      <c r="AA124" s="66">
        <f>VLOOKUP($A124,'S46'!$C:$BQ,59,0)</f>
        <v>0</v>
      </c>
      <c r="AB124" s="66">
        <f>VLOOKUP($A124,'S46'!$C:$BQ,60,0)</f>
        <v>0</v>
      </c>
      <c r="AC124" s="58">
        <f>VLOOKUP($A124,'S47'!$C:$BQ,32,0)</f>
        <v>190</v>
      </c>
      <c r="AD124" s="58">
        <f>VLOOKUP($A124,'S47'!$C:$BQ,39,0)</f>
        <v>0</v>
      </c>
      <c r="AE124" s="58">
        <f>VLOOKUP($A124,'S47'!$C:$BQ,40,0)</f>
        <v>31</v>
      </c>
      <c r="AF124" s="58">
        <f>VLOOKUP($A124,'S47'!$C:$BQ,22,0)</f>
        <v>1976.26314</v>
      </c>
      <c r="AG124" s="66">
        <f>VLOOKUP($A124,'S47'!$C:$BQ,29,0)</f>
        <v>0</v>
      </c>
      <c r="AH124" s="66">
        <f>VLOOKUP($A124,'S47'!$C:$BQ,30,0)</f>
        <v>33</v>
      </c>
      <c r="AI124" s="66">
        <f>VLOOKUP($A124,'S47'!$C:$BQ,52,0)</f>
        <v>126.4</v>
      </c>
      <c r="AJ124" s="66">
        <f>VLOOKUP($A124,'S47'!$C:$BQ,59,0)</f>
        <v>0</v>
      </c>
      <c r="AK124" s="66">
        <f>VLOOKUP($A124,'S47'!$C:$BQ,60,0)</f>
        <v>0</v>
      </c>
      <c r="AL124" s="58">
        <f>VLOOKUP($A124,'S48'!$C:$BQ,32,0)</f>
        <v>196.5</v>
      </c>
      <c r="AM124" s="58">
        <f>VLOOKUP($A124,'S48'!$C:$BQ,39,0)</f>
        <v>0</v>
      </c>
      <c r="AN124" s="58">
        <f>VLOOKUP($A124,'S48'!$C:$BQ,40,0)</f>
        <v>25</v>
      </c>
      <c r="AO124" s="58">
        <f>VLOOKUP($A124,'S48'!$C:$BQ,22,0)</f>
        <v>2016.5885499999999</v>
      </c>
      <c r="AP124" s="66">
        <f>VLOOKUP($A124,'S48'!$C:$BQ,29,0)</f>
        <v>0</v>
      </c>
      <c r="AQ124" s="66">
        <f>VLOOKUP($A124,'S48'!$C:$BQ,30,0)</f>
        <v>0</v>
      </c>
      <c r="AR124" s="66">
        <f>VLOOKUP($A124,'S48'!$C:$BQ,52,0)</f>
        <v>127.4</v>
      </c>
      <c r="AS124" s="66">
        <f>VLOOKUP($A124,'S48'!$C:$BQ,59,0)</f>
        <v>0</v>
      </c>
      <c r="AT124" s="66">
        <f>VLOOKUP($A124,'S48'!$C:$BQ,60,0)</f>
        <v>0</v>
      </c>
      <c r="AU124" s="58">
        <f>VLOOKUP($A124,'S49'!$C:$BQ,32,0)</f>
        <v>206</v>
      </c>
      <c r="AV124" s="58">
        <f>VLOOKUP($A124,'S49'!$C:$BQ,39,0)</f>
        <v>0</v>
      </c>
      <c r="AW124" s="58">
        <f>VLOOKUP($A124,'S49'!$C:$BQ,40,0)</f>
        <v>16</v>
      </c>
      <c r="AX124" s="58">
        <f>VLOOKUP($A124,'S49'!$C:$BQ,22,0)</f>
        <v>2023.25524</v>
      </c>
      <c r="AY124" s="66">
        <f>VLOOKUP($A124,'S49'!$C:$BQ,29,0)</f>
        <v>0</v>
      </c>
      <c r="AZ124" s="66">
        <f>VLOOKUP($A124,'S49'!$C:$BQ,30,0)</f>
        <v>0</v>
      </c>
      <c r="BA124" s="66">
        <f>VLOOKUP($A124,'S49'!$C:$BQ,52,0)</f>
        <v>129.4</v>
      </c>
      <c r="BB124" s="66">
        <f>VLOOKUP($A124,'S49'!$C:$BQ,59,0)</f>
        <v>0</v>
      </c>
      <c r="BC124" s="66">
        <f>VLOOKUP($A124,'S49'!$C:$BQ,60,0)</f>
        <v>0</v>
      </c>
      <c r="BD124" s="58" t="e">
        <f>VLOOKUP($A124,'S50'!$C:$BQ,32,0)</f>
        <v>#N/A</v>
      </c>
      <c r="BE124" s="58" t="e">
        <f>VLOOKUP($A124,'S50'!$C:$BQ,39,0)</f>
        <v>#N/A</v>
      </c>
      <c r="BF124" s="58" t="e">
        <f>VLOOKUP($A124,'S50'!$C:$BQ,40,0)</f>
        <v>#N/A</v>
      </c>
      <c r="BG124" s="58" t="e">
        <f>VLOOKUP($A124,'S50'!$C:$BQ,22,0)</f>
        <v>#N/A</v>
      </c>
      <c r="BH124" s="66" t="e">
        <f>VLOOKUP($A124,'S50'!$C:$BQ,29,0)</f>
        <v>#N/A</v>
      </c>
      <c r="BI124" s="66" t="e">
        <f>VLOOKUP($A124,'S50'!$C:$BQ,30,0)</f>
        <v>#N/A</v>
      </c>
      <c r="BJ124" s="66" t="e">
        <f>VLOOKUP($A124,'S50'!$C:$BQ,52,0)</f>
        <v>#N/A</v>
      </c>
      <c r="BK124" s="66" t="e">
        <f>VLOOKUP($A124,'S50'!$C:$BQ,59,0)</f>
        <v>#N/A</v>
      </c>
      <c r="BL124" s="66" t="e">
        <f>VLOOKUP($A124,'S50'!$C:$BQ,60,0)</f>
        <v>#N/A</v>
      </c>
    </row>
    <row r="125" spans="1:64" x14ac:dyDescent="0.2">
      <c r="A125" s="57" t="s">
        <v>189</v>
      </c>
      <c r="B125" s="58">
        <f>VLOOKUP($A125,'S0 remplacer avec S44'!$C:$BQ,32,0)</f>
        <v>364.55</v>
      </c>
      <c r="C125" s="58">
        <f>VLOOKUP($A125,'S0 remplacer avec S44'!$C:$BQ,39,0)</f>
        <v>173</v>
      </c>
      <c r="D125" s="58">
        <f>VLOOKUP($A125,'S0 remplacer avec S44'!$C:$BQ,40,0)</f>
        <v>281</v>
      </c>
      <c r="E125" s="58">
        <f>VLOOKUP($A125,'S0 remplacer avec S44'!$C:$BQ,22,0)</f>
        <v>4201.0185750000001</v>
      </c>
      <c r="F125" s="66">
        <f>VLOOKUP($A125,'S0 remplacer avec S44'!$C:$BQ,29,0)</f>
        <v>686</v>
      </c>
      <c r="G125" s="66">
        <f>VLOOKUP($A125,'S0 remplacer avec S44'!$C:$BQ,30,0)</f>
        <v>1663</v>
      </c>
      <c r="H125" s="66">
        <f>VLOOKUP($A125,'S0 remplacer avec S44'!$C:$BQ,52,0)</f>
        <v>405.2</v>
      </c>
      <c r="I125" s="66">
        <f>VLOOKUP($A125,'S0 remplacer avec S44'!$C:$BQ,59,0)</f>
        <v>0</v>
      </c>
      <c r="J125" s="66">
        <f>VLOOKUP($A125,'S0 remplacer avec S44'!$C:$BQ,60,0)</f>
        <v>0</v>
      </c>
      <c r="K125" s="58">
        <f>VLOOKUP($A125,'S45'!$C:$BQ,32,0)</f>
        <v>388.05</v>
      </c>
      <c r="L125" s="58">
        <f>VLOOKUP($A125,'S45'!$C:$BQ,39,0)</f>
        <v>150</v>
      </c>
      <c r="M125" s="58">
        <f>VLOOKUP($A125,'S45'!$C:$BQ,40,0)</f>
        <v>257</v>
      </c>
      <c r="N125" s="58">
        <f>VLOOKUP($A125,'S45'!$C:$BQ,22,0)</f>
        <v>4264.502125</v>
      </c>
      <c r="O125" s="66">
        <f>VLOOKUP($A125,'S45'!$C:$BQ,29,0)</f>
        <v>623</v>
      </c>
      <c r="P125" s="66">
        <f>VLOOKUP($A125,'S45'!$C:$BQ,30,0)</f>
        <v>1600</v>
      </c>
      <c r="Q125" s="66">
        <f>VLOOKUP($A125,'S45'!$C:$BQ,52,0)</f>
        <v>416.2</v>
      </c>
      <c r="R125" s="66">
        <f>VLOOKUP($A125,'S45'!$C:$BQ,59,0)</f>
        <v>0</v>
      </c>
      <c r="S125" s="66">
        <f>VLOOKUP($A125,'S45'!$C:$BQ,60,0)</f>
        <v>0</v>
      </c>
      <c r="T125" s="58">
        <f>VLOOKUP($A125,'S46'!$C:$BQ,32,0)</f>
        <v>394.55</v>
      </c>
      <c r="U125" s="58">
        <f>VLOOKUP($A125,'S46'!$C:$BQ,39,0)</f>
        <v>143</v>
      </c>
      <c r="V125" s="58">
        <f>VLOOKUP($A125,'S46'!$C:$BQ,40,0)</f>
        <v>251</v>
      </c>
      <c r="W125" s="58">
        <f>VLOOKUP($A125,'S46'!$C:$BQ,22,0)</f>
        <v>4298.3748850000002</v>
      </c>
      <c r="X125" s="66">
        <f>VLOOKUP($A125,'S46'!$C:$BQ,29,0)</f>
        <v>589</v>
      </c>
      <c r="Y125" s="66">
        <f>VLOOKUP($A125,'S46'!$C:$BQ,30,0)</f>
        <v>1566</v>
      </c>
      <c r="Z125" s="66">
        <f>VLOOKUP($A125,'S46'!$C:$BQ,52,0)</f>
        <v>424.2</v>
      </c>
      <c r="AA125" s="66">
        <f>VLOOKUP($A125,'S46'!$C:$BQ,59,0)</f>
        <v>0</v>
      </c>
      <c r="AB125" s="66">
        <f>VLOOKUP($A125,'S46'!$C:$BQ,60,0)</f>
        <v>0</v>
      </c>
      <c r="AC125" s="58">
        <f>VLOOKUP($A125,'S47'!$C:$BQ,32,0)</f>
        <v>406.05</v>
      </c>
      <c r="AD125" s="58">
        <f>VLOOKUP($A125,'S47'!$C:$BQ,39,0)</f>
        <v>132</v>
      </c>
      <c r="AE125" s="58">
        <f>VLOOKUP($A125,'S47'!$C:$BQ,40,0)</f>
        <v>239</v>
      </c>
      <c r="AF125" s="58">
        <f>VLOOKUP($A125,'S47'!$C:$BQ,22,0)</f>
        <v>4402.8476149999997</v>
      </c>
      <c r="AG125" s="66">
        <f>VLOOKUP($A125,'S47'!$C:$BQ,29,0)</f>
        <v>484</v>
      </c>
      <c r="AH125" s="66">
        <f>VLOOKUP($A125,'S47'!$C:$BQ,30,0)</f>
        <v>1462</v>
      </c>
      <c r="AI125" s="66">
        <f>VLOOKUP($A125,'S47'!$C:$BQ,52,0)</f>
        <v>436.2</v>
      </c>
      <c r="AJ125" s="66">
        <f>VLOOKUP($A125,'S47'!$C:$BQ,59,0)</f>
        <v>0</v>
      </c>
      <c r="AK125" s="66">
        <f>VLOOKUP($A125,'S47'!$C:$BQ,60,0)</f>
        <v>0</v>
      </c>
      <c r="AL125" s="58">
        <f>VLOOKUP($A125,'S48'!$C:$BQ,32,0)</f>
        <v>422.55</v>
      </c>
      <c r="AM125" s="58">
        <f>VLOOKUP($A125,'S48'!$C:$BQ,39,0)</f>
        <v>113</v>
      </c>
      <c r="AN125" s="58">
        <f>VLOOKUP($A125,'S48'!$C:$BQ,40,0)</f>
        <v>220</v>
      </c>
      <c r="AO125" s="58">
        <f>VLOOKUP($A125,'S48'!$C:$BQ,22,0)</f>
        <v>4442.165215</v>
      </c>
      <c r="AP125" s="66">
        <f>VLOOKUP($A125,'S48'!$C:$BQ,29,0)</f>
        <v>424</v>
      </c>
      <c r="AQ125" s="66">
        <f>VLOOKUP($A125,'S48'!$C:$BQ,30,0)</f>
        <v>1397</v>
      </c>
      <c r="AR125" s="66">
        <f>VLOOKUP($A125,'S48'!$C:$BQ,52,0)</f>
        <v>443.2</v>
      </c>
      <c r="AS125" s="66">
        <f>VLOOKUP($A125,'S48'!$C:$BQ,59,0)</f>
        <v>0</v>
      </c>
      <c r="AT125" s="66">
        <f>VLOOKUP($A125,'S48'!$C:$BQ,60,0)</f>
        <v>0</v>
      </c>
      <c r="AU125" s="58">
        <f>VLOOKUP($A125,'S49'!$C:$BQ,32,0)</f>
        <v>458.05</v>
      </c>
      <c r="AV125" s="58">
        <f>VLOOKUP($A125,'S49'!$C:$BQ,39,0)</f>
        <v>77</v>
      </c>
      <c r="AW125" s="58">
        <f>VLOOKUP($A125,'S49'!$C:$BQ,40,0)</f>
        <v>184</v>
      </c>
      <c r="AX125" s="58">
        <f>VLOOKUP($A125,'S49'!$C:$BQ,22,0)</f>
        <v>4564.6691849999997</v>
      </c>
      <c r="AY125" s="66">
        <f>VLOOKUP($A125,'S49'!$C:$BQ,29,0)</f>
        <v>301</v>
      </c>
      <c r="AZ125" s="66">
        <f>VLOOKUP($A125,'S49'!$C:$BQ,30,0)</f>
        <v>1274</v>
      </c>
      <c r="BA125" s="66">
        <f>VLOOKUP($A125,'S49'!$C:$BQ,52,0)</f>
        <v>446.2</v>
      </c>
      <c r="BB125" s="66">
        <f>VLOOKUP($A125,'S49'!$C:$BQ,59,0)</f>
        <v>0</v>
      </c>
      <c r="BC125" s="66">
        <f>VLOOKUP($A125,'S49'!$C:$BQ,60,0)</f>
        <v>0</v>
      </c>
      <c r="BD125" s="58" t="e">
        <f>VLOOKUP($A125,'S50'!$C:$BQ,32,0)</f>
        <v>#N/A</v>
      </c>
      <c r="BE125" s="58" t="e">
        <f>VLOOKUP($A125,'S50'!$C:$BQ,39,0)</f>
        <v>#N/A</v>
      </c>
      <c r="BF125" s="58" t="e">
        <f>VLOOKUP($A125,'S50'!$C:$BQ,40,0)</f>
        <v>#N/A</v>
      </c>
      <c r="BG125" s="58" t="e">
        <f>VLOOKUP($A125,'S50'!$C:$BQ,22,0)</f>
        <v>#N/A</v>
      </c>
      <c r="BH125" s="66" t="e">
        <f>VLOOKUP($A125,'S50'!$C:$BQ,29,0)</f>
        <v>#N/A</v>
      </c>
      <c r="BI125" s="66" t="e">
        <f>VLOOKUP($A125,'S50'!$C:$BQ,30,0)</f>
        <v>#N/A</v>
      </c>
      <c r="BJ125" s="66" t="e">
        <f>VLOOKUP($A125,'S50'!$C:$BQ,52,0)</f>
        <v>#N/A</v>
      </c>
      <c r="BK125" s="66" t="e">
        <f>VLOOKUP($A125,'S50'!$C:$BQ,59,0)</f>
        <v>#N/A</v>
      </c>
      <c r="BL125" s="66" t="e">
        <f>VLOOKUP($A125,'S50'!$C:$BQ,60,0)</f>
        <v>#N/A</v>
      </c>
    </row>
    <row r="126" spans="1:64" x14ac:dyDescent="0.2">
      <c r="A126" s="57" t="s">
        <v>187</v>
      </c>
      <c r="B126" s="58">
        <f>VLOOKUP($A126,'S0 remplacer avec S44'!$C:$BQ,32,0)</f>
        <v>299</v>
      </c>
      <c r="C126" s="58">
        <f>VLOOKUP($A126,'S0 remplacer avec S44'!$C:$BQ,39,0)</f>
        <v>0</v>
      </c>
      <c r="D126" s="58">
        <f>VLOOKUP($A126,'S0 remplacer avec S44'!$C:$BQ,40,0)</f>
        <v>16</v>
      </c>
      <c r="E126" s="58">
        <f>VLOOKUP($A126,'S0 remplacer avec S44'!$C:$BQ,22,0)</f>
        <v>2772.46371</v>
      </c>
      <c r="F126" s="66">
        <f>VLOOKUP($A126,'S0 remplacer avec S44'!$C:$BQ,29,0)</f>
        <v>0</v>
      </c>
      <c r="G126" s="66">
        <f>VLOOKUP($A126,'S0 remplacer avec S44'!$C:$BQ,30,0)</f>
        <v>84</v>
      </c>
      <c r="H126" s="66">
        <f>VLOOKUP($A126,'S0 remplacer avec S44'!$C:$BQ,52,0)</f>
        <v>229.8</v>
      </c>
      <c r="I126" s="66">
        <f>VLOOKUP($A126,'S0 remplacer avec S44'!$C:$BQ,59,0)</f>
        <v>0</v>
      </c>
      <c r="J126" s="66">
        <f>VLOOKUP($A126,'S0 remplacer avec S44'!$C:$BQ,60,0)</f>
        <v>0</v>
      </c>
      <c r="K126" s="58">
        <f>VLOOKUP($A126,'S45'!$C:$BQ,32,0)</f>
        <v>301</v>
      </c>
      <c r="L126" s="58">
        <f>VLOOKUP($A126,'S45'!$C:$BQ,39,0)</f>
        <v>0</v>
      </c>
      <c r="M126" s="58">
        <f>VLOOKUP($A126,'S45'!$C:$BQ,40,0)</f>
        <v>14</v>
      </c>
      <c r="N126" s="58">
        <f>VLOOKUP($A126,'S45'!$C:$BQ,22,0)</f>
        <v>2794.2887700000001</v>
      </c>
      <c r="O126" s="66">
        <f>VLOOKUP($A126,'S45'!$C:$BQ,29,0)</f>
        <v>0</v>
      </c>
      <c r="P126" s="66">
        <f>VLOOKUP($A126,'S45'!$C:$BQ,30,0)</f>
        <v>63</v>
      </c>
      <c r="Q126" s="66">
        <f>VLOOKUP($A126,'S45'!$C:$BQ,52,0)</f>
        <v>231.8</v>
      </c>
      <c r="R126" s="66">
        <f>VLOOKUP($A126,'S45'!$C:$BQ,59,0)</f>
        <v>0</v>
      </c>
      <c r="S126" s="66">
        <f>VLOOKUP($A126,'S45'!$C:$BQ,60,0)</f>
        <v>0</v>
      </c>
      <c r="T126" s="58">
        <f>VLOOKUP($A126,'S46'!$C:$BQ,32,0)</f>
        <v>301</v>
      </c>
      <c r="U126" s="58">
        <f>VLOOKUP($A126,'S46'!$C:$BQ,39,0)</f>
        <v>0</v>
      </c>
      <c r="V126" s="58">
        <f>VLOOKUP($A126,'S46'!$C:$BQ,40,0)</f>
        <v>14</v>
      </c>
      <c r="W126" s="58">
        <f>VLOOKUP($A126,'S46'!$C:$BQ,22,0)</f>
        <v>2797.5131000000001</v>
      </c>
      <c r="X126" s="66">
        <f>VLOOKUP($A126,'S46'!$C:$BQ,29,0)</f>
        <v>0</v>
      </c>
      <c r="Y126" s="66">
        <f>VLOOKUP($A126,'S46'!$C:$BQ,30,0)</f>
        <v>59</v>
      </c>
      <c r="Z126" s="66">
        <f>VLOOKUP($A126,'S46'!$C:$BQ,52,0)</f>
        <v>234.8</v>
      </c>
      <c r="AA126" s="66">
        <f>VLOOKUP($A126,'S46'!$C:$BQ,59,0)</f>
        <v>0</v>
      </c>
      <c r="AB126" s="66">
        <f>VLOOKUP($A126,'S46'!$C:$BQ,60,0)</f>
        <v>0</v>
      </c>
      <c r="AC126" s="58">
        <f>VLOOKUP($A126,'S47'!$C:$BQ,32,0)</f>
        <v>307</v>
      </c>
      <c r="AD126" s="58">
        <f>VLOOKUP($A126,'S47'!$C:$BQ,39,0)</f>
        <v>0</v>
      </c>
      <c r="AE126" s="58">
        <f>VLOOKUP($A126,'S47'!$C:$BQ,40,0)</f>
        <v>8</v>
      </c>
      <c r="AF126" s="58">
        <f>VLOOKUP($A126,'S47'!$C:$BQ,22,0)</f>
        <v>2879.62228</v>
      </c>
      <c r="AG126" s="66">
        <f>VLOOKUP($A126,'S47'!$C:$BQ,29,0)</f>
        <v>0</v>
      </c>
      <c r="AH126" s="66">
        <f>VLOOKUP($A126,'S47'!$C:$BQ,30,0)</f>
        <v>0</v>
      </c>
      <c r="AI126" s="66">
        <f>VLOOKUP($A126,'S47'!$C:$BQ,52,0)</f>
        <v>248.8</v>
      </c>
      <c r="AJ126" s="66">
        <f>VLOOKUP($A126,'S47'!$C:$BQ,59,0)</f>
        <v>0</v>
      </c>
      <c r="AK126" s="66">
        <f>VLOOKUP($A126,'S47'!$C:$BQ,60,0)</f>
        <v>0</v>
      </c>
      <c r="AL126" s="58">
        <f>VLOOKUP($A126,'S48'!$C:$BQ,32,0)</f>
        <v>312</v>
      </c>
      <c r="AM126" s="58">
        <f>VLOOKUP($A126,'S48'!$C:$BQ,39,0)</f>
        <v>0</v>
      </c>
      <c r="AN126" s="58">
        <f>VLOOKUP($A126,'S48'!$C:$BQ,40,0)</f>
        <v>4</v>
      </c>
      <c r="AO126" s="58">
        <f>VLOOKUP($A126,'S48'!$C:$BQ,22,0)</f>
        <v>2926.0399600000001</v>
      </c>
      <c r="AP126" s="66">
        <f>VLOOKUP($A126,'S48'!$C:$BQ,29,0)</f>
        <v>0</v>
      </c>
      <c r="AQ126" s="66">
        <f>VLOOKUP($A126,'S48'!$C:$BQ,30,0)</f>
        <v>0</v>
      </c>
      <c r="AR126" s="66">
        <f>VLOOKUP($A126,'S48'!$C:$BQ,52,0)</f>
        <v>253.8</v>
      </c>
      <c r="AS126" s="66">
        <f>VLOOKUP($A126,'S48'!$C:$BQ,59,0)</f>
        <v>0</v>
      </c>
      <c r="AT126" s="66">
        <f>VLOOKUP($A126,'S48'!$C:$BQ,60,0)</f>
        <v>0</v>
      </c>
      <c r="AU126" s="58">
        <f>VLOOKUP($A126,'S49'!$C:$BQ,32,0)</f>
        <v>322.5</v>
      </c>
      <c r="AV126" s="58">
        <f>VLOOKUP($A126,'S49'!$C:$BQ,39,0)</f>
        <v>0</v>
      </c>
      <c r="AW126" s="58">
        <f>VLOOKUP($A126,'S49'!$C:$BQ,40,0)</f>
        <v>0</v>
      </c>
      <c r="AX126" s="58">
        <f>VLOOKUP($A126,'S49'!$C:$BQ,22,0)</f>
        <v>2957.2147799999998</v>
      </c>
      <c r="AY126" s="66">
        <f>VLOOKUP($A126,'S49'!$C:$BQ,29,0)</f>
        <v>0</v>
      </c>
      <c r="AZ126" s="66">
        <f>VLOOKUP($A126,'S49'!$C:$BQ,30,0)</f>
        <v>0</v>
      </c>
      <c r="BA126" s="66">
        <f>VLOOKUP($A126,'S49'!$C:$BQ,52,0)</f>
        <v>256.8</v>
      </c>
      <c r="BB126" s="66">
        <f>VLOOKUP($A126,'S49'!$C:$BQ,59,0)</f>
        <v>0</v>
      </c>
      <c r="BC126" s="66">
        <f>VLOOKUP($A126,'S49'!$C:$BQ,60,0)</f>
        <v>0</v>
      </c>
      <c r="BD126" s="58" t="e">
        <f>VLOOKUP($A126,'S50'!$C:$BQ,32,0)</f>
        <v>#N/A</v>
      </c>
      <c r="BE126" s="58" t="e">
        <f>VLOOKUP($A126,'S50'!$C:$BQ,39,0)</f>
        <v>#N/A</v>
      </c>
      <c r="BF126" s="58" t="e">
        <f>VLOOKUP($A126,'S50'!$C:$BQ,40,0)</f>
        <v>#N/A</v>
      </c>
      <c r="BG126" s="58" t="e">
        <f>VLOOKUP($A126,'S50'!$C:$BQ,22,0)</f>
        <v>#N/A</v>
      </c>
      <c r="BH126" s="66" t="e">
        <f>VLOOKUP($A126,'S50'!$C:$BQ,29,0)</f>
        <v>#N/A</v>
      </c>
      <c r="BI126" s="66" t="e">
        <f>VLOOKUP($A126,'S50'!$C:$BQ,30,0)</f>
        <v>#N/A</v>
      </c>
      <c r="BJ126" s="66" t="e">
        <f>VLOOKUP($A126,'S50'!$C:$BQ,52,0)</f>
        <v>#N/A</v>
      </c>
      <c r="BK126" s="66" t="e">
        <f>VLOOKUP($A126,'S50'!$C:$BQ,59,0)</f>
        <v>#N/A</v>
      </c>
      <c r="BL126" s="66" t="e">
        <f>VLOOKUP($A126,'S50'!$C:$BQ,60,0)</f>
        <v>#N/A</v>
      </c>
    </row>
    <row r="127" spans="1:64" x14ac:dyDescent="0.2">
      <c r="A127" s="57" t="s">
        <v>190</v>
      </c>
      <c r="B127" s="58">
        <f>VLOOKUP($A127,'S0 remplacer avec S44'!$C:$BQ,32,0)</f>
        <v>112.9</v>
      </c>
      <c r="C127" s="58">
        <f>VLOOKUP($A127,'S0 remplacer avec S44'!$C:$BQ,39,0)</f>
        <v>89</v>
      </c>
      <c r="D127" s="58">
        <f>VLOOKUP($A127,'S0 remplacer avec S44'!$C:$BQ,40,0)</f>
        <v>129</v>
      </c>
      <c r="E127" s="58">
        <f>VLOOKUP($A127,'S0 remplacer avec S44'!$C:$BQ,22,0)</f>
        <v>1278.6325650000001</v>
      </c>
      <c r="F127" s="66">
        <f>VLOOKUP($A127,'S0 remplacer avec S44'!$C:$BQ,29,0)</f>
        <v>554</v>
      </c>
      <c r="G127" s="66">
        <f>VLOOKUP($A127,'S0 remplacer avec S44'!$C:$BQ,30,0)</f>
        <v>920</v>
      </c>
      <c r="H127" s="66">
        <f>VLOOKUP($A127,'S0 remplacer avec S44'!$C:$BQ,52,0)</f>
        <v>119</v>
      </c>
      <c r="I127" s="66">
        <f>VLOOKUP($A127,'S0 remplacer avec S44'!$C:$BQ,59,0)</f>
        <v>0</v>
      </c>
      <c r="J127" s="66">
        <f>VLOOKUP($A127,'S0 remplacer avec S44'!$C:$BQ,60,0)</f>
        <v>4</v>
      </c>
      <c r="K127" s="58">
        <f>VLOOKUP($A127,'S45'!$C:$BQ,32,0)</f>
        <v>112.9</v>
      </c>
      <c r="L127" s="58">
        <f>VLOOKUP($A127,'S45'!$C:$BQ,39,0)</f>
        <v>89</v>
      </c>
      <c r="M127" s="58">
        <f>VLOOKUP($A127,'S45'!$C:$BQ,40,0)</f>
        <v>129</v>
      </c>
      <c r="N127" s="58">
        <f>VLOOKUP($A127,'S45'!$C:$BQ,22,0)</f>
        <v>1297.516095</v>
      </c>
      <c r="O127" s="66">
        <f>VLOOKUP($A127,'S45'!$C:$BQ,29,0)</f>
        <v>535</v>
      </c>
      <c r="P127" s="66">
        <f>VLOOKUP($A127,'S45'!$C:$BQ,30,0)</f>
        <v>902</v>
      </c>
      <c r="Q127" s="66">
        <f>VLOOKUP($A127,'S45'!$C:$BQ,52,0)</f>
        <v>122</v>
      </c>
      <c r="R127" s="66">
        <f>VLOOKUP($A127,'S45'!$C:$BQ,59,0)</f>
        <v>0</v>
      </c>
      <c r="S127" s="66">
        <f>VLOOKUP($A127,'S45'!$C:$BQ,60,0)</f>
        <v>1</v>
      </c>
      <c r="T127" s="58">
        <f>VLOOKUP($A127,'S46'!$C:$BQ,32,0)</f>
        <v>111.5</v>
      </c>
      <c r="U127" s="58">
        <f>VLOOKUP($A127,'S46'!$C:$BQ,39,0)</f>
        <v>90</v>
      </c>
      <c r="V127" s="58">
        <f>VLOOKUP($A127,'S46'!$C:$BQ,40,0)</f>
        <v>131</v>
      </c>
      <c r="W127" s="58">
        <f>VLOOKUP($A127,'S46'!$C:$BQ,22,0)</f>
        <v>1302.9017550000001</v>
      </c>
      <c r="X127" s="66">
        <f>VLOOKUP($A127,'S46'!$C:$BQ,29,0)</f>
        <v>530</v>
      </c>
      <c r="Y127" s="66">
        <f>VLOOKUP($A127,'S46'!$C:$BQ,30,0)</f>
        <v>896</v>
      </c>
      <c r="Z127" s="66">
        <f>VLOOKUP($A127,'S46'!$C:$BQ,52,0)</f>
        <v>122</v>
      </c>
      <c r="AA127" s="66">
        <f>VLOOKUP($A127,'S46'!$C:$BQ,59,0)</f>
        <v>0</v>
      </c>
      <c r="AB127" s="66">
        <f>VLOOKUP($A127,'S46'!$C:$BQ,60,0)</f>
        <v>1</v>
      </c>
      <c r="AC127" s="58">
        <f>VLOOKUP($A127,'S47'!$C:$BQ,32,0)</f>
        <v>111.5</v>
      </c>
      <c r="AD127" s="58">
        <f>VLOOKUP($A127,'S47'!$C:$BQ,39,0)</f>
        <v>90</v>
      </c>
      <c r="AE127" s="58">
        <f>VLOOKUP($A127,'S47'!$C:$BQ,40,0)</f>
        <v>131</v>
      </c>
      <c r="AF127" s="58">
        <f>VLOOKUP($A127,'S47'!$C:$BQ,22,0)</f>
        <v>1338.0501650000001</v>
      </c>
      <c r="AG127" s="66">
        <f>VLOOKUP($A127,'S47'!$C:$BQ,29,0)</f>
        <v>495</v>
      </c>
      <c r="AH127" s="66">
        <f>VLOOKUP($A127,'S47'!$C:$BQ,30,0)</f>
        <v>861</v>
      </c>
      <c r="AI127" s="66">
        <f>VLOOKUP($A127,'S47'!$C:$BQ,52,0)</f>
        <v>127</v>
      </c>
      <c r="AJ127" s="66">
        <f>VLOOKUP($A127,'S47'!$C:$BQ,59,0)</f>
        <v>0</v>
      </c>
      <c r="AK127" s="66">
        <f>VLOOKUP($A127,'S47'!$C:$BQ,60,0)</f>
        <v>0</v>
      </c>
      <c r="AL127" s="58">
        <f>VLOOKUP($A127,'S48'!$C:$BQ,32,0)</f>
        <v>112.5</v>
      </c>
      <c r="AM127" s="58">
        <f>VLOOKUP($A127,'S48'!$C:$BQ,39,0)</f>
        <v>90</v>
      </c>
      <c r="AN127" s="58">
        <f>VLOOKUP($A127,'S48'!$C:$BQ,40,0)</f>
        <v>131</v>
      </c>
      <c r="AO127" s="58">
        <f>VLOOKUP($A127,'S48'!$C:$BQ,22,0)</f>
        <v>1344.7628050000001</v>
      </c>
      <c r="AP127" s="66">
        <f>VLOOKUP($A127,'S48'!$C:$BQ,29,0)</f>
        <v>497</v>
      </c>
      <c r="AQ127" s="66">
        <f>VLOOKUP($A127,'S48'!$C:$BQ,30,0)</f>
        <v>865</v>
      </c>
      <c r="AR127" s="66">
        <f>VLOOKUP($A127,'S48'!$C:$BQ,52,0)</f>
        <v>130</v>
      </c>
      <c r="AS127" s="66">
        <f>VLOOKUP($A127,'S48'!$C:$BQ,59,0)</f>
        <v>0</v>
      </c>
      <c r="AT127" s="66">
        <f>VLOOKUP($A127,'S48'!$C:$BQ,60,0)</f>
        <v>0</v>
      </c>
      <c r="AU127" s="58">
        <f>VLOOKUP($A127,'S49'!$C:$BQ,32,0)</f>
        <v>115.5</v>
      </c>
      <c r="AV127" s="58">
        <f>VLOOKUP($A127,'S49'!$C:$BQ,39,0)</f>
        <v>87</v>
      </c>
      <c r="AW127" s="58">
        <f>VLOOKUP($A127,'S49'!$C:$BQ,40,0)</f>
        <v>128</v>
      </c>
      <c r="AX127" s="58">
        <f>VLOOKUP($A127,'S49'!$C:$BQ,22,0)</f>
        <v>1350.1262750000001</v>
      </c>
      <c r="AY127" s="66">
        <f>VLOOKUP($A127,'S49'!$C:$BQ,29,0)</f>
        <v>491</v>
      </c>
      <c r="AZ127" s="66">
        <f>VLOOKUP($A127,'S49'!$C:$BQ,30,0)</f>
        <v>859</v>
      </c>
      <c r="BA127" s="66">
        <f>VLOOKUP($A127,'S49'!$C:$BQ,52,0)</f>
        <v>131</v>
      </c>
      <c r="BB127" s="66">
        <f>VLOOKUP($A127,'S49'!$C:$BQ,59,0)</f>
        <v>0</v>
      </c>
      <c r="BC127" s="66">
        <f>VLOOKUP($A127,'S49'!$C:$BQ,60,0)</f>
        <v>0</v>
      </c>
      <c r="BD127" s="58" t="e">
        <f>VLOOKUP($A127,'S50'!$C:$BQ,32,0)</f>
        <v>#N/A</v>
      </c>
      <c r="BE127" s="58" t="e">
        <f>VLOOKUP($A127,'S50'!$C:$BQ,39,0)</f>
        <v>#N/A</v>
      </c>
      <c r="BF127" s="58" t="e">
        <f>VLOOKUP($A127,'S50'!$C:$BQ,40,0)</f>
        <v>#N/A</v>
      </c>
      <c r="BG127" s="58" t="e">
        <f>VLOOKUP($A127,'S50'!$C:$BQ,22,0)</f>
        <v>#N/A</v>
      </c>
      <c r="BH127" s="66" t="e">
        <f>VLOOKUP($A127,'S50'!$C:$BQ,29,0)</f>
        <v>#N/A</v>
      </c>
      <c r="BI127" s="66" t="e">
        <f>VLOOKUP($A127,'S50'!$C:$BQ,30,0)</f>
        <v>#N/A</v>
      </c>
      <c r="BJ127" s="66" t="e">
        <f>VLOOKUP($A127,'S50'!$C:$BQ,52,0)</f>
        <v>#N/A</v>
      </c>
      <c r="BK127" s="66" t="e">
        <f>VLOOKUP($A127,'S50'!$C:$BQ,59,0)</f>
        <v>#N/A</v>
      </c>
      <c r="BL127" s="66" t="e">
        <f>VLOOKUP($A127,'S50'!$C:$BQ,60,0)</f>
        <v>#N/A</v>
      </c>
    </row>
    <row r="128" spans="1:64" x14ac:dyDescent="0.2">
      <c r="A128" s="57" t="s">
        <v>191</v>
      </c>
      <c r="B128" s="58">
        <f>VLOOKUP($A128,'S0 remplacer avec S44'!$C:$BQ,32,0)</f>
        <v>242.1</v>
      </c>
      <c r="C128" s="58">
        <f>VLOOKUP($A128,'S0 remplacer avec S44'!$C:$BQ,39,0)</f>
        <v>0</v>
      </c>
      <c r="D128" s="58">
        <f>VLOOKUP($A128,'S0 remplacer avec S44'!$C:$BQ,40,0)</f>
        <v>35</v>
      </c>
      <c r="E128" s="58">
        <f>VLOOKUP($A128,'S0 remplacer avec S44'!$C:$BQ,22,0)</f>
        <v>1963.9371000000001</v>
      </c>
      <c r="F128" s="66">
        <f>VLOOKUP($A128,'S0 remplacer avec S44'!$C:$BQ,29,0)</f>
        <v>136</v>
      </c>
      <c r="G128" s="66">
        <f>VLOOKUP($A128,'S0 remplacer avec S44'!$C:$BQ,30,0)</f>
        <v>556</v>
      </c>
      <c r="H128" s="66">
        <f>VLOOKUP($A128,'S0 remplacer avec S44'!$C:$BQ,52,0)</f>
        <v>130.6</v>
      </c>
      <c r="I128" s="66">
        <f>VLOOKUP($A128,'S0 remplacer avec S44'!$C:$BQ,59,0)</f>
        <v>0</v>
      </c>
      <c r="J128" s="66">
        <f>VLOOKUP($A128,'S0 remplacer avec S44'!$C:$BQ,60,0)</f>
        <v>11</v>
      </c>
      <c r="K128" s="58">
        <f>VLOOKUP($A128,'S45'!$C:$BQ,32,0)</f>
        <v>246.1</v>
      </c>
      <c r="L128" s="58">
        <f>VLOOKUP($A128,'S45'!$C:$BQ,39,0)</f>
        <v>0</v>
      </c>
      <c r="M128" s="58">
        <f>VLOOKUP($A128,'S45'!$C:$BQ,40,0)</f>
        <v>31</v>
      </c>
      <c r="N128" s="58">
        <f>VLOOKUP($A128,'S45'!$C:$BQ,22,0)</f>
        <v>1976.73641</v>
      </c>
      <c r="O128" s="66">
        <f>VLOOKUP($A128,'S45'!$C:$BQ,29,0)</f>
        <v>124</v>
      </c>
      <c r="P128" s="66">
        <f>VLOOKUP($A128,'S45'!$C:$BQ,30,0)</f>
        <v>544</v>
      </c>
      <c r="Q128" s="66">
        <f>VLOOKUP($A128,'S45'!$C:$BQ,52,0)</f>
        <v>133.6</v>
      </c>
      <c r="R128" s="66">
        <f>VLOOKUP($A128,'S45'!$C:$BQ,59,0)</f>
        <v>0</v>
      </c>
      <c r="S128" s="66">
        <f>VLOOKUP($A128,'S45'!$C:$BQ,60,0)</f>
        <v>8</v>
      </c>
      <c r="T128" s="58">
        <f>VLOOKUP($A128,'S46'!$C:$BQ,32,0)</f>
        <v>246.1</v>
      </c>
      <c r="U128" s="58">
        <f>VLOOKUP($A128,'S46'!$C:$BQ,39,0)</f>
        <v>0</v>
      </c>
      <c r="V128" s="58">
        <f>VLOOKUP($A128,'S46'!$C:$BQ,40,0)</f>
        <v>31</v>
      </c>
      <c r="W128" s="58">
        <f>VLOOKUP($A128,'S46'!$C:$BQ,22,0)</f>
        <v>1977.59186</v>
      </c>
      <c r="X128" s="66">
        <f>VLOOKUP($A128,'S46'!$C:$BQ,29,0)</f>
        <v>123</v>
      </c>
      <c r="Y128" s="66">
        <f>VLOOKUP($A128,'S46'!$C:$BQ,30,0)</f>
        <v>543</v>
      </c>
      <c r="Z128" s="66">
        <f>VLOOKUP($A128,'S46'!$C:$BQ,52,0)</f>
        <v>134.6</v>
      </c>
      <c r="AA128" s="66">
        <f>VLOOKUP($A128,'S46'!$C:$BQ,59,0)</f>
        <v>0</v>
      </c>
      <c r="AB128" s="66">
        <f>VLOOKUP($A128,'S46'!$C:$BQ,60,0)</f>
        <v>7</v>
      </c>
      <c r="AC128" s="58">
        <f>VLOOKUP($A128,'S47'!$C:$BQ,32,0)</f>
        <v>245.8</v>
      </c>
      <c r="AD128" s="58">
        <f>VLOOKUP($A128,'S47'!$C:$BQ,39,0)</f>
        <v>0</v>
      </c>
      <c r="AE128" s="58">
        <f>VLOOKUP($A128,'S47'!$C:$BQ,40,0)</f>
        <v>32</v>
      </c>
      <c r="AF128" s="58">
        <f>VLOOKUP($A128,'S47'!$C:$BQ,22,0)</f>
        <v>2022.1221700000001</v>
      </c>
      <c r="AG128" s="66">
        <f>VLOOKUP($A128,'S47'!$C:$BQ,29,0)</f>
        <v>78</v>
      </c>
      <c r="AH128" s="66">
        <f>VLOOKUP($A128,'S47'!$C:$BQ,30,0)</f>
        <v>498</v>
      </c>
      <c r="AI128" s="66">
        <f>VLOOKUP($A128,'S47'!$C:$BQ,52,0)</f>
        <v>134.6</v>
      </c>
      <c r="AJ128" s="66">
        <f>VLOOKUP($A128,'S47'!$C:$BQ,59,0)</f>
        <v>0</v>
      </c>
      <c r="AK128" s="66">
        <f>VLOOKUP($A128,'S47'!$C:$BQ,60,0)</f>
        <v>7</v>
      </c>
      <c r="AL128" s="58">
        <f>VLOOKUP($A128,'S48'!$C:$BQ,32,0)</f>
        <v>252.8</v>
      </c>
      <c r="AM128" s="58">
        <f>VLOOKUP($A128,'S48'!$C:$BQ,39,0)</f>
        <v>0</v>
      </c>
      <c r="AN128" s="58">
        <f>VLOOKUP($A128,'S48'!$C:$BQ,40,0)</f>
        <v>19</v>
      </c>
      <c r="AO128" s="58">
        <f>VLOOKUP($A128,'S48'!$C:$BQ,22,0)</f>
        <v>2024.0188000000001</v>
      </c>
      <c r="AP128" s="66">
        <f>VLOOKUP($A128,'S48'!$C:$BQ,29,0)</f>
        <v>36</v>
      </c>
      <c r="AQ128" s="66">
        <f>VLOOKUP($A128,'S48'!$C:$BQ,30,0)</f>
        <v>448</v>
      </c>
      <c r="AR128" s="66">
        <f>VLOOKUP($A128,'S48'!$C:$BQ,52,0)</f>
        <v>139.6</v>
      </c>
      <c r="AS128" s="66">
        <f>VLOOKUP($A128,'S48'!$C:$BQ,59,0)</f>
        <v>0</v>
      </c>
      <c r="AT128" s="66">
        <f>VLOOKUP($A128,'S48'!$C:$BQ,60,0)</f>
        <v>0</v>
      </c>
      <c r="AU128" s="58">
        <f>VLOOKUP($A128,'S49'!$C:$BQ,32,0)</f>
        <v>259.8</v>
      </c>
      <c r="AV128" s="58">
        <f>VLOOKUP($A128,'S49'!$C:$BQ,39,0)</f>
        <v>0</v>
      </c>
      <c r="AW128" s="58">
        <f>VLOOKUP($A128,'S49'!$C:$BQ,40,0)</f>
        <v>12</v>
      </c>
      <c r="AX128" s="58">
        <f>VLOOKUP($A128,'S49'!$C:$BQ,22,0)</f>
        <v>2042.43595</v>
      </c>
      <c r="AY128" s="66">
        <f>VLOOKUP($A128,'S49'!$C:$BQ,29,0)</f>
        <v>17</v>
      </c>
      <c r="AZ128" s="66">
        <f>VLOOKUP($A128,'S49'!$C:$BQ,30,0)</f>
        <v>429</v>
      </c>
      <c r="BA128" s="66">
        <f>VLOOKUP($A128,'S49'!$C:$BQ,52,0)</f>
        <v>141.6</v>
      </c>
      <c r="BB128" s="66">
        <f>VLOOKUP($A128,'S49'!$C:$BQ,59,0)</f>
        <v>0</v>
      </c>
      <c r="BC128" s="66">
        <f>VLOOKUP($A128,'S49'!$C:$BQ,60,0)</f>
        <v>0</v>
      </c>
      <c r="BD128" s="58" t="e">
        <f>VLOOKUP($A128,'S50'!$C:$BQ,32,0)</f>
        <v>#N/A</v>
      </c>
      <c r="BE128" s="58" t="e">
        <f>VLOOKUP($A128,'S50'!$C:$BQ,39,0)</f>
        <v>#N/A</v>
      </c>
      <c r="BF128" s="58" t="e">
        <f>VLOOKUP($A128,'S50'!$C:$BQ,40,0)</f>
        <v>#N/A</v>
      </c>
      <c r="BG128" s="58" t="e">
        <f>VLOOKUP($A128,'S50'!$C:$BQ,22,0)</f>
        <v>#N/A</v>
      </c>
      <c r="BH128" s="66" t="e">
        <f>VLOOKUP($A128,'S50'!$C:$BQ,29,0)</f>
        <v>#N/A</v>
      </c>
      <c r="BI128" s="66" t="e">
        <f>VLOOKUP($A128,'S50'!$C:$BQ,30,0)</f>
        <v>#N/A</v>
      </c>
      <c r="BJ128" s="66" t="e">
        <f>VLOOKUP($A128,'S50'!$C:$BQ,52,0)</f>
        <v>#N/A</v>
      </c>
      <c r="BK128" s="66" t="e">
        <f>VLOOKUP($A128,'S50'!$C:$BQ,59,0)</f>
        <v>#N/A</v>
      </c>
      <c r="BL128" s="66" t="e">
        <f>VLOOKUP($A128,'S50'!$C:$BQ,60,0)</f>
        <v>#N/A</v>
      </c>
    </row>
    <row r="129" spans="1:64" x14ac:dyDescent="0.2">
      <c r="A129" s="57" t="s">
        <v>192</v>
      </c>
      <c r="B129" s="58">
        <f>VLOOKUP($A129,'S0 remplacer avec S44'!$C:$BQ,32,0)</f>
        <v>220.15</v>
      </c>
      <c r="C129" s="58">
        <f>VLOOKUP($A129,'S0 remplacer avec S44'!$C:$BQ,39,0)</f>
        <v>0</v>
      </c>
      <c r="D129" s="58">
        <f>VLOOKUP($A129,'S0 remplacer avec S44'!$C:$BQ,40,0)</f>
        <v>0</v>
      </c>
      <c r="E129" s="58">
        <f>VLOOKUP($A129,'S0 remplacer avec S44'!$C:$BQ,22,0)</f>
        <v>1439.0324450000001</v>
      </c>
      <c r="F129" s="66">
        <f>VLOOKUP($A129,'S0 remplacer avec S44'!$C:$BQ,29,0)</f>
        <v>178</v>
      </c>
      <c r="G129" s="66">
        <f>VLOOKUP($A129,'S0 remplacer avec S44'!$C:$BQ,30,0)</f>
        <v>501</v>
      </c>
      <c r="H129" s="66">
        <f>VLOOKUP($A129,'S0 remplacer avec S44'!$C:$BQ,52,0)</f>
        <v>130</v>
      </c>
      <c r="I129" s="66">
        <f>VLOOKUP($A129,'S0 remplacer avec S44'!$C:$BQ,59,0)</f>
        <v>0</v>
      </c>
      <c r="J129" s="66">
        <f>VLOOKUP($A129,'S0 remplacer avec S44'!$C:$BQ,60,0)</f>
        <v>0</v>
      </c>
      <c r="K129" s="58">
        <f>VLOOKUP($A129,'S45'!$C:$BQ,32,0)</f>
        <v>226.15</v>
      </c>
      <c r="L129" s="58">
        <f>VLOOKUP($A129,'S45'!$C:$BQ,39,0)</f>
        <v>0</v>
      </c>
      <c r="M129" s="58">
        <f>VLOOKUP($A129,'S45'!$C:$BQ,40,0)</f>
        <v>0</v>
      </c>
      <c r="N129" s="58">
        <f>VLOOKUP($A129,'S45'!$C:$BQ,22,0)</f>
        <v>1442.704305</v>
      </c>
      <c r="O129" s="66">
        <f>VLOOKUP($A129,'S45'!$C:$BQ,29,0)</f>
        <v>174</v>
      </c>
      <c r="P129" s="66">
        <f>VLOOKUP($A129,'S45'!$C:$BQ,30,0)</f>
        <v>497</v>
      </c>
      <c r="Q129" s="66">
        <f>VLOOKUP($A129,'S45'!$C:$BQ,52,0)</f>
        <v>138</v>
      </c>
      <c r="R129" s="66">
        <f>VLOOKUP($A129,'S45'!$C:$BQ,59,0)</f>
        <v>0</v>
      </c>
      <c r="S129" s="66">
        <f>VLOOKUP($A129,'S45'!$C:$BQ,60,0)</f>
        <v>0</v>
      </c>
      <c r="T129" s="58">
        <f>VLOOKUP($A129,'S46'!$C:$BQ,32,0)</f>
        <v>225.65</v>
      </c>
      <c r="U129" s="58">
        <f>VLOOKUP($A129,'S46'!$C:$BQ,39,0)</f>
        <v>0</v>
      </c>
      <c r="V129" s="58">
        <f>VLOOKUP($A129,'S46'!$C:$BQ,40,0)</f>
        <v>0</v>
      </c>
      <c r="W129" s="58">
        <f>VLOOKUP($A129,'S46'!$C:$BQ,22,0)</f>
        <v>1468.9706650000001</v>
      </c>
      <c r="X129" s="66">
        <f>VLOOKUP($A129,'S46'!$C:$BQ,29,0)</f>
        <v>148</v>
      </c>
      <c r="Y129" s="66">
        <f>VLOOKUP($A129,'S46'!$C:$BQ,30,0)</f>
        <v>471</v>
      </c>
      <c r="Z129" s="66">
        <f>VLOOKUP($A129,'S46'!$C:$BQ,52,0)</f>
        <v>139</v>
      </c>
      <c r="AA129" s="66">
        <f>VLOOKUP($A129,'S46'!$C:$BQ,59,0)</f>
        <v>0</v>
      </c>
      <c r="AB129" s="66">
        <f>VLOOKUP($A129,'S46'!$C:$BQ,60,0)</f>
        <v>0</v>
      </c>
      <c r="AC129" s="58">
        <f>VLOOKUP($A129,'S47'!$C:$BQ,32,0)</f>
        <v>230.15</v>
      </c>
      <c r="AD129" s="58">
        <f>VLOOKUP($A129,'S47'!$C:$BQ,39,0)</f>
        <v>0</v>
      </c>
      <c r="AE129" s="58">
        <f>VLOOKUP($A129,'S47'!$C:$BQ,40,0)</f>
        <v>0</v>
      </c>
      <c r="AF129" s="58">
        <f>VLOOKUP($A129,'S47'!$C:$BQ,22,0)</f>
        <v>1490.257165</v>
      </c>
      <c r="AG129" s="66">
        <f>VLOOKUP($A129,'S47'!$C:$BQ,29,0)</f>
        <v>126</v>
      </c>
      <c r="AH129" s="66">
        <f>VLOOKUP($A129,'S47'!$C:$BQ,30,0)</f>
        <v>450</v>
      </c>
      <c r="AI129" s="66">
        <f>VLOOKUP($A129,'S47'!$C:$BQ,52,0)</f>
        <v>141</v>
      </c>
      <c r="AJ129" s="66">
        <f>VLOOKUP($A129,'S47'!$C:$BQ,59,0)</f>
        <v>0</v>
      </c>
      <c r="AK129" s="66">
        <f>VLOOKUP($A129,'S47'!$C:$BQ,60,0)</f>
        <v>0</v>
      </c>
      <c r="AL129" s="58">
        <f>VLOOKUP($A129,'S48'!$C:$BQ,32,0)</f>
        <v>230.75</v>
      </c>
      <c r="AM129" s="58">
        <f>VLOOKUP($A129,'S48'!$C:$BQ,39,0)</f>
        <v>0</v>
      </c>
      <c r="AN129" s="58">
        <f>VLOOKUP($A129,'S48'!$C:$BQ,40,0)</f>
        <v>0</v>
      </c>
      <c r="AO129" s="58">
        <f>VLOOKUP($A129,'S48'!$C:$BQ,22,0)</f>
        <v>1508.7663950000001</v>
      </c>
      <c r="AP129" s="66">
        <f>VLOOKUP($A129,'S48'!$C:$BQ,29,0)</f>
        <v>128</v>
      </c>
      <c r="AQ129" s="66">
        <f>VLOOKUP($A129,'S48'!$C:$BQ,30,0)</f>
        <v>455</v>
      </c>
      <c r="AR129" s="66">
        <f>VLOOKUP($A129,'S48'!$C:$BQ,52,0)</f>
        <v>145</v>
      </c>
      <c r="AS129" s="66">
        <f>VLOOKUP($A129,'S48'!$C:$BQ,59,0)</f>
        <v>0</v>
      </c>
      <c r="AT129" s="66">
        <f>VLOOKUP($A129,'S48'!$C:$BQ,60,0)</f>
        <v>0</v>
      </c>
      <c r="AU129" s="58">
        <f>VLOOKUP($A129,'S49'!$C:$BQ,32,0)</f>
        <v>242.75</v>
      </c>
      <c r="AV129" s="58">
        <f>VLOOKUP($A129,'S49'!$C:$BQ,39,0)</f>
        <v>0</v>
      </c>
      <c r="AW129" s="58">
        <f>VLOOKUP($A129,'S49'!$C:$BQ,40,0)</f>
        <v>0</v>
      </c>
      <c r="AX129" s="58">
        <f>VLOOKUP($A129,'S49'!$C:$BQ,22,0)</f>
        <v>1544.196355</v>
      </c>
      <c r="AY129" s="66">
        <f>VLOOKUP($A129,'S49'!$C:$BQ,29,0)</f>
        <v>92</v>
      </c>
      <c r="AZ129" s="66">
        <f>VLOOKUP($A129,'S49'!$C:$BQ,30,0)</f>
        <v>419</v>
      </c>
      <c r="BA129" s="66">
        <f>VLOOKUP($A129,'S49'!$C:$BQ,52,0)</f>
        <v>150</v>
      </c>
      <c r="BB129" s="66">
        <f>VLOOKUP($A129,'S49'!$C:$BQ,59,0)</f>
        <v>0</v>
      </c>
      <c r="BC129" s="66">
        <f>VLOOKUP($A129,'S49'!$C:$BQ,60,0)</f>
        <v>0</v>
      </c>
      <c r="BD129" s="58" t="e">
        <f>VLOOKUP($A129,'S50'!$C:$BQ,32,0)</f>
        <v>#N/A</v>
      </c>
      <c r="BE129" s="58" t="e">
        <f>VLOOKUP($A129,'S50'!$C:$BQ,39,0)</f>
        <v>#N/A</v>
      </c>
      <c r="BF129" s="58" t="e">
        <f>VLOOKUP($A129,'S50'!$C:$BQ,40,0)</f>
        <v>#N/A</v>
      </c>
      <c r="BG129" s="58" t="e">
        <f>VLOOKUP($A129,'S50'!$C:$BQ,22,0)</f>
        <v>#N/A</v>
      </c>
      <c r="BH129" s="66" t="e">
        <f>VLOOKUP($A129,'S50'!$C:$BQ,29,0)</f>
        <v>#N/A</v>
      </c>
      <c r="BI129" s="66" t="e">
        <f>VLOOKUP($A129,'S50'!$C:$BQ,30,0)</f>
        <v>#N/A</v>
      </c>
      <c r="BJ129" s="66" t="e">
        <f>VLOOKUP($A129,'S50'!$C:$BQ,52,0)</f>
        <v>#N/A</v>
      </c>
      <c r="BK129" s="66" t="e">
        <f>VLOOKUP($A129,'S50'!$C:$BQ,59,0)</f>
        <v>#N/A</v>
      </c>
      <c r="BL129" s="66" t="e">
        <f>VLOOKUP($A129,'S50'!$C:$BQ,60,0)</f>
        <v>#N/A</v>
      </c>
    </row>
    <row r="130" spans="1:64" x14ac:dyDescent="0.2">
      <c r="A130" s="57" t="s">
        <v>193</v>
      </c>
      <c r="B130" s="58">
        <f>VLOOKUP($A130,'S0 remplacer avec S44'!$C:$BQ,32,0)</f>
        <v>134.30000000000001</v>
      </c>
      <c r="C130" s="58">
        <f>VLOOKUP($A130,'S0 remplacer avec S44'!$C:$BQ,39,0)</f>
        <v>0</v>
      </c>
      <c r="D130" s="58">
        <f>VLOOKUP($A130,'S0 remplacer avec S44'!$C:$BQ,40,0)</f>
        <v>14</v>
      </c>
      <c r="E130" s="58">
        <f>VLOOKUP($A130,'S0 remplacer avec S44'!$C:$BQ,22,0)</f>
        <v>1786.96288</v>
      </c>
      <c r="F130" s="66">
        <f>VLOOKUP($A130,'S0 remplacer avec S44'!$C:$BQ,29,0)</f>
        <v>0</v>
      </c>
      <c r="G130" s="66">
        <f>VLOOKUP($A130,'S0 remplacer avec S44'!$C:$BQ,30,0)</f>
        <v>0</v>
      </c>
      <c r="H130" s="66">
        <f>VLOOKUP($A130,'S0 remplacer avec S44'!$C:$BQ,52,0)</f>
        <v>95.6</v>
      </c>
      <c r="I130" s="66">
        <f>VLOOKUP($A130,'S0 remplacer avec S44'!$C:$BQ,59,0)</f>
        <v>0</v>
      </c>
      <c r="J130" s="66">
        <f>VLOOKUP($A130,'S0 remplacer avec S44'!$C:$BQ,60,0)</f>
        <v>0</v>
      </c>
      <c r="K130" s="58">
        <f>VLOOKUP($A130,'S45'!$C:$BQ,32,0)</f>
        <v>135.30000000000001</v>
      </c>
      <c r="L130" s="58">
        <f>VLOOKUP($A130,'S45'!$C:$BQ,39,0)</f>
        <v>0</v>
      </c>
      <c r="M130" s="58">
        <f>VLOOKUP($A130,'S45'!$C:$BQ,40,0)</f>
        <v>13</v>
      </c>
      <c r="N130" s="58">
        <f>VLOOKUP($A130,'S45'!$C:$BQ,22,0)</f>
        <v>1820.7009499999999</v>
      </c>
      <c r="O130" s="66">
        <f>VLOOKUP($A130,'S45'!$C:$BQ,29,0)</f>
        <v>0</v>
      </c>
      <c r="P130" s="66">
        <f>VLOOKUP($A130,'S45'!$C:$BQ,30,0)</f>
        <v>0</v>
      </c>
      <c r="Q130" s="66">
        <f>VLOOKUP($A130,'S45'!$C:$BQ,52,0)</f>
        <v>99.6</v>
      </c>
      <c r="R130" s="66">
        <f>VLOOKUP($A130,'S45'!$C:$BQ,59,0)</f>
        <v>0</v>
      </c>
      <c r="S130" s="66">
        <f>VLOOKUP($A130,'S45'!$C:$BQ,60,0)</f>
        <v>0</v>
      </c>
      <c r="T130" s="58">
        <f>VLOOKUP($A130,'S46'!$C:$BQ,32,0)</f>
        <v>135.30000000000001</v>
      </c>
      <c r="U130" s="58">
        <f>VLOOKUP($A130,'S46'!$C:$BQ,39,0)</f>
        <v>0</v>
      </c>
      <c r="V130" s="58">
        <f>VLOOKUP($A130,'S46'!$C:$BQ,40,0)</f>
        <v>13</v>
      </c>
      <c r="W130" s="58">
        <f>VLOOKUP($A130,'S46'!$C:$BQ,22,0)</f>
        <v>1824.6906799999999</v>
      </c>
      <c r="X130" s="66">
        <f>VLOOKUP($A130,'S46'!$C:$BQ,29,0)</f>
        <v>0</v>
      </c>
      <c r="Y130" s="66">
        <f>VLOOKUP($A130,'S46'!$C:$BQ,30,0)</f>
        <v>0</v>
      </c>
      <c r="Z130" s="66">
        <f>VLOOKUP($A130,'S46'!$C:$BQ,52,0)</f>
        <v>102.6</v>
      </c>
      <c r="AA130" s="66">
        <f>VLOOKUP($A130,'S46'!$C:$BQ,59,0)</f>
        <v>0</v>
      </c>
      <c r="AB130" s="66">
        <f>VLOOKUP($A130,'S46'!$C:$BQ,60,0)</f>
        <v>0</v>
      </c>
      <c r="AC130" s="58">
        <f>VLOOKUP($A130,'S47'!$C:$BQ,32,0)</f>
        <v>135.30000000000001</v>
      </c>
      <c r="AD130" s="58">
        <f>VLOOKUP($A130,'S47'!$C:$BQ,39,0)</f>
        <v>0</v>
      </c>
      <c r="AE130" s="58">
        <f>VLOOKUP($A130,'S47'!$C:$BQ,40,0)</f>
        <v>13</v>
      </c>
      <c r="AF130" s="58">
        <f>VLOOKUP($A130,'S47'!$C:$BQ,22,0)</f>
        <v>1852.24875</v>
      </c>
      <c r="AG130" s="66">
        <f>VLOOKUP($A130,'S47'!$C:$BQ,29,0)</f>
        <v>0</v>
      </c>
      <c r="AH130" s="66">
        <f>VLOOKUP($A130,'S47'!$C:$BQ,30,0)</f>
        <v>0</v>
      </c>
      <c r="AI130" s="66">
        <f>VLOOKUP($A130,'S47'!$C:$BQ,52,0)</f>
        <v>104.6</v>
      </c>
      <c r="AJ130" s="66">
        <f>VLOOKUP($A130,'S47'!$C:$BQ,59,0)</f>
        <v>0</v>
      </c>
      <c r="AK130" s="66">
        <f>VLOOKUP($A130,'S47'!$C:$BQ,60,0)</f>
        <v>0</v>
      </c>
      <c r="AL130" s="58">
        <f>VLOOKUP($A130,'S48'!$C:$BQ,32,0)</f>
        <v>136.30000000000001</v>
      </c>
      <c r="AM130" s="58">
        <f>VLOOKUP($A130,'S48'!$C:$BQ,39,0)</f>
        <v>0</v>
      </c>
      <c r="AN130" s="58">
        <f>VLOOKUP($A130,'S48'!$C:$BQ,40,0)</f>
        <v>12</v>
      </c>
      <c r="AO130" s="58">
        <f>VLOOKUP($A130,'S48'!$C:$BQ,22,0)</f>
        <v>1853.09006</v>
      </c>
      <c r="AP130" s="66">
        <f>VLOOKUP($A130,'S48'!$C:$BQ,29,0)</f>
        <v>0</v>
      </c>
      <c r="AQ130" s="66">
        <f>VLOOKUP($A130,'S48'!$C:$BQ,30,0)</f>
        <v>0</v>
      </c>
      <c r="AR130" s="66">
        <f>VLOOKUP($A130,'S48'!$C:$BQ,52,0)</f>
        <v>105.6</v>
      </c>
      <c r="AS130" s="66">
        <f>VLOOKUP($A130,'S48'!$C:$BQ,59,0)</f>
        <v>0</v>
      </c>
      <c r="AT130" s="66">
        <f>VLOOKUP($A130,'S48'!$C:$BQ,60,0)</f>
        <v>0</v>
      </c>
      <c r="AU130" s="58">
        <f>VLOOKUP($A130,'S49'!$C:$BQ,32,0)</f>
        <v>138.80000000000001</v>
      </c>
      <c r="AV130" s="58">
        <f>VLOOKUP($A130,'S49'!$C:$BQ,39,0)</f>
        <v>0</v>
      </c>
      <c r="AW130" s="58">
        <f>VLOOKUP($A130,'S49'!$C:$BQ,40,0)</f>
        <v>10</v>
      </c>
      <c r="AX130" s="58">
        <f>VLOOKUP($A130,'S49'!$C:$BQ,22,0)</f>
        <v>1896.0899199999999</v>
      </c>
      <c r="AY130" s="66">
        <f>VLOOKUP($A130,'S49'!$C:$BQ,29,0)</f>
        <v>0</v>
      </c>
      <c r="AZ130" s="66">
        <f>VLOOKUP($A130,'S49'!$C:$BQ,30,0)</f>
        <v>0</v>
      </c>
      <c r="BA130" s="66">
        <f>VLOOKUP($A130,'S49'!$C:$BQ,52,0)</f>
        <v>107.6</v>
      </c>
      <c r="BB130" s="66">
        <f>VLOOKUP($A130,'S49'!$C:$BQ,59,0)</f>
        <v>0</v>
      </c>
      <c r="BC130" s="66">
        <f>VLOOKUP($A130,'S49'!$C:$BQ,60,0)</f>
        <v>0</v>
      </c>
      <c r="BD130" s="58" t="e">
        <f>VLOOKUP($A130,'S50'!$C:$BQ,32,0)</f>
        <v>#N/A</v>
      </c>
      <c r="BE130" s="58" t="e">
        <f>VLOOKUP($A130,'S50'!$C:$BQ,39,0)</f>
        <v>#N/A</v>
      </c>
      <c r="BF130" s="58" t="e">
        <f>VLOOKUP($A130,'S50'!$C:$BQ,40,0)</f>
        <v>#N/A</v>
      </c>
      <c r="BG130" s="58" t="e">
        <f>VLOOKUP($A130,'S50'!$C:$BQ,22,0)</f>
        <v>#N/A</v>
      </c>
      <c r="BH130" s="66" t="e">
        <f>VLOOKUP($A130,'S50'!$C:$BQ,29,0)</f>
        <v>#N/A</v>
      </c>
      <c r="BI130" s="66" t="e">
        <f>VLOOKUP($A130,'S50'!$C:$BQ,30,0)</f>
        <v>#N/A</v>
      </c>
      <c r="BJ130" s="66" t="e">
        <f>VLOOKUP($A130,'S50'!$C:$BQ,52,0)</f>
        <v>#N/A</v>
      </c>
      <c r="BK130" s="66" t="e">
        <f>VLOOKUP($A130,'S50'!$C:$BQ,59,0)</f>
        <v>#N/A</v>
      </c>
      <c r="BL130" s="66" t="e">
        <f>VLOOKUP($A130,'S50'!$C:$BQ,60,0)</f>
        <v>#N/A</v>
      </c>
    </row>
    <row r="131" spans="1:64" x14ac:dyDescent="0.2">
      <c r="A131" s="57" t="s">
        <v>194</v>
      </c>
      <c r="B131" s="58">
        <f>VLOOKUP($A131,'S0 remplacer avec S44'!$C:$BQ,32,0)</f>
        <v>372.4</v>
      </c>
      <c r="C131" s="58">
        <f>VLOOKUP($A131,'S0 remplacer avec S44'!$C:$BQ,39,0)</f>
        <v>5</v>
      </c>
      <c r="D131" s="58">
        <f>VLOOKUP($A131,'S0 remplacer avec S44'!$C:$BQ,40,0)</f>
        <v>81</v>
      </c>
      <c r="E131" s="58">
        <f>VLOOKUP($A131,'S0 remplacer avec S44'!$C:$BQ,22,0)</f>
        <v>2431.5339399999998</v>
      </c>
      <c r="F131" s="66">
        <f>VLOOKUP($A131,'S0 remplacer avec S44'!$C:$BQ,29,0)</f>
        <v>1001</v>
      </c>
      <c r="G131" s="66">
        <f>VLOOKUP($A131,'S0 remplacer avec S44'!$C:$BQ,30,0)</f>
        <v>1688</v>
      </c>
      <c r="H131" s="66">
        <f>VLOOKUP($A131,'S0 remplacer avec S44'!$C:$BQ,52,0)</f>
        <v>215.2</v>
      </c>
      <c r="I131" s="66">
        <f>VLOOKUP($A131,'S0 remplacer avec S44'!$C:$BQ,59,0)</f>
        <v>0</v>
      </c>
      <c r="J131" s="66">
        <f>VLOOKUP($A131,'S0 remplacer avec S44'!$C:$BQ,60,0)</f>
        <v>15</v>
      </c>
      <c r="K131" s="58">
        <f>VLOOKUP($A131,'S45'!$C:$BQ,32,0)</f>
        <v>380.9</v>
      </c>
      <c r="L131" s="58">
        <f>VLOOKUP($A131,'S45'!$C:$BQ,39,0)</f>
        <v>0</v>
      </c>
      <c r="M131" s="58">
        <f>VLOOKUP($A131,'S45'!$C:$BQ,40,0)</f>
        <v>72</v>
      </c>
      <c r="N131" s="58">
        <f>VLOOKUP($A131,'S45'!$C:$BQ,22,0)</f>
        <v>2441.2841699999999</v>
      </c>
      <c r="O131" s="66">
        <f>VLOOKUP($A131,'S45'!$C:$BQ,29,0)</f>
        <v>992</v>
      </c>
      <c r="P131" s="66">
        <f>VLOOKUP($A131,'S45'!$C:$BQ,30,0)</f>
        <v>1678</v>
      </c>
      <c r="Q131" s="66">
        <f>VLOOKUP($A131,'S45'!$C:$BQ,52,0)</f>
        <v>221.2</v>
      </c>
      <c r="R131" s="66">
        <f>VLOOKUP($A131,'S45'!$C:$BQ,59,0)</f>
        <v>0</v>
      </c>
      <c r="S131" s="66">
        <f>VLOOKUP($A131,'S45'!$C:$BQ,60,0)</f>
        <v>9</v>
      </c>
      <c r="T131" s="58">
        <f>VLOOKUP($A131,'S46'!$C:$BQ,32,0)</f>
        <v>379.4</v>
      </c>
      <c r="U131" s="58">
        <f>VLOOKUP($A131,'S46'!$C:$BQ,39,0)</f>
        <v>0</v>
      </c>
      <c r="V131" s="58">
        <f>VLOOKUP($A131,'S46'!$C:$BQ,40,0)</f>
        <v>74</v>
      </c>
      <c r="W131" s="58">
        <f>VLOOKUP($A131,'S46'!$C:$BQ,22,0)</f>
        <v>2444.8002900000001</v>
      </c>
      <c r="X131" s="66">
        <f>VLOOKUP($A131,'S46'!$C:$BQ,29,0)</f>
        <v>988</v>
      </c>
      <c r="Y131" s="66">
        <f>VLOOKUP($A131,'S46'!$C:$BQ,30,0)</f>
        <v>1675</v>
      </c>
      <c r="Z131" s="66">
        <f>VLOOKUP($A131,'S46'!$C:$BQ,52,0)</f>
        <v>222.2</v>
      </c>
      <c r="AA131" s="66">
        <f>VLOOKUP($A131,'S46'!$C:$BQ,59,0)</f>
        <v>0</v>
      </c>
      <c r="AB131" s="66">
        <f>VLOOKUP($A131,'S46'!$C:$BQ,60,0)</f>
        <v>8</v>
      </c>
      <c r="AC131" s="58">
        <f>VLOOKUP($A131,'S47'!$C:$BQ,32,0)</f>
        <v>386.4</v>
      </c>
      <c r="AD131" s="58">
        <f>VLOOKUP($A131,'S47'!$C:$BQ,39,0)</f>
        <v>0</v>
      </c>
      <c r="AE131" s="58">
        <f>VLOOKUP($A131,'S47'!$C:$BQ,40,0)</f>
        <v>67</v>
      </c>
      <c r="AF131" s="58">
        <f>VLOOKUP($A131,'S47'!$C:$BQ,22,0)</f>
        <v>2470.6591400000002</v>
      </c>
      <c r="AG131" s="66">
        <f>VLOOKUP($A131,'S47'!$C:$BQ,29,0)</f>
        <v>962</v>
      </c>
      <c r="AH131" s="66">
        <f>VLOOKUP($A131,'S47'!$C:$BQ,30,0)</f>
        <v>1649</v>
      </c>
      <c r="AI131" s="66">
        <f>VLOOKUP($A131,'S47'!$C:$BQ,52,0)</f>
        <v>224.2</v>
      </c>
      <c r="AJ131" s="66">
        <f>VLOOKUP($A131,'S47'!$C:$BQ,59,0)</f>
        <v>0</v>
      </c>
      <c r="AK131" s="66">
        <f>VLOOKUP($A131,'S47'!$C:$BQ,60,0)</f>
        <v>6</v>
      </c>
      <c r="AL131" s="58">
        <f>VLOOKUP($A131,'S48'!$C:$BQ,32,0)</f>
        <v>397.9</v>
      </c>
      <c r="AM131" s="58">
        <f>VLOOKUP($A131,'S48'!$C:$BQ,39,0)</f>
        <v>0</v>
      </c>
      <c r="AN131" s="58">
        <f>VLOOKUP($A131,'S48'!$C:$BQ,40,0)</f>
        <v>53</v>
      </c>
      <c r="AO131" s="58">
        <f>VLOOKUP($A131,'S48'!$C:$BQ,22,0)</f>
        <v>2521.7523299999998</v>
      </c>
      <c r="AP131" s="66">
        <f>VLOOKUP($A131,'S48'!$C:$BQ,29,0)</f>
        <v>889</v>
      </c>
      <c r="AQ131" s="66">
        <f>VLOOKUP($A131,'S48'!$C:$BQ,30,0)</f>
        <v>1572</v>
      </c>
      <c r="AR131" s="66">
        <f>VLOOKUP($A131,'S48'!$C:$BQ,52,0)</f>
        <v>227.2</v>
      </c>
      <c r="AS131" s="66">
        <f>VLOOKUP($A131,'S48'!$C:$BQ,59,0)</f>
        <v>0</v>
      </c>
      <c r="AT131" s="66">
        <f>VLOOKUP($A131,'S48'!$C:$BQ,60,0)</f>
        <v>2</v>
      </c>
      <c r="AU131" s="58">
        <f>VLOOKUP($A131,'S49'!$C:$BQ,32,0)</f>
        <v>397.4</v>
      </c>
      <c r="AV131" s="58">
        <f>VLOOKUP($A131,'S49'!$C:$BQ,39,0)</f>
        <v>0</v>
      </c>
      <c r="AW131" s="58">
        <f>VLOOKUP($A131,'S49'!$C:$BQ,40,0)</f>
        <v>53</v>
      </c>
      <c r="AX131" s="58">
        <f>VLOOKUP($A131,'S49'!$C:$BQ,22,0)</f>
        <v>2552.5232500000002</v>
      </c>
      <c r="AY131" s="66">
        <f>VLOOKUP($A131,'S49'!$C:$BQ,29,0)</f>
        <v>859</v>
      </c>
      <c r="AZ131" s="66">
        <f>VLOOKUP($A131,'S49'!$C:$BQ,30,0)</f>
        <v>1541</v>
      </c>
      <c r="BA131" s="66">
        <f>VLOOKUP($A131,'S49'!$C:$BQ,52,0)</f>
        <v>228.2</v>
      </c>
      <c r="BB131" s="66">
        <f>VLOOKUP($A131,'S49'!$C:$BQ,59,0)</f>
        <v>0</v>
      </c>
      <c r="BC131" s="66">
        <f>VLOOKUP($A131,'S49'!$C:$BQ,60,0)</f>
        <v>1</v>
      </c>
      <c r="BD131" s="58" t="e">
        <f>VLOOKUP($A131,'S50'!$C:$BQ,32,0)</f>
        <v>#N/A</v>
      </c>
      <c r="BE131" s="58" t="e">
        <f>VLOOKUP($A131,'S50'!$C:$BQ,39,0)</f>
        <v>#N/A</v>
      </c>
      <c r="BF131" s="58" t="e">
        <f>VLOOKUP($A131,'S50'!$C:$BQ,40,0)</f>
        <v>#N/A</v>
      </c>
      <c r="BG131" s="58" t="e">
        <f>VLOOKUP($A131,'S50'!$C:$BQ,22,0)</f>
        <v>#N/A</v>
      </c>
      <c r="BH131" s="66" t="e">
        <f>VLOOKUP($A131,'S50'!$C:$BQ,29,0)</f>
        <v>#N/A</v>
      </c>
      <c r="BI131" s="66" t="e">
        <f>VLOOKUP($A131,'S50'!$C:$BQ,30,0)</f>
        <v>#N/A</v>
      </c>
      <c r="BJ131" s="66" t="e">
        <f>VLOOKUP($A131,'S50'!$C:$BQ,52,0)</f>
        <v>#N/A</v>
      </c>
      <c r="BK131" s="66" t="e">
        <f>VLOOKUP($A131,'S50'!$C:$BQ,59,0)</f>
        <v>#N/A</v>
      </c>
      <c r="BL131" s="66" t="e">
        <f>VLOOKUP($A131,'S50'!$C:$BQ,60,0)</f>
        <v>#N/A</v>
      </c>
    </row>
    <row r="132" spans="1:64" x14ac:dyDescent="0.2">
      <c r="A132" s="57" t="s">
        <v>195</v>
      </c>
      <c r="B132" s="58">
        <f>VLOOKUP($A132,'S0 remplacer avec S44'!$C:$BQ,32,0)</f>
        <v>268.2</v>
      </c>
      <c r="C132" s="58">
        <f>VLOOKUP($A132,'S0 remplacer avec S44'!$C:$BQ,39,0)</f>
        <v>0</v>
      </c>
      <c r="D132" s="58">
        <f>VLOOKUP($A132,'S0 remplacer avec S44'!$C:$BQ,40,0)</f>
        <v>25</v>
      </c>
      <c r="E132" s="58">
        <f>VLOOKUP($A132,'S0 remplacer avec S44'!$C:$BQ,22,0)</f>
        <v>2605.9686649999999</v>
      </c>
      <c r="F132" s="66">
        <f>VLOOKUP($A132,'S0 remplacer avec S44'!$C:$BQ,29,0)</f>
        <v>0</v>
      </c>
      <c r="G132" s="66">
        <f>VLOOKUP($A132,'S0 remplacer avec S44'!$C:$BQ,30,0)</f>
        <v>58</v>
      </c>
      <c r="H132" s="66">
        <f>VLOOKUP($A132,'S0 remplacer avec S44'!$C:$BQ,52,0)</f>
        <v>212.8</v>
      </c>
      <c r="I132" s="66">
        <f>VLOOKUP($A132,'S0 remplacer avec S44'!$C:$BQ,59,0)</f>
        <v>0</v>
      </c>
      <c r="J132" s="66">
        <f>VLOOKUP($A132,'S0 remplacer avec S44'!$C:$BQ,60,0)</f>
        <v>0</v>
      </c>
      <c r="K132" s="58">
        <f>VLOOKUP($A132,'S45'!$C:$BQ,32,0)</f>
        <v>270.2</v>
      </c>
      <c r="L132" s="58">
        <f>VLOOKUP($A132,'S45'!$C:$BQ,39,0)</f>
        <v>0</v>
      </c>
      <c r="M132" s="58">
        <f>VLOOKUP($A132,'S45'!$C:$BQ,40,0)</f>
        <v>23</v>
      </c>
      <c r="N132" s="58">
        <f>VLOOKUP($A132,'S45'!$C:$BQ,22,0)</f>
        <v>2617.5759349999998</v>
      </c>
      <c r="O132" s="66">
        <f>VLOOKUP($A132,'S45'!$C:$BQ,29,0)</f>
        <v>0</v>
      </c>
      <c r="P132" s="66">
        <f>VLOOKUP($A132,'S45'!$C:$BQ,30,0)</f>
        <v>46</v>
      </c>
      <c r="Q132" s="66">
        <f>VLOOKUP($A132,'S45'!$C:$BQ,52,0)</f>
        <v>213.8</v>
      </c>
      <c r="R132" s="66">
        <f>VLOOKUP($A132,'S45'!$C:$BQ,59,0)</f>
        <v>0</v>
      </c>
      <c r="S132" s="66">
        <f>VLOOKUP($A132,'S45'!$C:$BQ,60,0)</f>
        <v>0</v>
      </c>
      <c r="T132" s="58">
        <f>VLOOKUP($A132,'S46'!$C:$BQ,32,0)</f>
        <v>270.2</v>
      </c>
      <c r="U132" s="58">
        <f>VLOOKUP($A132,'S46'!$C:$BQ,39,0)</f>
        <v>0</v>
      </c>
      <c r="V132" s="58">
        <f>VLOOKUP($A132,'S46'!$C:$BQ,40,0)</f>
        <v>23</v>
      </c>
      <c r="W132" s="58">
        <f>VLOOKUP($A132,'S46'!$C:$BQ,22,0)</f>
        <v>2634.9689349999999</v>
      </c>
      <c r="X132" s="66">
        <f>VLOOKUP($A132,'S46'!$C:$BQ,29,0)</f>
        <v>0</v>
      </c>
      <c r="Y132" s="66">
        <f>VLOOKUP($A132,'S46'!$C:$BQ,30,0)</f>
        <v>29</v>
      </c>
      <c r="Z132" s="66">
        <f>VLOOKUP($A132,'S46'!$C:$BQ,52,0)</f>
        <v>213.8</v>
      </c>
      <c r="AA132" s="66">
        <f>VLOOKUP($A132,'S46'!$C:$BQ,59,0)</f>
        <v>0</v>
      </c>
      <c r="AB132" s="66">
        <f>VLOOKUP($A132,'S46'!$C:$BQ,60,0)</f>
        <v>0</v>
      </c>
      <c r="AC132" s="58">
        <f>VLOOKUP($A132,'S47'!$C:$BQ,32,0)</f>
        <v>276.7</v>
      </c>
      <c r="AD132" s="58">
        <f>VLOOKUP($A132,'S47'!$C:$BQ,39,0)</f>
        <v>0</v>
      </c>
      <c r="AE132" s="58">
        <f>VLOOKUP($A132,'S47'!$C:$BQ,40,0)</f>
        <v>17</v>
      </c>
      <c r="AF132" s="58">
        <f>VLOOKUP($A132,'S47'!$C:$BQ,22,0)</f>
        <v>2671.8047750000001</v>
      </c>
      <c r="AG132" s="66">
        <f>VLOOKUP($A132,'S47'!$C:$BQ,29,0)</f>
        <v>0</v>
      </c>
      <c r="AH132" s="66">
        <f>VLOOKUP($A132,'S47'!$C:$BQ,30,0)</f>
        <v>0</v>
      </c>
      <c r="AI132" s="66">
        <f>VLOOKUP($A132,'S47'!$C:$BQ,52,0)</f>
        <v>214.8</v>
      </c>
      <c r="AJ132" s="66">
        <f>VLOOKUP($A132,'S47'!$C:$BQ,59,0)</f>
        <v>0</v>
      </c>
      <c r="AK132" s="66">
        <f>VLOOKUP($A132,'S47'!$C:$BQ,60,0)</f>
        <v>0</v>
      </c>
      <c r="AL132" s="58">
        <f>VLOOKUP($A132,'S48'!$C:$BQ,32,0)</f>
        <v>280.2</v>
      </c>
      <c r="AM132" s="58">
        <f>VLOOKUP($A132,'S48'!$C:$BQ,39,0)</f>
        <v>0</v>
      </c>
      <c r="AN132" s="58">
        <f>VLOOKUP($A132,'S48'!$C:$BQ,40,0)</f>
        <v>12</v>
      </c>
      <c r="AO132" s="58">
        <f>VLOOKUP($A132,'S48'!$C:$BQ,22,0)</f>
        <v>2687.5848150000002</v>
      </c>
      <c r="AP132" s="66">
        <f>VLOOKUP($A132,'S48'!$C:$BQ,29,0)</f>
        <v>0</v>
      </c>
      <c r="AQ132" s="66">
        <f>VLOOKUP($A132,'S48'!$C:$BQ,30,0)</f>
        <v>0</v>
      </c>
      <c r="AR132" s="66">
        <f>VLOOKUP($A132,'S48'!$C:$BQ,52,0)</f>
        <v>219.8</v>
      </c>
      <c r="AS132" s="66">
        <f>VLOOKUP($A132,'S48'!$C:$BQ,59,0)</f>
        <v>0</v>
      </c>
      <c r="AT132" s="66">
        <f>VLOOKUP($A132,'S48'!$C:$BQ,60,0)</f>
        <v>0</v>
      </c>
      <c r="AU132" s="58">
        <f>VLOOKUP($A132,'S49'!$C:$BQ,32,0)</f>
        <v>282.7</v>
      </c>
      <c r="AV132" s="58">
        <f>VLOOKUP($A132,'S49'!$C:$BQ,39,0)</f>
        <v>0</v>
      </c>
      <c r="AW132" s="58">
        <f>VLOOKUP($A132,'S49'!$C:$BQ,40,0)</f>
        <v>10</v>
      </c>
      <c r="AX132" s="58">
        <f>VLOOKUP($A132,'S49'!$C:$BQ,22,0)</f>
        <v>2689.7756949999998</v>
      </c>
      <c r="AY132" s="66">
        <f>VLOOKUP($A132,'S49'!$C:$BQ,29,0)</f>
        <v>0</v>
      </c>
      <c r="AZ132" s="66">
        <f>VLOOKUP($A132,'S49'!$C:$BQ,30,0)</f>
        <v>0</v>
      </c>
      <c r="BA132" s="66">
        <f>VLOOKUP($A132,'S49'!$C:$BQ,52,0)</f>
        <v>219.8</v>
      </c>
      <c r="BB132" s="66">
        <f>VLOOKUP($A132,'S49'!$C:$BQ,59,0)</f>
        <v>0</v>
      </c>
      <c r="BC132" s="66">
        <f>VLOOKUP($A132,'S49'!$C:$BQ,60,0)</f>
        <v>0</v>
      </c>
      <c r="BD132" s="58" t="e">
        <f>VLOOKUP($A132,'S50'!$C:$BQ,32,0)</f>
        <v>#N/A</v>
      </c>
      <c r="BE132" s="58" t="e">
        <f>VLOOKUP($A132,'S50'!$C:$BQ,39,0)</f>
        <v>#N/A</v>
      </c>
      <c r="BF132" s="58" t="e">
        <f>VLOOKUP($A132,'S50'!$C:$BQ,40,0)</f>
        <v>#N/A</v>
      </c>
      <c r="BG132" s="58" t="e">
        <f>VLOOKUP($A132,'S50'!$C:$BQ,22,0)</f>
        <v>#N/A</v>
      </c>
      <c r="BH132" s="66" t="e">
        <f>VLOOKUP($A132,'S50'!$C:$BQ,29,0)</f>
        <v>#N/A</v>
      </c>
      <c r="BI132" s="66" t="e">
        <f>VLOOKUP($A132,'S50'!$C:$BQ,30,0)</f>
        <v>#N/A</v>
      </c>
      <c r="BJ132" s="66" t="e">
        <f>VLOOKUP($A132,'S50'!$C:$BQ,52,0)</f>
        <v>#N/A</v>
      </c>
      <c r="BK132" s="66" t="e">
        <f>VLOOKUP($A132,'S50'!$C:$BQ,59,0)</f>
        <v>#N/A</v>
      </c>
      <c r="BL132" s="66" t="e">
        <f>VLOOKUP($A132,'S50'!$C:$BQ,60,0)</f>
        <v>#N/A</v>
      </c>
    </row>
    <row r="133" spans="1:64" x14ac:dyDescent="0.2">
      <c r="A133" s="57" t="s">
        <v>196</v>
      </c>
      <c r="B133" s="58">
        <f>VLOOKUP($A133,'S0 remplacer avec S44'!$C:$BQ,32,0)</f>
        <v>147.85</v>
      </c>
      <c r="C133" s="58">
        <f>VLOOKUP($A133,'S0 remplacer avec S44'!$C:$BQ,39,0)</f>
        <v>28</v>
      </c>
      <c r="D133" s="58">
        <f>VLOOKUP($A133,'S0 remplacer avec S44'!$C:$BQ,40,0)</f>
        <v>63</v>
      </c>
      <c r="E133" s="58">
        <f>VLOOKUP($A133,'S0 remplacer avec S44'!$C:$BQ,22,0)</f>
        <v>1659.5316399999999</v>
      </c>
      <c r="F133" s="66">
        <f>VLOOKUP($A133,'S0 remplacer avec S44'!$C:$BQ,29,0)</f>
        <v>0</v>
      </c>
      <c r="G133" s="66">
        <f>VLOOKUP($A133,'S0 remplacer avec S44'!$C:$BQ,30,0)</f>
        <v>253</v>
      </c>
      <c r="H133" s="66">
        <f>VLOOKUP($A133,'S0 remplacer avec S44'!$C:$BQ,52,0)</f>
        <v>105.6</v>
      </c>
      <c r="I133" s="66">
        <f>VLOOKUP($A133,'S0 remplacer avec S44'!$C:$BQ,59,0)</f>
        <v>0</v>
      </c>
      <c r="J133" s="66">
        <f>VLOOKUP($A133,'S0 remplacer avec S44'!$C:$BQ,60,0)</f>
        <v>2</v>
      </c>
      <c r="K133" s="58">
        <f>VLOOKUP($A133,'S45'!$C:$BQ,32,0)</f>
        <v>149.85</v>
      </c>
      <c r="L133" s="58">
        <f>VLOOKUP($A133,'S45'!$C:$BQ,39,0)</f>
        <v>26</v>
      </c>
      <c r="M133" s="58">
        <f>VLOOKUP($A133,'S45'!$C:$BQ,40,0)</f>
        <v>61</v>
      </c>
      <c r="N133" s="58">
        <f>VLOOKUP($A133,'S45'!$C:$BQ,22,0)</f>
        <v>1674.7716399999999</v>
      </c>
      <c r="O133" s="66">
        <f>VLOOKUP($A133,'S45'!$C:$BQ,29,0)</f>
        <v>0</v>
      </c>
      <c r="P133" s="66">
        <f>VLOOKUP($A133,'S45'!$C:$BQ,30,0)</f>
        <v>238</v>
      </c>
      <c r="Q133" s="66">
        <f>VLOOKUP($A133,'S45'!$C:$BQ,52,0)</f>
        <v>105.6</v>
      </c>
      <c r="R133" s="66">
        <f>VLOOKUP($A133,'S45'!$C:$BQ,59,0)</f>
        <v>0</v>
      </c>
      <c r="S133" s="66">
        <f>VLOOKUP($A133,'S45'!$C:$BQ,60,0)</f>
        <v>2</v>
      </c>
      <c r="T133" s="58">
        <f>VLOOKUP($A133,'S46'!$C:$BQ,32,0)</f>
        <v>149.85</v>
      </c>
      <c r="U133" s="58">
        <f>VLOOKUP($A133,'S46'!$C:$BQ,39,0)</f>
        <v>26</v>
      </c>
      <c r="V133" s="58">
        <f>VLOOKUP($A133,'S46'!$C:$BQ,40,0)</f>
        <v>61</v>
      </c>
      <c r="W133" s="58">
        <f>VLOOKUP($A133,'S46'!$C:$BQ,22,0)</f>
        <v>1676.7504200000001</v>
      </c>
      <c r="X133" s="66">
        <f>VLOOKUP($A133,'S46'!$C:$BQ,29,0)</f>
        <v>0</v>
      </c>
      <c r="Y133" s="66">
        <f>VLOOKUP($A133,'S46'!$C:$BQ,30,0)</f>
        <v>236</v>
      </c>
      <c r="Z133" s="66">
        <f>VLOOKUP($A133,'S46'!$C:$BQ,52,0)</f>
        <v>108.6</v>
      </c>
      <c r="AA133" s="66">
        <f>VLOOKUP($A133,'S46'!$C:$BQ,59,0)</f>
        <v>0</v>
      </c>
      <c r="AB133" s="66">
        <f>VLOOKUP($A133,'S46'!$C:$BQ,60,0)</f>
        <v>0</v>
      </c>
      <c r="AC133" s="58">
        <f>VLOOKUP($A133,'S47'!$C:$BQ,32,0)</f>
        <v>149.85</v>
      </c>
      <c r="AD133" s="58">
        <f>VLOOKUP($A133,'S47'!$C:$BQ,39,0)</f>
        <v>26</v>
      </c>
      <c r="AE133" s="58">
        <f>VLOOKUP($A133,'S47'!$C:$BQ,40,0)</f>
        <v>61</v>
      </c>
      <c r="AF133" s="58">
        <f>VLOOKUP($A133,'S47'!$C:$BQ,22,0)</f>
        <v>1726.07482</v>
      </c>
      <c r="AG133" s="66">
        <f>VLOOKUP($A133,'S47'!$C:$BQ,29,0)</f>
        <v>0</v>
      </c>
      <c r="AH133" s="66">
        <f>VLOOKUP($A133,'S47'!$C:$BQ,30,0)</f>
        <v>186</v>
      </c>
      <c r="AI133" s="66">
        <f>VLOOKUP($A133,'S47'!$C:$BQ,52,0)</f>
        <v>109.6</v>
      </c>
      <c r="AJ133" s="66">
        <f>VLOOKUP($A133,'S47'!$C:$BQ,59,0)</f>
        <v>0</v>
      </c>
      <c r="AK133" s="66">
        <f>VLOOKUP($A133,'S47'!$C:$BQ,60,0)</f>
        <v>0</v>
      </c>
      <c r="AL133" s="58">
        <f>VLOOKUP($A133,'S48'!$C:$BQ,32,0)</f>
        <v>151.35</v>
      </c>
      <c r="AM133" s="58">
        <f>VLOOKUP($A133,'S48'!$C:$BQ,39,0)</f>
        <v>30</v>
      </c>
      <c r="AN133" s="58">
        <f>VLOOKUP($A133,'S48'!$C:$BQ,40,0)</f>
        <v>66</v>
      </c>
      <c r="AO133" s="58">
        <f>VLOOKUP($A133,'S48'!$C:$BQ,22,0)</f>
        <v>1733.7619</v>
      </c>
      <c r="AP133" s="66">
        <f>VLOOKUP($A133,'S48'!$C:$BQ,29,0)</f>
        <v>0</v>
      </c>
      <c r="AQ133" s="66">
        <f>VLOOKUP($A133,'S48'!$C:$BQ,30,0)</f>
        <v>239</v>
      </c>
      <c r="AR133" s="66">
        <f>VLOOKUP($A133,'S48'!$C:$BQ,52,0)</f>
        <v>109.6</v>
      </c>
      <c r="AS133" s="66">
        <f>VLOOKUP($A133,'S48'!$C:$BQ,59,0)</f>
        <v>0</v>
      </c>
      <c r="AT133" s="66">
        <f>VLOOKUP($A133,'S48'!$C:$BQ,60,0)</f>
        <v>1</v>
      </c>
      <c r="AU133" s="58">
        <f>VLOOKUP($A133,'S49'!$C:$BQ,32,0)</f>
        <v>153.35</v>
      </c>
      <c r="AV133" s="58">
        <f>VLOOKUP($A133,'S49'!$C:$BQ,39,0)</f>
        <v>28</v>
      </c>
      <c r="AW133" s="58">
        <f>VLOOKUP($A133,'S49'!$C:$BQ,40,0)</f>
        <v>64</v>
      </c>
      <c r="AX133" s="58">
        <f>VLOOKUP($A133,'S49'!$C:$BQ,22,0)</f>
        <v>1801.94867</v>
      </c>
      <c r="AY133" s="66">
        <f>VLOOKUP($A133,'S49'!$C:$BQ,29,0)</f>
        <v>0</v>
      </c>
      <c r="AZ133" s="66">
        <f>VLOOKUP($A133,'S49'!$C:$BQ,30,0)</f>
        <v>171</v>
      </c>
      <c r="BA133" s="66">
        <f>VLOOKUP($A133,'S49'!$C:$BQ,52,0)</f>
        <v>111.6</v>
      </c>
      <c r="BB133" s="66">
        <f>VLOOKUP($A133,'S49'!$C:$BQ,59,0)</f>
        <v>0</v>
      </c>
      <c r="BC133" s="66">
        <f>VLOOKUP($A133,'S49'!$C:$BQ,60,0)</f>
        <v>0</v>
      </c>
      <c r="BD133" s="58" t="e">
        <f>VLOOKUP($A133,'S50'!$C:$BQ,32,0)</f>
        <v>#N/A</v>
      </c>
      <c r="BE133" s="58" t="e">
        <f>VLOOKUP($A133,'S50'!$C:$BQ,39,0)</f>
        <v>#N/A</v>
      </c>
      <c r="BF133" s="58" t="e">
        <f>VLOOKUP($A133,'S50'!$C:$BQ,40,0)</f>
        <v>#N/A</v>
      </c>
      <c r="BG133" s="58" t="e">
        <f>VLOOKUP($A133,'S50'!$C:$BQ,22,0)</f>
        <v>#N/A</v>
      </c>
      <c r="BH133" s="66" t="e">
        <f>VLOOKUP($A133,'S50'!$C:$BQ,29,0)</f>
        <v>#N/A</v>
      </c>
      <c r="BI133" s="66" t="e">
        <f>VLOOKUP($A133,'S50'!$C:$BQ,30,0)</f>
        <v>#N/A</v>
      </c>
      <c r="BJ133" s="66" t="e">
        <f>VLOOKUP($A133,'S50'!$C:$BQ,52,0)</f>
        <v>#N/A</v>
      </c>
      <c r="BK133" s="66" t="e">
        <f>VLOOKUP($A133,'S50'!$C:$BQ,59,0)</f>
        <v>#N/A</v>
      </c>
      <c r="BL133" s="66" t="e">
        <f>VLOOKUP($A133,'S50'!$C:$BQ,60,0)</f>
        <v>#N/A</v>
      </c>
    </row>
    <row r="134" spans="1:64" x14ac:dyDescent="0.2">
      <c r="A134" s="57" t="s">
        <v>197</v>
      </c>
      <c r="B134" s="58">
        <f>VLOOKUP($A134,'S0 remplacer avec S44'!$C:$BQ,32,0)</f>
        <v>390.5</v>
      </c>
      <c r="C134" s="58">
        <f>VLOOKUP($A134,'S0 remplacer avec S44'!$C:$BQ,39,0)</f>
        <v>158</v>
      </c>
      <c r="D134" s="58">
        <f>VLOOKUP($A134,'S0 remplacer avec S44'!$C:$BQ,40,0)</f>
        <v>268</v>
      </c>
      <c r="E134" s="58">
        <f>VLOOKUP($A134,'S0 remplacer avec S44'!$C:$BQ,22,0)</f>
        <v>4431.7639150000005</v>
      </c>
      <c r="F134" s="66">
        <f>VLOOKUP($A134,'S0 remplacer avec S44'!$C:$BQ,29,0)</f>
        <v>553</v>
      </c>
      <c r="G134" s="66">
        <f>VLOOKUP($A134,'S0 remplacer avec S44'!$C:$BQ,30,0)</f>
        <v>1550</v>
      </c>
      <c r="H134" s="66">
        <f>VLOOKUP($A134,'S0 remplacer avec S44'!$C:$BQ,52,0)</f>
        <v>293.8</v>
      </c>
      <c r="I134" s="66">
        <f>VLOOKUP($A134,'S0 remplacer avec S44'!$C:$BQ,59,0)</f>
        <v>0</v>
      </c>
      <c r="J134" s="66">
        <f>VLOOKUP($A134,'S0 remplacer avec S44'!$C:$BQ,60,0)</f>
        <v>41</v>
      </c>
      <c r="K134" s="58">
        <f>VLOOKUP($A134,'S45'!$C:$BQ,32,0)</f>
        <v>402</v>
      </c>
      <c r="L134" s="58">
        <f>VLOOKUP($A134,'S45'!$C:$BQ,39,0)</f>
        <v>147</v>
      </c>
      <c r="M134" s="58">
        <f>VLOOKUP($A134,'S45'!$C:$BQ,40,0)</f>
        <v>256</v>
      </c>
      <c r="N134" s="58">
        <f>VLOOKUP($A134,'S45'!$C:$BQ,22,0)</f>
        <v>4582.7212849999996</v>
      </c>
      <c r="O134" s="66">
        <f>VLOOKUP($A134,'S45'!$C:$BQ,29,0)</f>
        <v>402</v>
      </c>
      <c r="P134" s="66">
        <f>VLOOKUP($A134,'S45'!$C:$BQ,30,0)</f>
        <v>1399</v>
      </c>
      <c r="Q134" s="66">
        <f>VLOOKUP($A134,'S45'!$C:$BQ,52,0)</f>
        <v>297.8</v>
      </c>
      <c r="R134" s="66">
        <f>VLOOKUP($A134,'S45'!$C:$BQ,59,0)</f>
        <v>0</v>
      </c>
      <c r="S134" s="66">
        <f>VLOOKUP($A134,'S45'!$C:$BQ,60,0)</f>
        <v>37</v>
      </c>
      <c r="T134" s="58">
        <f>VLOOKUP($A134,'S46'!$C:$BQ,32,0)</f>
        <v>402</v>
      </c>
      <c r="U134" s="58">
        <f>VLOOKUP($A134,'S46'!$C:$BQ,39,0)</f>
        <v>147</v>
      </c>
      <c r="V134" s="58">
        <f>VLOOKUP($A134,'S46'!$C:$BQ,40,0)</f>
        <v>256</v>
      </c>
      <c r="W134" s="58">
        <f>VLOOKUP($A134,'S46'!$C:$BQ,22,0)</f>
        <v>4610.4986049999998</v>
      </c>
      <c r="X134" s="66">
        <f>VLOOKUP($A134,'S46'!$C:$BQ,29,0)</f>
        <v>375</v>
      </c>
      <c r="Y134" s="66">
        <f>VLOOKUP($A134,'S46'!$C:$BQ,30,0)</f>
        <v>1372</v>
      </c>
      <c r="Z134" s="66">
        <f>VLOOKUP($A134,'S46'!$C:$BQ,52,0)</f>
        <v>300.8</v>
      </c>
      <c r="AA134" s="66">
        <f>VLOOKUP($A134,'S46'!$C:$BQ,59,0)</f>
        <v>0</v>
      </c>
      <c r="AB134" s="66">
        <f>VLOOKUP($A134,'S46'!$C:$BQ,60,0)</f>
        <v>34</v>
      </c>
      <c r="AC134" s="58">
        <f>VLOOKUP($A134,'S47'!$C:$BQ,32,0)</f>
        <v>410.5</v>
      </c>
      <c r="AD134" s="58">
        <f>VLOOKUP($A134,'S47'!$C:$BQ,39,0)</f>
        <v>138</v>
      </c>
      <c r="AE134" s="58">
        <f>VLOOKUP($A134,'S47'!$C:$BQ,40,0)</f>
        <v>248</v>
      </c>
      <c r="AF134" s="58">
        <f>VLOOKUP($A134,'S47'!$C:$BQ,22,0)</f>
        <v>4702.1999249999999</v>
      </c>
      <c r="AG134" s="66">
        <f>VLOOKUP($A134,'S47'!$C:$BQ,29,0)</f>
        <v>283</v>
      </c>
      <c r="AH134" s="66">
        <f>VLOOKUP($A134,'S47'!$C:$BQ,30,0)</f>
        <v>1280</v>
      </c>
      <c r="AI134" s="66">
        <f>VLOOKUP($A134,'S47'!$C:$BQ,52,0)</f>
        <v>309.8</v>
      </c>
      <c r="AJ134" s="66">
        <f>VLOOKUP($A134,'S47'!$C:$BQ,59,0)</f>
        <v>0</v>
      </c>
      <c r="AK134" s="66">
        <f>VLOOKUP($A134,'S47'!$C:$BQ,60,0)</f>
        <v>25</v>
      </c>
      <c r="AL134" s="58">
        <f>VLOOKUP($A134,'S48'!$C:$BQ,32,0)</f>
        <v>417.5</v>
      </c>
      <c r="AM134" s="58">
        <f>VLOOKUP($A134,'S48'!$C:$BQ,39,0)</f>
        <v>128</v>
      </c>
      <c r="AN134" s="58">
        <f>VLOOKUP($A134,'S48'!$C:$BQ,40,0)</f>
        <v>237</v>
      </c>
      <c r="AO134" s="58">
        <f>VLOOKUP($A134,'S48'!$C:$BQ,22,0)</f>
        <v>4799.1281950000002</v>
      </c>
      <c r="AP134" s="66">
        <f>VLOOKUP($A134,'S48'!$C:$BQ,29,0)</f>
        <v>161</v>
      </c>
      <c r="AQ134" s="66">
        <f>VLOOKUP($A134,'S48'!$C:$BQ,30,0)</f>
        <v>1153</v>
      </c>
      <c r="AR134" s="66">
        <f>VLOOKUP($A134,'S48'!$C:$BQ,52,0)</f>
        <v>325.8</v>
      </c>
      <c r="AS134" s="66">
        <f>VLOOKUP($A134,'S48'!$C:$BQ,59,0)</f>
        <v>0</v>
      </c>
      <c r="AT134" s="66">
        <f>VLOOKUP($A134,'S48'!$C:$BQ,60,0)</f>
        <v>7</v>
      </c>
      <c r="AU134" s="58">
        <f>VLOOKUP($A134,'S49'!$C:$BQ,32,0)</f>
        <v>431.1</v>
      </c>
      <c r="AV134" s="58">
        <f>VLOOKUP($A134,'S49'!$C:$BQ,39,0)</f>
        <v>115</v>
      </c>
      <c r="AW134" s="58">
        <f>VLOOKUP($A134,'S49'!$C:$BQ,40,0)</f>
        <v>224</v>
      </c>
      <c r="AX134" s="58">
        <f>VLOOKUP($A134,'S49'!$C:$BQ,22,0)</f>
        <v>5147.0960050000003</v>
      </c>
      <c r="AY134" s="66">
        <f>VLOOKUP($A134,'S49'!$C:$BQ,29,0)</f>
        <v>0</v>
      </c>
      <c r="AZ134" s="66">
        <f>VLOOKUP($A134,'S49'!$C:$BQ,30,0)</f>
        <v>805</v>
      </c>
      <c r="BA134" s="66">
        <f>VLOOKUP($A134,'S49'!$C:$BQ,52,0)</f>
        <v>334.8</v>
      </c>
      <c r="BB134" s="66">
        <f>VLOOKUP($A134,'S49'!$C:$BQ,59,0)</f>
        <v>0</v>
      </c>
      <c r="BC134" s="66">
        <f>VLOOKUP($A134,'S49'!$C:$BQ,60,0)</f>
        <v>0</v>
      </c>
      <c r="BD134" s="58" t="e">
        <f>VLOOKUP($A134,'S50'!$C:$BQ,32,0)</f>
        <v>#N/A</v>
      </c>
      <c r="BE134" s="58" t="e">
        <f>VLOOKUP($A134,'S50'!$C:$BQ,39,0)</f>
        <v>#N/A</v>
      </c>
      <c r="BF134" s="58" t="e">
        <f>VLOOKUP($A134,'S50'!$C:$BQ,40,0)</f>
        <v>#N/A</v>
      </c>
      <c r="BG134" s="58" t="e">
        <f>VLOOKUP($A134,'S50'!$C:$BQ,22,0)</f>
        <v>#N/A</v>
      </c>
      <c r="BH134" s="66" t="e">
        <f>VLOOKUP($A134,'S50'!$C:$BQ,29,0)</f>
        <v>#N/A</v>
      </c>
      <c r="BI134" s="66" t="e">
        <f>VLOOKUP($A134,'S50'!$C:$BQ,30,0)</f>
        <v>#N/A</v>
      </c>
      <c r="BJ134" s="66" t="e">
        <f>VLOOKUP($A134,'S50'!$C:$BQ,52,0)</f>
        <v>#N/A</v>
      </c>
      <c r="BK134" s="66" t="e">
        <f>VLOOKUP($A134,'S50'!$C:$BQ,59,0)</f>
        <v>#N/A</v>
      </c>
      <c r="BL134" s="66" t="e">
        <f>VLOOKUP($A134,'S50'!$C:$BQ,60,0)</f>
        <v>#N/A</v>
      </c>
    </row>
    <row r="135" spans="1:64" x14ac:dyDescent="0.2">
      <c r="A135" s="57" t="s">
        <v>198</v>
      </c>
      <c r="B135" s="58">
        <f>VLOOKUP($A135,'S0 remplacer avec S44'!$C:$BQ,32,0)</f>
        <v>255.8</v>
      </c>
      <c r="C135" s="58">
        <f>VLOOKUP($A135,'S0 remplacer avec S44'!$C:$BQ,39,0)</f>
        <v>0</v>
      </c>
      <c r="D135" s="58">
        <f>VLOOKUP($A135,'S0 remplacer avec S44'!$C:$BQ,40,0)</f>
        <v>0</v>
      </c>
      <c r="E135" s="58">
        <f>VLOOKUP($A135,'S0 remplacer avec S44'!$C:$BQ,22,0)</f>
        <v>1966.0537899999999</v>
      </c>
      <c r="F135" s="66">
        <f>VLOOKUP($A135,'S0 remplacer avec S44'!$C:$BQ,29,0)</f>
        <v>0</v>
      </c>
      <c r="G135" s="66">
        <f>VLOOKUP($A135,'S0 remplacer avec S44'!$C:$BQ,30,0)</f>
        <v>46</v>
      </c>
      <c r="H135" s="66">
        <f>VLOOKUP($A135,'S0 remplacer avec S44'!$C:$BQ,52,0)</f>
        <v>147.80000000000001</v>
      </c>
      <c r="I135" s="66">
        <f>VLOOKUP($A135,'S0 remplacer avec S44'!$C:$BQ,59,0)</f>
        <v>0</v>
      </c>
      <c r="J135" s="66">
        <f>VLOOKUP($A135,'S0 remplacer avec S44'!$C:$BQ,60,0)</f>
        <v>0</v>
      </c>
      <c r="K135" s="58">
        <f>VLOOKUP($A135,'S45'!$C:$BQ,32,0)</f>
        <v>260.8</v>
      </c>
      <c r="L135" s="58">
        <f>VLOOKUP($A135,'S45'!$C:$BQ,39,0)</f>
        <v>0</v>
      </c>
      <c r="M135" s="58">
        <f>VLOOKUP($A135,'S45'!$C:$BQ,40,0)</f>
        <v>0</v>
      </c>
      <c r="N135" s="58">
        <f>VLOOKUP($A135,'S45'!$C:$BQ,22,0)</f>
        <v>2009.7134900000001</v>
      </c>
      <c r="O135" s="66">
        <f>VLOOKUP($A135,'S45'!$C:$BQ,29,0)</f>
        <v>0</v>
      </c>
      <c r="P135" s="66">
        <f>VLOOKUP($A135,'S45'!$C:$BQ,30,0)</f>
        <v>3</v>
      </c>
      <c r="Q135" s="66">
        <f>VLOOKUP($A135,'S45'!$C:$BQ,52,0)</f>
        <v>151.80000000000001</v>
      </c>
      <c r="R135" s="66">
        <f>VLOOKUP($A135,'S45'!$C:$BQ,59,0)</f>
        <v>0</v>
      </c>
      <c r="S135" s="66">
        <f>VLOOKUP($A135,'S45'!$C:$BQ,60,0)</f>
        <v>0</v>
      </c>
      <c r="T135" s="58">
        <f>VLOOKUP($A135,'S46'!$C:$BQ,32,0)</f>
        <v>261.8</v>
      </c>
      <c r="U135" s="58">
        <f>VLOOKUP($A135,'S46'!$C:$BQ,39,0)</f>
        <v>0</v>
      </c>
      <c r="V135" s="58">
        <f>VLOOKUP($A135,'S46'!$C:$BQ,40,0)</f>
        <v>0</v>
      </c>
      <c r="W135" s="58">
        <f>VLOOKUP($A135,'S46'!$C:$BQ,22,0)</f>
        <v>2016.0512699999999</v>
      </c>
      <c r="X135" s="66">
        <f>VLOOKUP($A135,'S46'!$C:$BQ,29,0)</f>
        <v>0</v>
      </c>
      <c r="Y135" s="66">
        <f>VLOOKUP($A135,'S46'!$C:$BQ,30,0)</f>
        <v>0</v>
      </c>
      <c r="Z135" s="66">
        <f>VLOOKUP($A135,'S46'!$C:$BQ,52,0)</f>
        <v>151.80000000000001</v>
      </c>
      <c r="AA135" s="66">
        <f>VLOOKUP($A135,'S46'!$C:$BQ,59,0)</f>
        <v>0</v>
      </c>
      <c r="AB135" s="66">
        <f>VLOOKUP($A135,'S46'!$C:$BQ,60,0)</f>
        <v>0</v>
      </c>
      <c r="AC135" s="58">
        <f>VLOOKUP($A135,'S47'!$C:$BQ,32,0)</f>
        <v>265</v>
      </c>
      <c r="AD135" s="58">
        <f>VLOOKUP($A135,'S47'!$C:$BQ,39,0)</f>
        <v>0</v>
      </c>
      <c r="AE135" s="58">
        <f>VLOOKUP($A135,'S47'!$C:$BQ,40,0)</f>
        <v>0</v>
      </c>
      <c r="AF135" s="58">
        <f>VLOOKUP($A135,'S47'!$C:$BQ,22,0)</f>
        <v>2065.0716200000002</v>
      </c>
      <c r="AG135" s="66">
        <f>VLOOKUP($A135,'S47'!$C:$BQ,29,0)</f>
        <v>0</v>
      </c>
      <c r="AH135" s="66">
        <f>VLOOKUP($A135,'S47'!$C:$BQ,30,0)</f>
        <v>0</v>
      </c>
      <c r="AI135" s="66">
        <f>VLOOKUP($A135,'S47'!$C:$BQ,52,0)</f>
        <v>155.80000000000001</v>
      </c>
      <c r="AJ135" s="66">
        <f>VLOOKUP($A135,'S47'!$C:$BQ,59,0)</f>
        <v>0</v>
      </c>
      <c r="AK135" s="66">
        <f>VLOOKUP($A135,'S47'!$C:$BQ,60,0)</f>
        <v>0</v>
      </c>
      <c r="AL135" s="58">
        <f>VLOOKUP($A135,'S48'!$C:$BQ,32,0)</f>
        <v>275</v>
      </c>
      <c r="AM135" s="58">
        <f>VLOOKUP($A135,'S48'!$C:$BQ,39,0)</f>
        <v>0</v>
      </c>
      <c r="AN135" s="58">
        <f>VLOOKUP($A135,'S48'!$C:$BQ,40,0)</f>
        <v>0</v>
      </c>
      <c r="AO135" s="58">
        <f>VLOOKUP($A135,'S48'!$C:$BQ,22,0)</f>
        <v>2090.2411200000001</v>
      </c>
      <c r="AP135" s="66">
        <f>VLOOKUP($A135,'S48'!$C:$BQ,29,0)</f>
        <v>0</v>
      </c>
      <c r="AQ135" s="66">
        <f>VLOOKUP($A135,'S48'!$C:$BQ,30,0)</f>
        <v>0</v>
      </c>
      <c r="AR135" s="66">
        <f>VLOOKUP($A135,'S48'!$C:$BQ,52,0)</f>
        <v>159.80000000000001</v>
      </c>
      <c r="AS135" s="66">
        <f>VLOOKUP($A135,'S48'!$C:$BQ,59,0)</f>
        <v>0</v>
      </c>
      <c r="AT135" s="66">
        <f>VLOOKUP($A135,'S48'!$C:$BQ,60,0)</f>
        <v>0</v>
      </c>
      <c r="AU135" s="58">
        <f>VLOOKUP($A135,'S49'!$C:$BQ,32,0)</f>
        <v>285</v>
      </c>
      <c r="AV135" s="58">
        <f>VLOOKUP($A135,'S49'!$C:$BQ,39,0)</f>
        <v>0</v>
      </c>
      <c r="AW135" s="58">
        <f>VLOOKUP($A135,'S49'!$C:$BQ,40,0)</f>
        <v>0</v>
      </c>
      <c r="AX135" s="58">
        <f>VLOOKUP($A135,'S49'!$C:$BQ,22,0)</f>
        <v>2172.8456099999999</v>
      </c>
      <c r="AY135" s="66">
        <f>VLOOKUP($A135,'S49'!$C:$BQ,29,0)</f>
        <v>0</v>
      </c>
      <c r="AZ135" s="66">
        <f>VLOOKUP($A135,'S49'!$C:$BQ,30,0)</f>
        <v>0</v>
      </c>
      <c r="BA135" s="66">
        <f>VLOOKUP($A135,'S49'!$C:$BQ,52,0)</f>
        <v>162.80000000000001</v>
      </c>
      <c r="BB135" s="66">
        <f>VLOOKUP($A135,'S49'!$C:$BQ,59,0)</f>
        <v>0</v>
      </c>
      <c r="BC135" s="66">
        <f>VLOOKUP($A135,'S49'!$C:$BQ,60,0)</f>
        <v>0</v>
      </c>
      <c r="BD135" s="58" t="e">
        <f>VLOOKUP($A135,'S50'!$C:$BQ,32,0)</f>
        <v>#N/A</v>
      </c>
      <c r="BE135" s="58" t="e">
        <f>VLOOKUP($A135,'S50'!$C:$BQ,39,0)</f>
        <v>#N/A</v>
      </c>
      <c r="BF135" s="58" t="e">
        <f>VLOOKUP($A135,'S50'!$C:$BQ,40,0)</f>
        <v>#N/A</v>
      </c>
      <c r="BG135" s="58" t="e">
        <f>VLOOKUP($A135,'S50'!$C:$BQ,22,0)</f>
        <v>#N/A</v>
      </c>
      <c r="BH135" s="66" t="e">
        <f>VLOOKUP($A135,'S50'!$C:$BQ,29,0)</f>
        <v>#N/A</v>
      </c>
      <c r="BI135" s="66" t="e">
        <f>VLOOKUP($A135,'S50'!$C:$BQ,30,0)</f>
        <v>#N/A</v>
      </c>
      <c r="BJ135" s="66" t="e">
        <f>VLOOKUP($A135,'S50'!$C:$BQ,52,0)</f>
        <v>#N/A</v>
      </c>
      <c r="BK135" s="66" t="e">
        <f>VLOOKUP($A135,'S50'!$C:$BQ,59,0)</f>
        <v>#N/A</v>
      </c>
      <c r="BL135" s="66" t="e">
        <f>VLOOKUP($A135,'S50'!$C:$BQ,60,0)</f>
        <v>#N/A</v>
      </c>
    </row>
    <row r="136" spans="1:64" x14ac:dyDescent="0.2">
      <c r="A136" s="57" t="s">
        <v>199</v>
      </c>
      <c r="B136" s="58">
        <f>VLOOKUP($A136,'S0 remplacer avec S44'!$C:$BQ,32,0)</f>
        <v>277.2</v>
      </c>
      <c r="C136" s="58">
        <f>VLOOKUP($A136,'S0 remplacer avec S44'!$C:$BQ,39,0)</f>
        <v>0</v>
      </c>
      <c r="D136" s="58">
        <f>VLOOKUP($A136,'S0 remplacer avec S44'!$C:$BQ,40,0)</f>
        <v>0</v>
      </c>
      <c r="E136" s="58">
        <f>VLOOKUP($A136,'S0 remplacer avec S44'!$C:$BQ,22,0)</f>
        <v>2466.9282699999999</v>
      </c>
      <c r="F136" s="66">
        <f>VLOOKUP($A136,'S0 remplacer avec S44'!$C:$BQ,29,0)</f>
        <v>0</v>
      </c>
      <c r="G136" s="66">
        <f>VLOOKUP($A136,'S0 remplacer avec S44'!$C:$BQ,30,0)</f>
        <v>0</v>
      </c>
      <c r="H136" s="66">
        <f>VLOOKUP($A136,'S0 remplacer avec S44'!$C:$BQ,52,0)</f>
        <v>161.4</v>
      </c>
      <c r="I136" s="66">
        <f>VLOOKUP($A136,'S0 remplacer avec S44'!$C:$BQ,59,0)</f>
        <v>0</v>
      </c>
      <c r="J136" s="66">
        <f>VLOOKUP($A136,'S0 remplacer avec S44'!$C:$BQ,60,0)</f>
        <v>0</v>
      </c>
      <c r="K136" s="58">
        <f>VLOOKUP($A136,'S45'!$C:$BQ,32,0)</f>
        <v>280.7</v>
      </c>
      <c r="L136" s="58">
        <f>VLOOKUP($A136,'S45'!$C:$BQ,39,0)</f>
        <v>0</v>
      </c>
      <c r="M136" s="58">
        <f>VLOOKUP($A136,'S45'!$C:$BQ,40,0)</f>
        <v>0</v>
      </c>
      <c r="N136" s="58">
        <f>VLOOKUP($A136,'S45'!$C:$BQ,22,0)</f>
        <v>2468.7742800000001</v>
      </c>
      <c r="O136" s="66">
        <f>VLOOKUP($A136,'S45'!$C:$BQ,29,0)</f>
        <v>0</v>
      </c>
      <c r="P136" s="66">
        <f>VLOOKUP($A136,'S45'!$C:$BQ,30,0)</f>
        <v>0</v>
      </c>
      <c r="Q136" s="66">
        <f>VLOOKUP($A136,'S45'!$C:$BQ,52,0)</f>
        <v>164.4</v>
      </c>
      <c r="R136" s="66">
        <f>VLOOKUP($A136,'S45'!$C:$BQ,59,0)</f>
        <v>0</v>
      </c>
      <c r="S136" s="66">
        <f>VLOOKUP($A136,'S45'!$C:$BQ,60,0)</f>
        <v>0</v>
      </c>
      <c r="T136" s="58">
        <f>VLOOKUP($A136,'S46'!$C:$BQ,32,0)</f>
        <v>280.7</v>
      </c>
      <c r="U136" s="58">
        <f>VLOOKUP($A136,'S46'!$C:$BQ,39,0)</f>
        <v>0</v>
      </c>
      <c r="V136" s="58">
        <f>VLOOKUP($A136,'S46'!$C:$BQ,40,0)</f>
        <v>0</v>
      </c>
      <c r="W136" s="58">
        <f>VLOOKUP($A136,'S46'!$C:$BQ,22,0)</f>
        <v>2491.0676600000002</v>
      </c>
      <c r="X136" s="66">
        <f>VLOOKUP($A136,'S46'!$C:$BQ,29,0)</f>
        <v>0</v>
      </c>
      <c r="Y136" s="66">
        <f>VLOOKUP($A136,'S46'!$C:$BQ,30,0)</f>
        <v>0</v>
      </c>
      <c r="Z136" s="66">
        <f>VLOOKUP($A136,'S46'!$C:$BQ,52,0)</f>
        <v>164.4</v>
      </c>
      <c r="AA136" s="66">
        <f>VLOOKUP($A136,'S46'!$C:$BQ,59,0)</f>
        <v>0</v>
      </c>
      <c r="AB136" s="66">
        <f>VLOOKUP($A136,'S46'!$C:$BQ,60,0)</f>
        <v>0</v>
      </c>
      <c r="AC136" s="58">
        <f>VLOOKUP($A136,'S47'!$C:$BQ,32,0)</f>
        <v>282.2</v>
      </c>
      <c r="AD136" s="58">
        <f>VLOOKUP($A136,'S47'!$C:$BQ,39,0)</f>
        <v>0</v>
      </c>
      <c r="AE136" s="58">
        <f>VLOOKUP($A136,'S47'!$C:$BQ,40,0)</f>
        <v>0</v>
      </c>
      <c r="AF136" s="58">
        <f>VLOOKUP($A136,'S47'!$C:$BQ,22,0)</f>
        <v>2514.6544399999998</v>
      </c>
      <c r="AG136" s="66">
        <f>VLOOKUP($A136,'S47'!$C:$BQ,29,0)</f>
        <v>0</v>
      </c>
      <c r="AH136" s="66">
        <f>VLOOKUP($A136,'S47'!$C:$BQ,30,0)</f>
        <v>0</v>
      </c>
      <c r="AI136" s="66">
        <f>VLOOKUP($A136,'S47'!$C:$BQ,52,0)</f>
        <v>166.4</v>
      </c>
      <c r="AJ136" s="66">
        <f>VLOOKUP($A136,'S47'!$C:$BQ,59,0)</f>
        <v>0</v>
      </c>
      <c r="AK136" s="66">
        <f>VLOOKUP($A136,'S47'!$C:$BQ,60,0)</f>
        <v>0</v>
      </c>
      <c r="AL136" s="58">
        <f>VLOOKUP($A136,'S48'!$C:$BQ,32,0)</f>
        <v>282.2</v>
      </c>
      <c r="AM136" s="58">
        <f>VLOOKUP($A136,'S48'!$C:$BQ,39,0)</f>
        <v>0</v>
      </c>
      <c r="AN136" s="58">
        <f>VLOOKUP($A136,'S48'!$C:$BQ,40,0)</f>
        <v>0</v>
      </c>
      <c r="AO136" s="58">
        <f>VLOOKUP($A136,'S48'!$C:$BQ,22,0)</f>
        <v>2517.01395</v>
      </c>
      <c r="AP136" s="66">
        <f>VLOOKUP($A136,'S48'!$C:$BQ,29,0)</f>
        <v>0</v>
      </c>
      <c r="AQ136" s="66">
        <f>VLOOKUP($A136,'S48'!$C:$BQ,30,0)</f>
        <v>0</v>
      </c>
      <c r="AR136" s="66">
        <f>VLOOKUP($A136,'S48'!$C:$BQ,52,0)</f>
        <v>166.4</v>
      </c>
      <c r="AS136" s="66">
        <f>VLOOKUP($A136,'S48'!$C:$BQ,59,0)</f>
        <v>0</v>
      </c>
      <c r="AT136" s="66">
        <f>VLOOKUP($A136,'S48'!$C:$BQ,60,0)</f>
        <v>0</v>
      </c>
      <c r="AU136" s="58">
        <f>VLOOKUP($A136,'S49'!$C:$BQ,32,0)</f>
        <v>290.2</v>
      </c>
      <c r="AV136" s="58">
        <f>VLOOKUP($A136,'S49'!$C:$BQ,39,0)</f>
        <v>0</v>
      </c>
      <c r="AW136" s="58">
        <f>VLOOKUP($A136,'S49'!$C:$BQ,40,0)</f>
        <v>0</v>
      </c>
      <c r="AX136" s="58">
        <f>VLOOKUP($A136,'S49'!$C:$BQ,22,0)</f>
        <v>2547.9476500000001</v>
      </c>
      <c r="AY136" s="66">
        <f>VLOOKUP($A136,'S49'!$C:$BQ,29,0)</f>
        <v>0</v>
      </c>
      <c r="AZ136" s="66">
        <f>VLOOKUP($A136,'S49'!$C:$BQ,30,0)</f>
        <v>0</v>
      </c>
      <c r="BA136" s="66">
        <f>VLOOKUP($A136,'S49'!$C:$BQ,52,0)</f>
        <v>166.4</v>
      </c>
      <c r="BB136" s="66">
        <f>VLOOKUP($A136,'S49'!$C:$BQ,59,0)</f>
        <v>0</v>
      </c>
      <c r="BC136" s="66">
        <f>VLOOKUP($A136,'S49'!$C:$BQ,60,0)</f>
        <v>0</v>
      </c>
      <c r="BD136" s="58" t="e">
        <f>VLOOKUP($A136,'S50'!$C:$BQ,32,0)</f>
        <v>#N/A</v>
      </c>
      <c r="BE136" s="58" t="e">
        <f>VLOOKUP($A136,'S50'!$C:$BQ,39,0)</f>
        <v>#N/A</v>
      </c>
      <c r="BF136" s="58" t="e">
        <f>VLOOKUP($A136,'S50'!$C:$BQ,40,0)</f>
        <v>#N/A</v>
      </c>
      <c r="BG136" s="58" t="e">
        <f>VLOOKUP($A136,'S50'!$C:$BQ,22,0)</f>
        <v>#N/A</v>
      </c>
      <c r="BH136" s="66" t="e">
        <f>VLOOKUP($A136,'S50'!$C:$BQ,29,0)</f>
        <v>#N/A</v>
      </c>
      <c r="BI136" s="66" t="e">
        <f>VLOOKUP($A136,'S50'!$C:$BQ,30,0)</f>
        <v>#N/A</v>
      </c>
      <c r="BJ136" s="66" t="e">
        <f>VLOOKUP($A136,'S50'!$C:$BQ,52,0)</f>
        <v>#N/A</v>
      </c>
      <c r="BK136" s="66" t="e">
        <f>VLOOKUP($A136,'S50'!$C:$BQ,59,0)</f>
        <v>#N/A</v>
      </c>
      <c r="BL136" s="66" t="e">
        <f>VLOOKUP($A136,'S50'!$C:$BQ,60,0)</f>
        <v>#N/A</v>
      </c>
    </row>
    <row r="137" spans="1:64" x14ac:dyDescent="0.2">
      <c r="A137" s="57" t="s">
        <v>200</v>
      </c>
      <c r="B137" s="58">
        <f>VLOOKUP($A137,'S0 remplacer avec S44'!$C:$BQ,32,0)</f>
        <v>51.6</v>
      </c>
      <c r="C137" s="58">
        <f>VLOOKUP($A137,'S0 remplacer avec S44'!$C:$BQ,39,0)</f>
        <v>0</v>
      </c>
      <c r="D137" s="58">
        <f>VLOOKUP($A137,'S0 remplacer avec S44'!$C:$BQ,40,0)</f>
        <v>0</v>
      </c>
      <c r="E137" s="58">
        <f>VLOOKUP($A137,'S0 remplacer avec S44'!$C:$BQ,22,0)</f>
        <v>389.79370999999998</v>
      </c>
      <c r="F137" s="66">
        <f>VLOOKUP($A137,'S0 remplacer avec S44'!$C:$BQ,29,0)</f>
        <v>0</v>
      </c>
      <c r="G137" s="66">
        <f>VLOOKUP($A137,'S0 remplacer avec S44'!$C:$BQ,30,0)</f>
        <v>40</v>
      </c>
      <c r="H137" s="66">
        <f>VLOOKUP($A137,'S0 remplacer avec S44'!$C:$BQ,52,0)</f>
        <v>26.2</v>
      </c>
      <c r="I137" s="66">
        <f>VLOOKUP($A137,'S0 remplacer avec S44'!$C:$BQ,59,0)</f>
        <v>0</v>
      </c>
      <c r="J137" s="66">
        <f>VLOOKUP($A137,'S0 remplacer avec S44'!$C:$BQ,60,0)</f>
        <v>0</v>
      </c>
      <c r="K137" s="58">
        <f>VLOOKUP($A137,'S45'!$C:$BQ,32,0)</f>
        <v>51.6</v>
      </c>
      <c r="L137" s="58">
        <f>VLOOKUP($A137,'S45'!$C:$BQ,39,0)</f>
        <v>0</v>
      </c>
      <c r="M137" s="58">
        <f>VLOOKUP($A137,'S45'!$C:$BQ,40,0)</f>
        <v>0</v>
      </c>
      <c r="N137" s="58">
        <f>VLOOKUP($A137,'S45'!$C:$BQ,22,0)</f>
        <v>389.79370999999998</v>
      </c>
      <c r="O137" s="66">
        <f>VLOOKUP($A137,'S45'!$C:$BQ,29,0)</f>
        <v>0</v>
      </c>
      <c r="P137" s="66">
        <f>VLOOKUP($A137,'S45'!$C:$BQ,30,0)</f>
        <v>40</v>
      </c>
      <c r="Q137" s="66">
        <f>VLOOKUP($A137,'S45'!$C:$BQ,52,0)</f>
        <v>26.2</v>
      </c>
      <c r="R137" s="66">
        <f>VLOOKUP($A137,'S45'!$C:$BQ,59,0)</f>
        <v>0</v>
      </c>
      <c r="S137" s="66">
        <f>VLOOKUP($A137,'S45'!$C:$BQ,60,0)</f>
        <v>0</v>
      </c>
      <c r="T137" s="58">
        <f>VLOOKUP($A137,'S46'!$C:$BQ,32,0)</f>
        <v>51.6</v>
      </c>
      <c r="U137" s="58">
        <f>VLOOKUP($A137,'S46'!$C:$BQ,39,0)</f>
        <v>0</v>
      </c>
      <c r="V137" s="58">
        <f>VLOOKUP($A137,'S46'!$C:$BQ,40,0)</f>
        <v>0</v>
      </c>
      <c r="W137" s="58">
        <f>VLOOKUP($A137,'S46'!$C:$BQ,22,0)</f>
        <v>389.79370999999998</v>
      </c>
      <c r="X137" s="66">
        <f>VLOOKUP($A137,'S46'!$C:$BQ,29,0)</f>
        <v>0</v>
      </c>
      <c r="Y137" s="66">
        <f>VLOOKUP($A137,'S46'!$C:$BQ,30,0)</f>
        <v>40</v>
      </c>
      <c r="Z137" s="66">
        <f>VLOOKUP($A137,'S46'!$C:$BQ,52,0)</f>
        <v>26.2</v>
      </c>
      <c r="AA137" s="66">
        <f>VLOOKUP($A137,'S46'!$C:$BQ,59,0)</f>
        <v>0</v>
      </c>
      <c r="AB137" s="66">
        <f>VLOOKUP($A137,'S46'!$C:$BQ,60,0)</f>
        <v>0</v>
      </c>
      <c r="AC137" s="58">
        <f>VLOOKUP($A137,'S47'!$C:$BQ,32,0)</f>
        <v>51.6</v>
      </c>
      <c r="AD137" s="58">
        <f>VLOOKUP($A137,'S47'!$C:$BQ,39,0)</f>
        <v>0</v>
      </c>
      <c r="AE137" s="58">
        <f>VLOOKUP($A137,'S47'!$C:$BQ,40,0)</f>
        <v>0</v>
      </c>
      <c r="AF137" s="58">
        <f>VLOOKUP($A137,'S47'!$C:$BQ,22,0)</f>
        <v>389.79370999999998</v>
      </c>
      <c r="AG137" s="66">
        <f>VLOOKUP($A137,'S47'!$C:$BQ,29,0)</f>
        <v>0</v>
      </c>
      <c r="AH137" s="66">
        <f>VLOOKUP($A137,'S47'!$C:$BQ,30,0)</f>
        <v>40</v>
      </c>
      <c r="AI137" s="66">
        <f>VLOOKUP($A137,'S47'!$C:$BQ,52,0)</f>
        <v>26.2</v>
      </c>
      <c r="AJ137" s="66">
        <f>VLOOKUP($A137,'S47'!$C:$BQ,59,0)</f>
        <v>0</v>
      </c>
      <c r="AK137" s="66">
        <f>VLOOKUP($A137,'S47'!$C:$BQ,60,0)</f>
        <v>0</v>
      </c>
      <c r="AL137" s="58">
        <f>VLOOKUP($A137,'S48'!$C:$BQ,32,0)</f>
        <v>51.6</v>
      </c>
      <c r="AM137" s="58">
        <f>VLOOKUP($A137,'S48'!$C:$BQ,39,0)</f>
        <v>0</v>
      </c>
      <c r="AN137" s="58">
        <f>VLOOKUP($A137,'S48'!$C:$BQ,40,0)</f>
        <v>0</v>
      </c>
      <c r="AO137" s="58">
        <f>VLOOKUP($A137,'S48'!$C:$BQ,22,0)</f>
        <v>389.79370999999998</v>
      </c>
      <c r="AP137" s="66">
        <f>VLOOKUP($A137,'S48'!$C:$BQ,29,0)</f>
        <v>0</v>
      </c>
      <c r="AQ137" s="66">
        <f>VLOOKUP($A137,'S48'!$C:$BQ,30,0)</f>
        <v>0</v>
      </c>
      <c r="AR137" s="66">
        <f>VLOOKUP($A137,'S48'!$C:$BQ,52,0)</f>
        <v>26.2</v>
      </c>
      <c r="AS137" s="66">
        <f>VLOOKUP($A137,'S48'!$C:$BQ,59,0)</f>
        <v>0</v>
      </c>
      <c r="AT137" s="66">
        <f>VLOOKUP($A137,'S48'!$C:$BQ,60,0)</f>
        <v>0</v>
      </c>
      <c r="AU137" s="58">
        <f>VLOOKUP($A137,'S49'!$C:$BQ,32,0)</f>
        <v>51.6</v>
      </c>
      <c r="AV137" s="58">
        <f>VLOOKUP($A137,'S49'!$C:$BQ,39,0)</f>
        <v>0</v>
      </c>
      <c r="AW137" s="58">
        <f>VLOOKUP($A137,'S49'!$C:$BQ,40,0)</f>
        <v>0</v>
      </c>
      <c r="AX137" s="58">
        <f>VLOOKUP($A137,'S49'!$C:$BQ,22,0)</f>
        <v>389.79370999999998</v>
      </c>
      <c r="AY137" s="66">
        <f>VLOOKUP($A137,'S49'!$C:$BQ,29,0)</f>
        <v>0</v>
      </c>
      <c r="AZ137" s="66">
        <f>VLOOKUP($A137,'S49'!$C:$BQ,30,0)</f>
        <v>0</v>
      </c>
      <c r="BA137" s="66">
        <f>VLOOKUP($A137,'S49'!$C:$BQ,52,0)</f>
        <v>26.2</v>
      </c>
      <c r="BB137" s="66">
        <f>VLOOKUP($A137,'S49'!$C:$BQ,59,0)</f>
        <v>0</v>
      </c>
      <c r="BC137" s="66">
        <f>VLOOKUP($A137,'S49'!$C:$BQ,60,0)</f>
        <v>0</v>
      </c>
      <c r="BD137" s="58" t="e">
        <f>VLOOKUP($A137,'S50'!$C:$BQ,32,0)</f>
        <v>#N/A</v>
      </c>
      <c r="BE137" s="58" t="e">
        <f>VLOOKUP($A137,'S50'!$C:$BQ,39,0)</f>
        <v>#N/A</v>
      </c>
      <c r="BF137" s="58" t="e">
        <f>VLOOKUP($A137,'S50'!$C:$BQ,40,0)</f>
        <v>#N/A</v>
      </c>
      <c r="BG137" s="58" t="e">
        <f>VLOOKUP($A137,'S50'!$C:$BQ,22,0)</f>
        <v>#N/A</v>
      </c>
      <c r="BH137" s="66" t="e">
        <f>VLOOKUP($A137,'S50'!$C:$BQ,29,0)</f>
        <v>#N/A</v>
      </c>
      <c r="BI137" s="66" t="e">
        <f>VLOOKUP($A137,'S50'!$C:$BQ,30,0)</f>
        <v>#N/A</v>
      </c>
      <c r="BJ137" s="66" t="e">
        <f>VLOOKUP($A137,'S50'!$C:$BQ,52,0)</f>
        <v>#N/A</v>
      </c>
      <c r="BK137" s="66" t="e">
        <f>VLOOKUP($A137,'S50'!$C:$BQ,59,0)</f>
        <v>#N/A</v>
      </c>
      <c r="BL137" s="66" t="e">
        <f>VLOOKUP($A137,'S50'!$C:$BQ,60,0)</f>
        <v>#N/A</v>
      </c>
    </row>
    <row r="138" spans="1:64" x14ac:dyDescent="0.2">
      <c r="A138" s="57" t="s">
        <v>202</v>
      </c>
      <c r="B138" s="58">
        <f>VLOOKUP($A138,'S0 remplacer avec S44'!$C:$BQ,32,0)</f>
        <v>171.95</v>
      </c>
      <c r="C138" s="58">
        <f>VLOOKUP($A138,'S0 remplacer avec S44'!$C:$BQ,39,0)</f>
        <v>0</v>
      </c>
      <c r="D138" s="58">
        <f>VLOOKUP($A138,'S0 remplacer avec S44'!$C:$BQ,40,0)</f>
        <v>33</v>
      </c>
      <c r="E138" s="58">
        <f>VLOOKUP($A138,'S0 remplacer avec S44'!$C:$BQ,22,0)</f>
        <v>1826.08158</v>
      </c>
      <c r="F138" s="66">
        <f>VLOOKUP($A138,'S0 remplacer avec S44'!$C:$BQ,29,0)</f>
        <v>0</v>
      </c>
      <c r="G138" s="66">
        <f>VLOOKUP($A138,'S0 remplacer avec S44'!$C:$BQ,30,0)</f>
        <v>36</v>
      </c>
      <c r="H138" s="66">
        <f>VLOOKUP($A138,'S0 remplacer avec S44'!$C:$BQ,52,0)</f>
        <v>137.4</v>
      </c>
      <c r="I138" s="66">
        <f>VLOOKUP($A138,'S0 remplacer avec S44'!$C:$BQ,59,0)</f>
        <v>0</v>
      </c>
      <c r="J138" s="66">
        <f>VLOOKUP($A138,'S0 remplacer avec S44'!$C:$BQ,60,0)</f>
        <v>0</v>
      </c>
      <c r="K138" s="58">
        <f>VLOOKUP($A138,'S45'!$C:$BQ,32,0)</f>
        <v>178.95</v>
      </c>
      <c r="L138" s="58">
        <f>VLOOKUP($A138,'S45'!$C:$BQ,39,0)</f>
        <v>0</v>
      </c>
      <c r="M138" s="58">
        <f>VLOOKUP($A138,'S45'!$C:$BQ,40,0)</f>
        <v>26</v>
      </c>
      <c r="N138" s="58">
        <f>VLOOKUP($A138,'S45'!$C:$BQ,22,0)</f>
        <v>1851.3474900000001</v>
      </c>
      <c r="O138" s="66">
        <f>VLOOKUP($A138,'S45'!$C:$BQ,29,0)</f>
        <v>0</v>
      </c>
      <c r="P138" s="66">
        <f>VLOOKUP($A138,'S45'!$C:$BQ,30,0)</f>
        <v>10</v>
      </c>
      <c r="Q138" s="66">
        <f>VLOOKUP($A138,'S45'!$C:$BQ,52,0)</f>
        <v>140.4</v>
      </c>
      <c r="R138" s="66">
        <f>VLOOKUP($A138,'S45'!$C:$BQ,59,0)</f>
        <v>0</v>
      </c>
      <c r="S138" s="66">
        <f>VLOOKUP($A138,'S45'!$C:$BQ,60,0)</f>
        <v>0</v>
      </c>
      <c r="T138" s="58">
        <f>VLOOKUP($A138,'S46'!$C:$BQ,32,0)</f>
        <v>180.95</v>
      </c>
      <c r="U138" s="58">
        <f>VLOOKUP($A138,'S46'!$C:$BQ,39,0)</f>
        <v>0</v>
      </c>
      <c r="V138" s="58">
        <f>VLOOKUP($A138,'S46'!$C:$BQ,40,0)</f>
        <v>24</v>
      </c>
      <c r="W138" s="58">
        <f>VLOOKUP($A138,'S46'!$C:$BQ,22,0)</f>
        <v>1870.1538399999999</v>
      </c>
      <c r="X138" s="66">
        <f>VLOOKUP($A138,'S46'!$C:$BQ,29,0)</f>
        <v>0</v>
      </c>
      <c r="Y138" s="66">
        <f>VLOOKUP($A138,'S46'!$C:$BQ,30,0)</f>
        <v>0</v>
      </c>
      <c r="Z138" s="66">
        <f>VLOOKUP($A138,'S46'!$C:$BQ,52,0)</f>
        <v>142.4</v>
      </c>
      <c r="AA138" s="66">
        <f>VLOOKUP($A138,'S46'!$C:$BQ,59,0)</f>
        <v>0</v>
      </c>
      <c r="AB138" s="66">
        <f>VLOOKUP($A138,'S46'!$C:$BQ,60,0)</f>
        <v>0</v>
      </c>
      <c r="AC138" s="58">
        <f>VLOOKUP($A138,'S47'!$C:$BQ,32,0)</f>
        <v>194.45</v>
      </c>
      <c r="AD138" s="58">
        <f>VLOOKUP($A138,'S47'!$C:$BQ,39,0)</f>
        <v>0</v>
      </c>
      <c r="AE138" s="58">
        <f>VLOOKUP($A138,'S47'!$C:$BQ,40,0)</f>
        <v>11</v>
      </c>
      <c r="AF138" s="58">
        <f>VLOOKUP($A138,'S47'!$C:$BQ,22,0)</f>
        <v>1910.87799</v>
      </c>
      <c r="AG138" s="66">
        <f>VLOOKUP($A138,'S47'!$C:$BQ,29,0)</f>
        <v>0</v>
      </c>
      <c r="AH138" s="66">
        <f>VLOOKUP($A138,'S47'!$C:$BQ,30,0)</f>
        <v>0</v>
      </c>
      <c r="AI138" s="66">
        <f>VLOOKUP($A138,'S47'!$C:$BQ,52,0)</f>
        <v>145.4</v>
      </c>
      <c r="AJ138" s="66">
        <f>VLOOKUP($A138,'S47'!$C:$BQ,59,0)</f>
        <v>0</v>
      </c>
      <c r="AK138" s="66">
        <f>VLOOKUP($A138,'S47'!$C:$BQ,60,0)</f>
        <v>0</v>
      </c>
      <c r="AL138" s="58">
        <f>VLOOKUP($A138,'S48'!$C:$BQ,32,0)</f>
        <v>201.45</v>
      </c>
      <c r="AM138" s="58">
        <f>VLOOKUP($A138,'S48'!$C:$BQ,39,0)</f>
        <v>0</v>
      </c>
      <c r="AN138" s="58">
        <f>VLOOKUP($A138,'S48'!$C:$BQ,40,0)</f>
        <v>4</v>
      </c>
      <c r="AO138" s="58">
        <f>VLOOKUP($A138,'S48'!$C:$BQ,22,0)</f>
        <v>1911.8489400000001</v>
      </c>
      <c r="AP138" s="66">
        <f>VLOOKUP($A138,'S48'!$C:$BQ,29,0)</f>
        <v>0</v>
      </c>
      <c r="AQ138" s="66">
        <f>VLOOKUP($A138,'S48'!$C:$BQ,30,0)</f>
        <v>0</v>
      </c>
      <c r="AR138" s="66">
        <f>VLOOKUP($A138,'S48'!$C:$BQ,52,0)</f>
        <v>146.4</v>
      </c>
      <c r="AS138" s="66">
        <f>VLOOKUP($A138,'S48'!$C:$BQ,59,0)</f>
        <v>0</v>
      </c>
      <c r="AT138" s="66">
        <f>VLOOKUP($A138,'S48'!$C:$BQ,60,0)</f>
        <v>0</v>
      </c>
      <c r="AU138" s="58">
        <f>VLOOKUP($A138,'S49'!$C:$BQ,32,0)</f>
        <v>206.45</v>
      </c>
      <c r="AV138" s="58">
        <f>VLOOKUP($A138,'S49'!$C:$BQ,39,0)</f>
        <v>0</v>
      </c>
      <c r="AW138" s="58">
        <f>VLOOKUP($A138,'S49'!$C:$BQ,40,0)</f>
        <v>0</v>
      </c>
      <c r="AX138" s="58">
        <f>VLOOKUP($A138,'S49'!$C:$BQ,22,0)</f>
        <v>1973.4404500000001</v>
      </c>
      <c r="AY138" s="66">
        <f>VLOOKUP($A138,'S49'!$C:$BQ,29,0)</f>
        <v>0</v>
      </c>
      <c r="AZ138" s="66">
        <f>VLOOKUP($A138,'S49'!$C:$BQ,30,0)</f>
        <v>0</v>
      </c>
      <c r="BA138" s="66">
        <f>VLOOKUP($A138,'S49'!$C:$BQ,52,0)</f>
        <v>146.4</v>
      </c>
      <c r="BB138" s="66">
        <f>VLOOKUP($A138,'S49'!$C:$BQ,59,0)</f>
        <v>0</v>
      </c>
      <c r="BC138" s="66">
        <f>VLOOKUP($A138,'S49'!$C:$BQ,60,0)</f>
        <v>0</v>
      </c>
      <c r="BD138" s="58" t="e">
        <f>VLOOKUP($A138,'S50'!$C:$BQ,32,0)</f>
        <v>#N/A</v>
      </c>
      <c r="BE138" s="58" t="e">
        <f>VLOOKUP($A138,'S50'!$C:$BQ,39,0)</f>
        <v>#N/A</v>
      </c>
      <c r="BF138" s="58" t="e">
        <f>VLOOKUP($A138,'S50'!$C:$BQ,40,0)</f>
        <v>#N/A</v>
      </c>
      <c r="BG138" s="58" t="e">
        <f>VLOOKUP($A138,'S50'!$C:$BQ,22,0)</f>
        <v>#N/A</v>
      </c>
      <c r="BH138" s="66" t="e">
        <f>VLOOKUP($A138,'S50'!$C:$BQ,29,0)</f>
        <v>#N/A</v>
      </c>
      <c r="BI138" s="66" t="e">
        <f>VLOOKUP($A138,'S50'!$C:$BQ,30,0)</f>
        <v>#N/A</v>
      </c>
      <c r="BJ138" s="66" t="e">
        <f>VLOOKUP($A138,'S50'!$C:$BQ,52,0)</f>
        <v>#N/A</v>
      </c>
      <c r="BK138" s="66" t="e">
        <f>VLOOKUP($A138,'S50'!$C:$BQ,59,0)</f>
        <v>#N/A</v>
      </c>
      <c r="BL138" s="66" t="e">
        <f>VLOOKUP($A138,'S50'!$C:$BQ,60,0)</f>
        <v>#N/A</v>
      </c>
    </row>
    <row r="139" spans="1:64" x14ac:dyDescent="0.2">
      <c r="A139" s="57" t="s">
        <v>203</v>
      </c>
      <c r="B139" s="58">
        <f>VLOOKUP($A139,'S0 remplacer avec S44'!$C:$BQ,32,0)</f>
        <v>213.2</v>
      </c>
      <c r="C139" s="58">
        <f>VLOOKUP($A139,'S0 remplacer avec S44'!$C:$BQ,39,0)</f>
        <v>0</v>
      </c>
      <c r="D139" s="58">
        <f>VLOOKUP($A139,'S0 remplacer avec S44'!$C:$BQ,40,0)</f>
        <v>13</v>
      </c>
      <c r="E139" s="58">
        <f>VLOOKUP($A139,'S0 remplacer avec S44'!$C:$BQ,22,0)</f>
        <v>1998.3595800000001</v>
      </c>
      <c r="F139" s="66">
        <f>VLOOKUP($A139,'S0 remplacer avec S44'!$C:$BQ,29,0)</f>
        <v>0</v>
      </c>
      <c r="G139" s="66">
        <f>VLOOKUP($A139,'S0 remplacer avec S44'!$C:$BQ,30,0)</f>
        <v>58</v>
      </c>
      <c r="H139" s="66">
        <f>VLOOKUP($A139,'S0 remplacer avec S44'!$C:$BQ,52,0)</f>
        <v>130.80000000000001</v>
      </c>
      <c r="I139" s="66">
        <f>VLOOKUP($A139,'S0 remplacer avec S44'!$C:$BQ,59,0)</f>
        <v>0</v>
      </c>
      <c r="J139" s="66">
        <f>VLOOKUP($A139,'S0 remplacer avec S44'!$C:$BQ,60,0)</f>
        <v>0</v>
      </c>
      <c r="K139" s="58">
        <f>VLOOKUP($A139,'S45'!$C:$BQ,32,0)</f>
        <v>214.7</v>
      </c>
      <c r="L139" s="58">
        <f>VLOOKUP($A139,'S45'!$C:$BQ,39,0)</f>
        <v>0</v>
      </c>
      <c r="M139" s="58">
        <f>VLOOKUP($A139,'S45'!$C:$BQ,40,0)</f>
        <v>12</v>
      </c>
      <c r="N139" s="58">
        <f>VLOOKUP($A139,'S45'!$C:$BQ,22,0)</f>
        <v>2022.49756</v>
      </c>
      <c r="O139" s="66">
        <f>VLOOKUP($A139,'S45'!$C:$BQ,29,0)</f>
        <v>0</v>
      </c>
      <c r="P139" s="66">
        <f>VLOOKUP($A139,'S45'!$C:$BQ,30,0)</f>
        <v>34</v>
      </c>
      <c r="Q139" s="66">
        <f>VLOOKUP($A139,'S45'!$C:$BQ,52,0)</f>
        <v>134.80000000000001</v>
      </c>
      <c r="R139" s="66">
        <f>VLOOKUP($A139,'S45'!$C:$BQ,59,0)</f>
        <v>0</v>
      </c>
      <c r="S139" s="66">
        <f>VLOOKUP($A139,'S45'!$C:$BQ,60,0)</f>
        <v>0</v>
      </c>
      <c r="T139" s="58">
        <f>VLOOKUP($A139,'S46'!$C:$BQ,32,0)</f>
        <v>218.2</v>
      </c>
      <c r="U139" s="58">
        <f>VLOOKUP($A139,'S46'!$C:$BQ,39,0)</f>
        <v>0</v>
      </c>
      <c r="V139" s="58">
        <f>VLOOKUP($A139,'S46'!$C:$BQ,40,0)</f>
        <v>8</v>
      </c>
      <c r="W139" s="58">
        <f>VLOOKUP($A139,'S46'!$C:$BQ,22,0)</f>
        <v>2043.66543</v>
      </c>
      <c r="X139" s="66">
        <f>VLOOKUP($A139,'S46'!$C:$BQ,29,0)</f>
        <v>0</v>
      </c>
      <c r="Y139" s="66">
        <f>VLOOKUP($A139,'S46'!$C:$BQ,30,0)</f>
        <v>12</v>
      </c>
      <c r="Z139" s="66">
        <f>VLOOKUP($A139,'S46'!$C:$BQ,52,0)</f>
        <v>136.80000000000001</v>
      </c>
      <c r="AA139" s="66">
        <f>VLOOKUP($A139,'S46'!$C:$BQ,59,0)</f>
        <v>0</v>
      </c>
      <c r="AB139" s="66">
        <f>VLOOKUP($A139,'S46'!$C:$BQ,60,0)</f>
        <v>0</v>
      </c>
      <c r="AC139" s="58">
        <f>VLOOKUP($A139,'S47'!$C:$BQ,32,0)</f>
        <v>222.2</v>
      </c>
      <c r="AD139" s="58">
        <f>VLOOKUP($A139,'S47'!$C:$BQ,39,0)</f>
        <v>0</v>
      </c>
      <c r="AE139" s="58">
        <f>VLOOKUP($A139,'S47'!$C:$BQ,40,0)</f>
        <v>4</v>
      </c>
      <c r="AF139" s="58">
        <f>VLOOKUP($A139,'S47'!$C:$BQ,22,0)</f>
        <v>2070.3073599999998</v>
      </c>
      <c r="AG139" s="66">
        <f>VLOOKUP($A139,'S47'!$C:$BQ,29,0)</f>
        <v>0</v>
      </c>
      <c r="AH139" s="66">
        <f>VLOOKUP($A139,'S47'!$C:$BQ,30,0)</f>
        <v>0</v>
      </c>
      <c r="AI139" s="66">
        <f>VLOOKUP($A139,'S47'!$C:$BQ,52,0)</f>
        <v>140.80000000000001</v>
      </c>
      <c r="AJ139" s="66">
        <f>VLOOKUP($A139,'S47'!$C:$BQ,59,0)</f>
        <v>0</v>
      </c>
      <c r="AK139" s="66">
        <f>VLOOKUP($A139,'S47'!$C:$BQ,60,0)</f>
        <v>0</v>
      </c>
      <c r="AL139" s="58">
        <f>VLOOKUP($A139,'S48'!$C:$BQ,32,0)</f>
        <v>227.9</v>
      </c>
      <c r="AM139" s="58">
        <f>VLOOKUP($A139,'S48'!$C:$BQ,39,0)</f>
        <v>0</v>
      </c>
      <c r="AN139" s="58">
        <f>VLOOKUP($A139,'S48'!$C:$BQ,40,0)</f>
        <v>0</v>
      </c>
      <c r="AO139" s="58">
        <f>VLOOKUP($A139,'S48'!$C:$BQ,22,0)</f>
        <v>2129.49845</v>
      </c>
      <c r="AP139" s="66">
        <f>VLOOKUP($A139,'S48'!$C:$BQ,29,0)</f>
        <v>0</v>
      </c>
      <c r="AQ139" s="66">
        <f>VLOOKUP($A139,'S48'!$C:$BQ,30,0)</f>
        <v>0</v>
      </c>
      <c r="AR139" s="66">
        <f>VLOOKUP($A139,'S48'!$C:$BQ,52,0)</f>
        <v>146.80000000000001</v>
      </c>
      <c r="AS139" s="66">
        <f>VLOOKUP($A139,'S48'!$C:$BQ,59,0)</f>
        <v>0</v>
      </c>
      <c r="AT139" s="66">
        <f>VLOOKUP($A139,'S48'!$C:$BQ,60,0)</f>
        <v>0</v>
      </c>
      <c r="AU139" s="58">
        <f>VLOOKUP($A139,'S49'!$C:$BQ,32,0)</f>
        <v>230.4</v>
      </c>
      <c r="AV139" s="58">
        <f>VLOOKUP($A139,'S49'!$C:$BQ,39,0)</f>
        <v>0</v>
      </c>
      <c r="AW139" s="58">
        <f>VLOOKUP($A139,'S49'!$C:$BQ,40,0)</f>
        <v>0</v>
      </c>
      <c r="AX139" s="58">
        <f>VLOOKUP($A139,'S49'!$C:$BQ,22,0)</f>
        <v>2178.3837100000001</v>
      </c>
      <c r="AY139" s="66">
        <f>VLOOKUP($A139,'S49'!$C:$BQ,29,0)</f>
        <v>0</v>
      </c>
      <c r="AZ139" s="66">
        <f>VLOOKUP($A139,'S49'!$C:$BQ,30,0)</f>
        <v>0</v>
      </c>
      <c r="BA139" s="66">
        <f>VLOOKUP($A139,'S49'!$C:$BQ,52,0)</f>
        <v>147.80000000000001</v>
      </c>
      <c r="BB139" s="66">
        <f>VLOOKUP($A139,'S49'!$C:$BQ,59,0)</f>
        <v>0</v>
      </c>
      <c r="BC139" s="66">
        <f>VLOOKUP($A139,'S49'!$C:$BQ,60,0)</f>
        <v>0</v>
      </c>
      <c r="BD139" s="58" t="e">
        <f>VLOOKUP($A139,'S50'!$C:$BQ,32,0)</f>
        <v>#N/A</v>
      </c>
      <c r="BE139" s="58" t="e">
        <f>VLOOKUP($A139,'S50'!$C:$BQ,39,0)</f>
        <v>#N/A</v>
      </c>
      <c r="BF139" s="58" t="e">
        <f>VLOOKUP($A139,'S50'!$C:$BQ,40,0)</f>
        <v>#N/A</v>
      </c>
      <c r="BG139" s="58" t="e">
        <f>VLOOKUP($A139,'S50'!$C:$BQ,22,0)</f>
        <v>#N/A</v>
      </c>
      <c r="BH139" s="66" t="e">
        <f>VLOOKUP($A139,'S50'!$C:$BQ,29,0)</f>
        <v>#N/A</v>
      </c>
      <c r="BI139" s="66" t="e">
        <f>VLOOKUP($A139,'S50'!$C:$BQ,30,0)</f>
        <v>#N/A</v>
      </c>
      <c r="BJ139" s="66" t="e">
        <f>VLOOKUP($A139,'S50'!$C:$BQ,52,0)</f>
        <v>#N/A</v>
      </c>
      <c r="BK139" s="66" t="e">
        <f>VLOOKUP($A139,'S50'!$C:$BQ,59,0)</f>
        <v>#N/A</v>
      </c>
      <c r="BL139" s="66" t="e">
        <f>VLOOKUP($A139,'S50'!$C:$BQ,60,0)</f>
        <v>#N/A</v>
      </c>
    </row>
    <row r="140" spans="1:64" x14ac:dyDescent="0.2">
      <c r="A140" s="57" t="s">
        <v>204</v>
      </c>
      <c r="B140" s="58">
        <f>VLOOKUP($A140,'S0 remplacer avec S44'!$C:$BQ,32,0)</f>
        <v>155.5</v>
      </c>
      <c r="C140" s="58">
        <f>VLOOKUP($A140,'S0 remplacer avec S44'!$C:$BQ,39,0)</f>
        <v>29</v>
      </c>
      <c r="D140" s="58">
        <f>VLOOKUP($A140,'S0 remplacer avec S44'!$C:$BQ,40,0)</f>
        <v>66</v>
      </c>
      <c r="E140" s="58">
        <f>VLOOKUP($A140,'S0 remplacer avec S44'!$C:$BQ,22,0)</f>
        <v>2261.97957</v>
      </c>
      <c r="F140" s="66">
        <f>VLOOKUP($A140,'S0 remplacer avec S44'!$C:$BQ,29,0)</f>
        <v>0</v>
      </c>
      <c r="G140" s="66">
        <f>VLOOKUP($A140,'S0 remplacer avec S44'!$C:$BQ,30,0)</f>
        <v>0</v>
      </c>
      <c r="H140" s="66">
        <f>VLOOKUP($A140,'S0 remplacer avec S44'!$C:$BQ,52,0)</f>
        <v>154</v>
      </c>
      <c r="I140" s="66">
        <f>VLOOKUP($A140,'S0 remplacer avec S44'!$C:$BQ,59,0)</f>
        <v>0</v>
      </c>
      <c r="J140" s="66">
        <f>VLOOKUP($A140,'S0 remplacer avec S44'!$C:$BQ,60,0)</f>
        <v>0</v>
      </c>
      <c r="K140" s="58">
        <f>VLOOKUP($A140,'S45'!$C:$BQ,32,0)</f>
        <v>157.5</v>
      </c>
      <c r="L140" s="58">
        <f>VLOOKUP($A140,'S45'!$C:$BQ,39,0)</f>
        <v>27</v>
      </c>
      <c r="M140" s="58">
        <f>VLOOKUP($A140,'S45'!$C:$BQ,40,0)</f>
        <v>64</v>
      </c>
      <c r="N140" s="58">
        <f>VLOOKUP($A140,'S45'!$C:$BQ,22,0)</f>
        <v>2262.2831000000001</v>
      </c>
      <c r="O140" s="66">
        <f>VLOOKUP($A140,'S45'!$C:$BQ,29,0)</f>
        <v>0</v>
      </c>
      <c r="P140" s="66">
        <f>VLOOKUP($A140,'S45'!$C:$BQ,30,0)</f>
        <v>0</v>
      </c>
      <c r="Q140" s="66">
        <f>VLOOKUP($A140,'S45'!$C:$BQ,52,0)</f>
        <v>155</v>
      </c>
      <c r="R140" s="66">
        <f>VLOOKUP($A140,'S45'!$C:$BQ,59,0)</f>
        <v>0</v>
      </c>
      <c r="S140" s="66">
        <f>VLOOKUP($A140,'S45'!$C:$BQ,60,0)</f>
        <v>0</v>
      </c>
      <c r="T140" s="58">
        <f>VLOOKUP($A140,'S46'!$C:$BQ,32,0)</f>
        <v>154.1</v>
      </c>
      <c r="U140" s="58">
        <f>VLOOKUP($A140,'S46'!$C:$BQ,39,0)</f>
        <v>31</v>
      </c>
      <c r="V140" s="58">
        <f>VLOOKUP($A140,'S46'!$C:$BQ,40,0)</f>
        <v>68</v>
      </c>
      <c r="W140" s="58">
        <f>VLOOKUP($A140,'S46'!$C:$BQ,22,0)</f>
        <v>2249.1283800000001</v>
      </c>
      <c r="X140" s="66">
        <f>VLOOKUP($A140,'S46'!$C:$BQ,29,0)</f>
        <v>0</v>
      </c>
      <c r="Y140" s="66">
        <f>VLOOKUP($A140,'S46'!$C:$BQ,30,0)</f>
        <v>0</v>
      </c>
      <c r="Z140" s="66">
        <f>VLOOKUP($A140,'S46'!$C:$BQ,52,0)</f>
        <v>153</v>
      </c>
      <c r="AA140" s="66">
        <f>VLOOKUP($A140,'S46'!$C:$BQ,59,0)</f>
        <v>0</v>
      </c>
      <c r="AB140" s="66">
        <f>VLOOKUP($A140,'S46'!$C:$BQ,60,0)</f>
        <v>0</v>
      </c>
      <c r="AC140" s="58">
        <f>VLOOKUP($A140,'S47'!$C:$BQ,32,0)</f>
        <v>158.1</v>
      </c>
      <c r="AD140" s="58">
        <f>VLOOKUP($A140,'S47'!$C:$BQ,39,0)</f>
        <v>27</v>
      </c>
      <c r="AE140" s="58">
        <f>VLOOKUP($A140,'S47'!$C:$BQ,40,0)</f>
        <v>64</v>
      </c>
      <c r="AF140" s="58">
        <f>VLOOKUP($A140,'S47'!$C:$BQ,22,0)</f>
        <v>2355.2183799999998</v>
      </c>
      <c r="AG140" s="66">
        <f>VLOOKUP($A140,'S47'!$C:$BQ,29,0)</f>
        <v>0</v>
      </c>
      <c r="AH140" s="66">
        <f>VLOOKUP($A140,'S47'!$C:$BQ,30,0)</f>
        <v>0</v>
      </c>
      <c r="AI140" s="66">
        <f>VLOOKUP($A140,'S47'!$C:$BQ,52,0)</f>
        <v>158</v>
      </c>
      <c r="AJ140" s="66">
        <f>VLOOKUP($A140,'S47'!$C:$BQ,59,0)</f>
        <v>0</v>
      </c>
      <c r="AK140" s="66">
        <f>VLOOKUP($A140,'S47'!$C:$BQ,60,0)</f>
        <v>0</v>
      </c>
      <c r="AL140" s="58">
        <f>VLOOKUP($A140,'S48'!$C:$BQ,32,0)</f>
        <v>165.1</v>
      </c>
      <c r="AM140" s="58">
        <f>VLOOKUP($A140,'S48'!$C:$BQ,39,0)</f>
        <v>20</v>
      </c>
      <c r="AN140" s="58">
        <f>VLOOKUP($A140,'S48'!$C:$BQ,40,0)</f>
        <v>57</v>
      </c>
      <c r="AO140" s="58">
        <f>VLOOKUP($A140,'S48'!$C:$BQ,22,0)</f>
        <v>2356.5980399999999</v>
      </c>
      <c r="AP140" s="66">
        <f>VLOOKUP($A140,'S48'!$C:$BQ,29,0)</f>
        <v>0</v>
      </c>
      <c r="AQ140" s="66">
        <f>VLOOKUP($A140,'S48'!$C:$BQ,30,0)</f>
        <v>0</v>
      </c>
      <c r="AR140" s="66">
        <f>VLOOKUP($A140,'S48'!$C:$BQ,52,0)</f>
        <v>164</v>
      </c>
      <c r="AS140" s="66">
        <f>VLOOKUP($A140,'S48'!$C:$BQ,59,0)</f>
        <v>0</v>
      </c>
      <c r="AT140" s="66">
        <f>VLOOKUP($A140,'S48'!$C:$BQ,60,0)</f>
        <v>0</v>
      </c>
      <c r="AU140" s="58">
        <f>VLOOKUP($A140,'S49'!$C:$BQ,32,0)</f>
        <v>165.1</v>
      </c>
      <c r="AV140" s="58">
        <f>VLOOKUP($A140,'S49'!$C:$BQ,39,0)</f>
        <v>20</v>
      </c>
      <c r="AW140" s="58">
        <f>VLOOKUP($A140,'S49'!$C:$BQ,40,0)</f>
        <v>57</v>
      </c>
      <c r="AX140" s="58">
        <f>VLOOKUP($A140,'S49'!$C:$BQ,22,0)</f>
        <v>2356.9496399999998</v>
      </c>
      <c r="AY140" s="66">
        <f>VLOOKUP($A140,'S49'!$C:$BQ,29,0)</f>
        <v>0</v>
      </c>
      <c r="AZ140" s="66">
        <f>VLOOKUP($A140,'S49'!$C:$BQ,30,0)</f>
        <v>0</v>
      </c>
      <c r="BA140" s="66">
        <f>VLOOKUP($A140,'S49'!$C:$BQ,52,0)</f>
        <v>168</v>
      </c>
      <c r="BB140" s="66">
        <f>VLOOKUP($A140,'S49'!$C:$BQ,59,0)</f>
        <v>0</v>
      </c>
      <c r="BC140" s="66">
        <f>VLOOKUP($A140,'S49'!$C:$BQ,60,0)</f>
        <v>0</v>
      </c>
      <c r="BD140" s="58" t="e">
        <f>VLOOKUP($A140,'S50'!$C:$BQ,32,0)</f>
        <v>#N/A</v>
      </c>
      <c r="BE140" s="58" t="e">
        <f>VLOOKUP($A140,'S50'!$C:$BQ,39,0)</f>
        <v>#N/A</v>
      </c>
      <c r="BF140" s="58" t="e">
        <f>VLOOKUP($A140,'S50'!$C:$BQ,40,0)</f>
        <v>#N/A</v>
      </c>
      <c r="BG140" s="58" t="e">
        <f>VLOOKUP($A140,'S50'!$C:$BQ,22,0)</f>
        <v>#N/A</v>
      </c>
      <c r="BH140" s="66" t="e">
        <f>VLOOKUP($A140,'S50'!$C:$BQ,29,0)</f>
        <v>#N/A</v>
      </c>
      <c r="BI140" s="66" t="e">
        <f>VLOOKUP($A140,'S50'!$C:$BQ,30,0)</f>
        <v>#N/A</v>
      </c>
      <c r="BJ140" s="66" t="e">
        <f>VLOOKUP($A140,'S50'!$C:$BQ,52,0)</f>
        <v>#N/A</v>
      </c>
      <c r="BK140" s="66" t="e">
        <f>VLOOKUP($A140,'S50'!$C:$BQ,59,0)</f>
        <v>#N/A</v>
      </c>
      <c r="BL140" s="66" t="e">
        <f>VLOOKUP($A140,'S50'!$C:$BQ,60,0)</f>
        <v>#N/A</v>
      </c>
    </row>
    <row r="141" spans="1:64" x14ac:dyDescent="0.2">
      <c r="A141" s="57" t="s">
        <v>205</v>
      </c>
      <c r="B141" s="58">
        <f>VLOOKUP($A141,'S0 remplacer avec S44'!$C:$BQ,32,0)</f>
        <v>113.1</v>
      </c>
      <c r="C141" s="58">
        <f>VLOOKUP($A141,'S0 remplacer avec S44'!$C:$BQ,39,0)</f>
        <v>55</v>
      </c>
      <c r="D141" s="58">
        <f>VLOOKUP($A141,'S0 remplacer avec S44'!$C:$BQ,40,0)</f>
        <v>89</v>
      </c>
      <c r="E141" s="58">
        <f>VLOOKUP($A141,'S0 remplacer avec S44'!$C:$BQ,22,0)</f>
        <v>1087.1326550000001</v>
      </c>
      <c r="F141" s="66">
        <f>VLOOKUP($A141,'S0 remplacer avec S44'!$C:$BQ,29,0)</f>
        <v>442</v>
      </c>
      <c r="G141" s="66">
        <f>VLOOKUP($A141,'S0 remplacer avec S44'!$C:$BQ,30,0)</f>
        <v>748</v>
      </c>
      <c r="H141" s="66">
        <f>VLOOKUP($A141,'S0 remplacer avec S44'!$C:$BQ,52,0)</f>
        <v>106.8</v>
      </c>
      <c r="I141" s="66">
        <f>VLOOKUP($A141,'S0 remplacer avec S44'!$C:$BQ,59,0)</f>
        <v>0</v>
      </c>
      <c r="J141" s="66">
        <f>VLOOKUP($A141,'S0 remplacer avec S44'!$C:$BQ,60,0)</f>
        <v>0</v>
      </c>
      <c r="K141" s="58">
        <f>VLOOKUP($A141,'S45'!$C:$BQ,32,0)</f>
        <v>117.1</v>
      </c>
      <c r="L141" s="58">
        <f>VLOOKUP($A141,'S45'!$C:$BQ,39,0)</f>
        <v>51</v>
      </c>
      <c r="M141" s="58">
        <f>VLOOKUP($A141,'S45'!$C:$BQ,40,0)</f>
        <v>85</v>
      </c>
      <c r="N141" s="58">
        <f>VLOOKUP($A141,'S45'!$C:$BQ,22,0)</f>
        <v>1096.337685</v>
      </c>
      <c r="O141" s="66">
        <f>VLOOKUP($A141,'S45'!$C:$BQ,29,0)</f>
        <v>433</v>
      </c>
      <c r="P141" s="66">
        <f>VLOOKUP($A141,'S45'!$C:$BQ,30,0)</f>
        <v>739</v>
      </c>
      <c r="Q141" s="66">
        <f>VLOOKUP($A141,'S45'!$C:$BQ,52,0)</f>
        <v>107.8</v>
      </c>
      <c r="R141" s="66">
        <f>VLOOKUP($A141,'S45'!$C:$BQ,59,0)</f>
        <v>0</v>
      </c>
      <c r="S141" s="66">
        <f>VLOOKUP($A141,'S45'!$C:$BQ,60,0)</f>
        <v>0</v>
      </c>
      <c r="T141" s="58">
        <f>VLOOKUP($A141,'S46'!$C:$BQ,32,0)</f>
        <v>117.1</v>
      </c>
      <c r="U141" s="58">
        <f>VLOOKUP($A141,'S46'!$C:$BQ,39,0)</f>
        <v>51</v>
      </c>
      <c r="V141" s="58">
        <f>VLOOKUP($A141,'S46'!$C:$BQ,40,0)</f>
        <v>85</v>
      </c>
      <c r="W141" s="58">
        <f>VLOOKUP($A141,'S46'!$C:$BQ,22,0)</f>
        <v>1099.487355</v>
      </c>
      <c r="X141" s="66">
        <f>VLOOKUP($A141,'S46'!$C:$BQ,29,0)</f>
        <v>430</v>
      </c>
      <c r="Y141" s="66">
        <f>VLOOKUP($A141,'S46'!$C:$BQ,30,0)</f>
        <v>736</v>
      </c>
      <c r="Z141" s="66">
        <f>VLOOKUP($A141,'S46'!$C:$BQ,52,0)</f>
        <v>107.8</v>
      </c>
      <c r="AA141" s="66">
        <f>VLOOKUP($A141,'S46'!$C:$BQ,59,0)</f>
        <v>0</v>
      </c>
      <c r="AB141" s="66">
        <f>VLOOKUP($A141,'S46'!$C:$BQ,60,0)</f>
        <v>0</v>
      </c>
      <c r="AC141" s="58">
        <f>VLOOKUP($A141,'S47'!$C:$BQ,32,0)</f>
        <v>121.1</v>
      </c>
      <c r="AD141" s="58">
        <f>VLOOKUP($A141,'S47'!$C:$BQ,39,0)</f>
        <v>47</v>
      </c>
      <c r="AE141" s="58">
        <f>VLOOKUP($A141,'S47'!$C:$BQ,40,0)</f>
        <v>81</v>
      </c>
      <c r="AF141" s="58">
        <f>VLOOKUP($A141,'S47'!$C:$BQ,22,0)</f>
        <v>1102.8725750000001</v>
      </c>
      <c r="AG141" s="66">
        <f>VLOOKUP($A141,'S47'!$C:$BQ,29,0)</f>
        <v>426</v>
      </c>
      <c r="AH141" s="66">
        <f>VLOOKUP($A141,'S47'!$C:$BQ,30,0)</f>
        <v>732</v>
      </c>
      <c r="AI141" s="66">
        <f>VLOOKUP($A141,'S47'!$C:$BQ,52,0)</f>
        <v>107.8</v>
      </c>
      <c r="AJ141" s="66">
        <f>VLOOKUP($A141,'S47'!$C:$BQ,59,0)</f>
        <v>0</v>
      </c>
      <c r="AK141" s="66">
        <f>VLOOKUP($A141,'S47'!$C:$BQ,60,0)</f>
        <v>0</v>
      </c>
      <c r="AL141" s="58">
        <f>VLOOKUP($A141,'S48'!$C:$BQ,32,0)</f>
        <v>126.1</v>
      </c>
      <c r="AM141" s="58">
        <f>VLOOKUP($A141,'S48'!$C:$BQ,39,0)</f>
        <v>43</v>
      </c>
      <c r="AN141" s="58">
        <f>VLOOKUP($A141,'S48'!$C:$BQ,40,0)</f>
        <v>77</v>
      </c>
      <c r="AO141" s="58">
        <f>VLOOKUP($A141,'S48'!$C:$BQ,22,0)</f>
        <v>1254.810645</v>
      </c>
      <c r="AP141" s="66">
        <f>VLOOKUP($A141,'S48'!$C:$BQ,29,0)</f>
        <v>281</v>
      </c>
      <c r="AQ141" s="66">
        <f>VLOOKUP($A141,'S48'!$C:$BQ,30,0)</f>
        <v>588</v>
      </c>
      <c r="AR141" s="66">
        <f>VLOOKUP($A141,'S48'!$C:$BQ,52,0)</f>
        <v>111.8</v>
      </c>
      <c r="AS141" s="66">
        <f>VLOOKUP($A141,'S48'!$C:$BQ,59,0)</f>
        <v>0</v>
      </c>
      <c r="AT141" s="66">
        <f>VLOOKUP($A141,'S48'!$C:$BQ,60,0)</f>
        <v>0</v>
      </c>
      <c r="AU141" s="58">
        <f>VLOOKUP($A141,'S49'!$C:$BQ,32,0)</f>
        <v>123.6</v>
      </c>
      <c r="AV141" s="58">
        <f>VLOOKUP($A141,'S49'!$C:$BQ,39,0)</f>
        <v>46</v>
      </c>
      <c r="AW141" s="58">
        <f>VLOOKUP($A141,'S49'!$C:$BQ,40,0)</f>
        <v>79</v>
      </c>
      <c r="AX141" s="58">
        <f>VLOOKUP($A141,'S49'!$C:$BQ,22,0)</f>
        <v>1366.542175</v>
      </c>
      <c r="AY141" s="66">
        <f>VLOOKUP($A141,'S49'!$C:$BQ,29,0)</f>
        <v>169</v>
      </c>
      <c r="AZ141" s="66">
        <f>VLOOKUP($A141,'S49'!$C:$BQ,30,0)</f>
        <v>476</v>
      </c>
      <c r="BA141" s="66">
        <f>VLOOKUP($A141,'S49'!$C:$BQ,52,0)</f>
        <v>114.8</v>
      </c>
      <c r="BB141" s="66">
        <f>VLOOKUP($A141,'S49'!$C:$BQ,59,0)</f>
        <v>0</v>
      </c>
      <c r="BC141" s="66">
        <f>VLOOKUP($A141,'S49'!$C:$BQ,60,0)</f>
        <v>0</v>
      </c>
      <c r="BD141" s="58" t="e">
        <f>VLOOKUP($A141,'S50'!$C:$BQ,32,0)</f>
        <v>#N/A</v>
      </c>
      <c r="BE141" s="58" t="e">
        <f>VLOOKUP($A141,'S50'!$C:$BQ,39,0)</f>
        <v>#N/A</v>
      </c>
      <c r="BF141" s="58" t="e">
        <f>VLOOKUP($A141,'S50'!$C:$BQ,40,0)</f>
        <v>#N/A</v>
      </c>
      <c r="BG141" s="58" t="e">
        <f>VLOOKUP($A141,'S50'!$C:$BQ,22,0)</f>
        <v>#N/A</v>
      </c>
      <c r="BH141" s="66" t="e">
        <f>VLOOKUP($A141,'S50'!$C:$BQ,29,0)</f>
        <v>#N/A</v>
      </c>
      <c r="BI141" s="66" t="e">
        <f>VLOOKUP($A141,'S50'!$C:$BQ,30,0)</f>
        <v>#N/A</v>
      </c>
      <c r="BJ141" s="66" t="e">
        <f>VLOOKUP($A141,'S50'!$C:$BQ,52,0)</f>
        <v>#N/A</v>
      </c>
      <c r="BK141" s="66" t="e">
        <f>VLOOKUP($A141,'S50'!$C:$BQ,59,0)</f>
        <v>#N/A</v>
      </c>
      <c r="BL141" s="66" t="e">
        <f>VLOOKUP($A141,'S50'!$C:$BQ,60,0)</f>
        <v>#N/A</v>
      </c>
    </row>
    <row r="142" spans="1:64" x14ac:dyDescent="0.2">
      <c r="A142" s="57" t="s">
        <v>206</v>
      </c>
      <c r="B142" s="58">
        <f>VLOOKUP($A142,'S0 remplacer avec S44'!$C:$BQ,32,0)</f>
        <v>694.95</v>
      </c>
      <c r="C142" s="58">
        <f>VLOOKUP($A142,'S0 remplacer avec S44'!$C:$BQ,39,0)</f>
        <v>0</v>
      </c>
      <c r="D142" s="58">
        <f>VLOOKUP($A142,'S0 remplacer avec S44'!$C:$BQ,40,0)</f>
        <v>109</v>
      </c>
      <c r="E142" s="58">
        <f>VLOOKUP($A142,'S0 remplacer avec S44'!$C:$BQ,22,0)</f>
        <v>6281.4003199999997</v>
      </c>
      <c r="F142" s="66">
        <f>VLOOKUP($A142,'S0 remplacer avec S44'!$C:$BQ,29,0)</f>
        <v>0</v>
      </c>
      <c r="G142" s="66">
        <f>VLOOKUP($A142,'S0 remplacer avec S44'!$C:$BQ,30,0)</f>
        <v>1028</v>
      </c>
      <c r="H142" s="66">
        <f>VLOOKUP($A142,'S0 remplacer avec S44'!$C:$BQ,52,0)</f>
        <v>408.8</v>
      </c>
      <c r="I142" s="66">
        <f>VLOOKUP($A142,'S0 remplacer avec S44'!$C:$BQ,59,0)</f>
        <v>0</v>
      </c>
      <c r="J142" s="66">
        <f>VLOOKUP($A142,'S0 remplacer avec S44'!$C:$BQ,60,0)</f>
        <v>0</v>
      </c>
      <c r="K142" s="58">
        <f>VLOOKUP($A142,'S45'!$C:$BQ,32,0)</f>
        <v>696.45</v>
      </c>
      <c r="L142" s="58">
        <f>VLOOKUP($A142,'S45'!$C:$BQ,39,0)</f>
        <v>0</v>
      </c>
      <c r="M142" s="58">
        <f>VLOOKUP($A142,'S45'!$C:$BQ,40,0)</f>
        <v>108</v>
      </c>
      <c r="N142" s="58">
        <f>VLOOKUP($A142,'S45'!$C:$BQ,22,0)</f>
        <v>6438.8153000000002</v>
      </c>
      <c r="O142" s="66">
        <f>VLOOKUP($A142,'S45'!$C:$BQ,29,0)</f>
        <v>0</v>
      </c>
      <c r="P142" s="66">
        <f>VLOOKUP($A142,'S45'!$C:$BQ,30,0)</f>
        <v>870</v>
      </c>
      <c r="Q142" s="66">
        <f>VLOOKUP($A142,'S45'!$C:$BQ,52,0)</f>
        <v>412.8</v>
      </c>
      <c r="R142" s="66">
        <f>VLOOKUP($A142,'S45'!$C:$BQ,59,0)</f>
        <v>0</v>
      </c>
      <c r="S142" s="66">
        <f>VLOOKUP($A142,'S45'!$C:$BQ,60,0)</f>
        <v>0</v>
      </c>
      <c r="T142" s="58">
        <f>VLOOKUP($A142,'S46'!$C:$BQ,32,0)</f>
        <v>697.45</v>
      </c>
      <c r="U142" s="58">
        <f>VLOOKUP($A142,'S46'!$C:$BQ,39,0)</f>
        <v>0</v>
      </c>
      <c r="V142" s="58">
        <f>VLOOKUP($A142,'S46'!$C:$BQ,40,0)</f>
        <v>107</v>
      </c>
      <c r="W142" s="58">
        <f>VLOOKUP($A142,'S46'!$C:$BQ,22,0)</f>
        <v>6439.5715700000001</v>
      </c>
      <c r="X142" s="66">
        <f>VLOOKUP($A142,'S46'!$C:$BQ,29,0)</f>
        <v>0</v>
      </c>
      <c r="Y142" s="66">
        <f>VLOOKUP($A142,'S46'!$C:$BQ,30,0)</f>
        <v>869</v>
      </c>
      <c r="Z142" s="66">
        <f>VLOOKUP($A142,'S46'!$C:$BQ,52,0)</f>
        <v>418.8</v>
      </c>
      <c r="AA142" s="66">
        <f>VLOOKUP($A142,'S46'!$C:$BQ,59,0)</f>
        <v>0</v>
      </c>
      <c r="AB142" s="66">
        <f>VLOOKUP($A142,'S46'!$C:$BQ,60,0)</f>
        <v>0</v>
      </c>
      <c r="AC142" s="58">
        <f>VLOOKUP($A142,'S47'!$C:$BQ,32,0)</f>
        <v>708.45</v>
      </c>
      <c r="AD142" s="58">
        <f>VLOOKUP($A142,'S47'!$C:$BQ,39,0)</f>
        <v>0</v>
      </c>
      <c r="AE142" s="58">
        <f>VLOOKUP($A142,'S47'!$C:$BQ,40,0)</f>
        <v>96</v>
      </c>
      <c r="AF142" s="58">
        <f>VLOOKUP($A142,'S47'!$C:$BQ,22,0)</f>
        <v>6561.4659499999998</v>
      </c>
      <c r="AG142" s="66">
        <f>VLOOKUP($A142,'S47'!$C:$BQ,29,0)</f>
        <v>0</v>
      </c>
      <c r="AH142" s="66">
        <f>VLOOKUP($A142,'S47'!$C:$BQ,30,0)</f>
        <v>747</v>
      </c>
      <c r="AI142" s="66">
        <f>VLOOKUP($A142,'S47'!$C:$BQ,52,0)</f>
        <v>431.8</v>
      </c>
      <c r="AJ142" s="66">
        <f>VLOOKUP($A142,'S47'!$C:$BQ,59,0)</f>
        <v>0</v>
      </c>
      <c r="AK142" s="66">
        <f>VLOOKUP($A142,'S47'!$C:$BQ,60,0)</f>
        <v>0</v>
      </c>
      <c r="AL142" s="58">
        <f>VLOOKUP($A142,'S48'!$C:$BQ,32,0)</f>
        <v>716.45</v>
      </c>
      <c r="AM142" s="58">
        <f>VLOOKUP($A142,'S48'!$C:$BQ,39,0)</f>
        <v>0</v>
      </c>
      <c r="AN142" s="58">
        <f>VLOOKUP($A142,'S48'!$C:$BQ,40,0)</f>
        <v>86</v>
      </c>
      <c r="AO142" s="58">
        <f>VLOOKUP($A142,'S48'!$C:$BQ,22,0)</f>
        <v>6728.2872799999996</v>
      </c>
      <c r="AP142" s="66">
        <f>VLOOKUP($A142,'S48'!$C:$BQ,29,0)</f>
        <v>0</v>
      </c>
      <c r="AQ142" s="66">
        <f>VLOOKUP($A142,'S48'!$C:$BQ,30,0)</f>
        <v>570</v>
      </c>
      <c r="AR142" s="66">
        <f>VLOOKUP($A142,'S48'!$C:$BQ,52,0)</f>
        <v>436.8</v>
      </c>
      <c r="AS142" s="66">
        <f>VLOOKUP($A142,'S48'!$C:$BQ,59,0)</f>
        <v>0</v>
      </c>
      <c r="AT142" s="66">
        <f>VLOOKUP($A142,'S48'!$C:$BQ,60,0)</f>
        <v>0</v>
      </c>
      <c r="AU142" s="58">
        <f>VLOOKUP($A142,'S49'!$C:$BQ,32,0)</f>
        <v>718.45</v>
      </c>
      <c r="AV142" s="58">
        <f>VLOOKUP($A142,'S49'!$C:$BQ,39,0)</f>
        <v>0</v>
      </c>
      <c r="AW142" s="58">
        <f>VLOOKUP($A142,'S49'!$C:$BQ,40,0)</f>
        <v>84</v>
      </c>
      <c r="AX142" s="58">
        <f>VLOOKUP($A142,'S49'!$C:$BQ,22,0)</f>
        <v>7123.16716</v>
      </c>
      <c r="AY142" s="66">
        <f>VLOOKUP($A142,'S49'!$C:$BQ,29,0)</f>
        <v>0</v>
      </c>
      <c r="AZ142" s="66">
        <f>VLOOKUP($A142,'S49'!$C:$BQ,30,0)</f>
        <v>175</v>
      </c>
      <c r="BA142" s="66">
        <f>VLOOKUP($A142,'S49'!$C:$BQ,52,0)</f>
        <v>450.8</v>
      </c>
      <c r="BB142" s="66">
        <f>VLOOKUP($A142,'S49'!$C:$BQ,59,0)</f>
        <v>0</v>
      </c>
      <c r="BC142" s="66">
        <f>VLOOKUP($A142,'S49'!$C:$BQ,60,0)</f>
        <v>0</v>
      </c>
      <c r="BD142" s="58" t="e">
        <f>VLOOKUP($A142,'S50'!$C:$BQ,32,0)</f>
        <v>#N/A</v>
      </c>
      <c r="BE142" s="58" t="e">
        <f>VLOOKUP($A142,'S50'!$C:$BQ,39,0)</f>
        <v>#N/A</v>
      </c>
      <c r="BF142" s="58" t="e">
        <f>VLOOKUP($A142,'S50'!$C:$BQ,40,0)</f>
        <v>#N/A</v>
      </c>
      <c r="BG142" s="58" t="e">
        <f>VLOOKUP($A142,'S50'!$C:$BQ,22,0)</f>
        <v>#N/A</v>
      </c>
      <c r="BH142" s="66" t="e">
        <f>VLOOKUP($A142,'S50'!$C:$BQ,29,0)</f>
        <v>#N/A</v>
      </c>
      <c r="BI142" s="66" t="e">
        <f>VLOOKUP($A142,'S50'!$C:$BQ,30,0)</f>
        <v>#N/A</v>
      </c>
      <c r="BJ142" s="66" t="e">
        <f>VLOOKUP($A142,'S50'!$C:$BQ,52,0)</f>
        <v>#N/A</v>
      </c>
      <c r="BK142" s="66" t="e">
        <f>VLOOKUP($A142,'S50'!$C:$BQ,59,0)</f>
        <v>#N/A</v>
      </c>
      <c r="BL142" s="66" t="e">
        <f>VLOOKUP($A142,'S50'!$C:$BQ,60,0)</f>
        <v>#N/A</v>
      </c>
    </row>
    <row r="143" spans="1:64" x14ac:dyDescent="0.2">
      <c r="A143" s="57" t="s">
        <v>207</v>
      </c>
      <c r="B143" s="58">
        <f>VLOOKUP($A143,'S0 remplacer avec S44'!$C:$BQ,32,0)</f>
        <v>140.6</v>
      </c>
      <c r="C143" s="58">
        <f>VLOOKUP($A143,'S0 remplacer avec S44'!$C:$BQ,39,0)</f>
        <v>9</v>
      </c>
      <c r="D143" s="58">
        <f>VLOOKUP($A143,'S0 remplacer avec S44'!$C:$BQ,40,0)</f>
        <v>39</v>
      </c>
      <c r="E143" s="58">
        <f>VLOOKUP($A143,'S0 remplacer avec S44'!$C:$BQ,22,0)</f>
        <v>1520.49155</v>
      </c>
      <c r="F143" s="66">
        <f>VLOOKUP($A143,'S0 remplacer avec S44'!$C:$BQ,29,0)</f>
        <v>0</v>
      </c>
      <c r="G143" s="66">
        <f>VLOOKUP($A143,'S0 remplacer avec S44'!$C:$BQ,30,0)</f>
        <v>107</v>
      </c>
      <c r="H143" s="66">
        <f>VLOOKUP($A143,'S0 remplacer avec S44'!$C:$BQ,52,0)</f>
        <v>155</v>
      </c>
      <c r="I143" s="66">
        <f>VLOOKUP($A143,'S0 remplacer avec S44'!$C:$BQ,59,0)</f>
        <v>0</v>
      </c>
      <c r="J143" s="66">
        <f>VLOOKUP($A143,'S0 remplacer avec S44'!$C:$BQ,60,0)</f>
        <v>0</v>
      </c>
      <c r="K143" s="58">
        <f>VLOOKUP($A143,'S45'!$C:$BQ,32,0)</f>
        <v>139.6</v>
      </c>
      <c r="L143" s="58">
        <f>VLOOKUP($A143,'S45'!$C:$BQ,39,0)</f>
        <v>10</v>
      </c>
      <c r="M143" s="58">
        <f>VLOOKUP($A143,'S45'!$C:$BQ,40,0)</f>
        <v>40</v>
      </c>
      <c r="N143" s="58">
        <f>VLOOKUP($A143,'S45'!$C:$BQ,22,0)</f>
        <v>1541.7847300000001</v>
      </c>
      <c r="O143" s="66">
        <f>VLOOKUP($A143,'S45'!$C:$BQ,29,0)</f>
        <v>0</v>
      </c>
      <c r="P143" s="66">
        <f>VLOOKUP($A143,'S45'!$C:$BQ,30,0)</f>
        <v>85</v>
      </c>
      <c r="Q143" s="66">
        <f>VLOOKUP($A143,'S45'!$C:$BQ,52,0)</f>
        <v>158</v>
      </c>
      <c r="R143" s="66">
        <f>VLOOKUP($A143,'S45'!$C:$BQ,59,0)</f>
        <v>0</v>
      </c>
      <c r="S143" s="66">
        <f>VLOOKUP($A143,'S45'!$C:$BQ,60,0)</f>
        <v>0</v>
      </c>
      <c r="T143" s="58">
        <f>VLOOKUP($A143,'S46'!$C:$BQ,32,0)</f>
        <v>138.6</v>
      </c>
      <c r="U143" s="58">
        <f>VLOOKUP($A143,'S46'!$C:$BQ,39,0)</f>
        <v>11</v>
      </c>
      <c r="V143" s="58">
        <f>VLOOKUP($A143,'S46'!$C:$BQ,40,0)</f>
        <v>41</v>
      </c>
      <c r="W143" s="58">
        <f>VLOOKUP($A143,'S46'!$C:$BQ,22,0)</f>
        <v>1543.13373</v>
      </c>
      <c r="X143" s="66">
        <f>VLOOKUP($A143,'S46'!$C:$BQ,29,0)</f>
        <v>0</v>
      </c>
      <c r="Y143" s="66">
        <f>VLOOKUP($A143,'S46'!$C:$BQ,30,0)</f>
        <v>84</v>
      </c>
      <c r="Z143" s="66">
        <f>VLOOKUP($A143,'S46'!$C:$BQ,52,0)</f>
        <v>158</v>
      </c>
      <c r="AA143" s="66">
        <f>VLOOKUP($A143,'S46'!$C:$BQ,59,0)</f>
        <v>0</v>
      </c>
      <c r="AB143" s="66">
        <f>VLOOKUP($A143,'S46'!$C:$BQ,60,0)</f>
        <v>0</v>
      </c>
      <c r="AC143" s="58">
        <f>VLOOKUP($A143,'S47'!$C:$BQ,32,0)</f>
        <v>142.1</v>
      </c>
      <c r="AD143" s="58">
        <f>VLOOKUP($A143,'S47'!$C:$BQ,39,0)</f>
        <v>7</v>
      </c>
      <c r="AE143" s="58">
        <f>VLOOKUP($A143,'S47'!$C:$BQ,40,0)</f>
        <v>37</v>
      </c>
      <c r="AF143" s="58">
        <f>VLOOKUP($A143,'S47'!$C:$BQ,22,0)</f>
        <v>1559.6367299999999</v>
      </c>
      <c r="AG143" s="66">
        <f>VLOOKUP($A143,'S47'!$C:$BQ,29,0)</f>
        <v>0</v>
      </c>
      <c r="AH143" s="66">
        <f>VLOOKUP($A143,'S47'!$C:$BQ,30,0)</f>
        <v>67</v>
      </c>
      <c r="AI143" s="66">
        <f>VLOOKUP($A143,'S47'!$C:$BQ,52,0)</f>
        <v>159</v>
      </c>
      <c r="AJ143" s="66">
        <f>VLOOKUP($A143,'S47'!$C:$BQ,59,0)</f>
        <v>0</v>
      </c>
      <c r="AK143" s="66">
        <f>VLOOKUP($A143,'S47'!$C:$BQ,60,0)</f>
        <v>0</v>
      </c>
      <c r="AL143" s="58">
        <f>VLOOKUP($A143,'S48'!$C:$BQ,32,0)</f>
        <v>143.1</v>
      </c>
      <c r="AM143" s="58">
        <f>VLOOKUP($A143,'S48'!$C:$BQ,39,0)</f>
        <v>10</v>
      </c>
      <c r="AN143" s="58">
        <f>VLOOKUP($A143,'S48'!$C:$BQ,40,0)</f>
        <v>41</v>
      </c>
      <c r="AO143" s="58">
        <f>VLOOKUP($A143,'S48'!$C:$BQ,22,0)</f>
        <v>1596.7367300000001</v>
      </c>
      <c r="AP143" s="66">
        <f>VLOOKUP($A143,'S48'!$C:$BQ,29,0)</f>
        <v>0</v>
      </c>
      <c r="AQ143" s="66">
        <f>VLOOKUP($A143,'S48'!$C:$BQ,30,0)</f>
        <v>71</v>
      </c>
      <c r="AR143" s="66">
        <f>VLOOKUP($A143,'S48'!$C:$BQ,52,0)</f>
        <v>160</v>
      </c>
      <c r="AS143" s="66">
        <f>VLOOKUP($A143,'S48'!$C:$BQ,59,0)</f>
        <v>0</v>
      </c>
      <c r="AT143" s="66">
        <f>VLOOKUP($A143,'S48'!$C:$BQ,60,0)</f>
        <v>0</v>
      </c>
      <c r="AU143" s="58">
        <f>VLOOKUP($A143,'S49'!$C:$BQ,32,0)</f>
        <v>147.1</v>
      </c>
      <c r="AV143" s="58">
        <f>VLOOKUP($A143,'S49'!$C:$BQ,39,0)</f>
        <v>6</v>
      </c>
      <c r="AW143" s="58">
        <f>VLOOKUP($A143,'S49'!$C:$BQ,40,0)</f>
        <v>37</v>
      </c>
      <c r="AX143" s="58">
        <f>VLOOKUP($A143,'S49'!$C:$BQ,22,0)</f>
        <v>1638.38453</v>
      </c>
      <c r="AY143" s="66">
        <f>VLOOKUP($A143,'S49'!$C:$BQ,29,0)</f>
        <v>0</v>
      </c>
      <c r="AZ143" s="66">
        <f>VLOOKUP($A143,'S49'!$C:$BQ,30,0)</f>
        <v>29</v>
      </c>
      <c r="BA143" s="66">
        <f>VLOOKUP($A143,'S49'!$C:$BQ,52,0)</f>
        <v>164</v>
      </c>
      <c r="BB143" s="66">
        <f>VLOOKUP($A143,'S49'!$C:$BQ,59,0)</f>
        <v>0</v>
      </c>
      <c r="BC143" s="66">
        <f>VLOOKUP($A143,'S49'!$C:$BQ,60,0)</f>
        <v>0</v>
      </c>
      <c r="BD143" s="58" t="e">
        <f>VLOOKUP($A143,'S50'!$C:$BQ,32,0)</f>
        <v>#N/A</v>
      </c>
      <c r="BE143" s="58" t="e">
        <f>VLOOKUP($A143,'S50'!$C:$BQ,39,0)</f>
        <v>#N/A</v>
      </c>
      <c r="BF143" s="58" t="e">
        <f>VLOOKUP($A143,'S50'!$C:$BQ,40,0)</f>
        <v>#N/A</v>
      </c>
      <c r="BG143" s="58" t="e">
        <f>VLOOKUP($A143,'S50'!$C:$BQ,22,0)</f>
        <v>#N/A</v>
      </c>
      <c r="BH143" s="66" t="e">
        <f>VLOOKUP($A143,'S50'!$C:$BQ,29,0)</f>
        <v>#N/A</v>
      </c>
      <c r="BI143" s="66" t="e">
        <f>VLOOKUP($A143,'S50'!$C:$BQ,30,0)</f>
        <v>#N/A</v>
      </c>
      <c r="BJ143" s="66" t="e">
        <f>VLOOKUP($A143,'S50'!$C:$BQ,52,0)</f>
        <v>#N/A</v>
      </c>
      <c r="BK143" s="66" t="e">
        <f>VLOOKUP($A143,'S50'!$C:$BQ,59,0)</f>
        <v>#N/A</v>
      </c>
      <c r="BL143" s="66" t="e">
        <f>VLOOKUP($A143,'S50'!$C:$BQ,60,0)</f>
        <v>#N/A</v>
      </c>
    </row>
    <row r="144" spans="1:64" x14ac:dyDescent="0.2">
      <c r="A144" s="57" t="s">
        <v>208</v>
      </c>
      <c r="B144" s="58">
        <f>VLOOKUP($A144,'S0 remplacer avec S44'!$C:$BQ,32,0)</f>
        <v>119</v>
      </c>
      <c r="C144" s="58">
        <f>VLOOKUP($A144,'S0 remplacer avec S44'!$C:$BQ,39,0)</f>
        <v>1</v>
      </c>
      <c r="D144" s="58">
        <f>VLOOKUP($A144,'S0 remplacer avec S44'!$C:$BQ,40,0)</f>
        <v>24</v>
      </c>
      <c r="E144" s="58">
        <f>VLOOKUP($A144,'S0 remplacer avec S44'!$C:$BQ,22,0)</f>
        <v>1187.9262000000001</v>
      </c>
      <c r="F144" s="66">
        <f>VLOOKUP($A144,'S0 remplacer avec S44'!$C:$BQ,29,0)</f>
        <v>0</v>
      </c>
      <c r="G144" s="66">
        <f>VLOOKUP($A144,'S0 remplacer avec S44'!$C:$BQ,30,0)</f>
        <v>112</v>
      </c>
      <c r="H144" s="66">
        <f>VLOOKUP($A144,'S0 remplacer avec S44'!$C:$BQ,52,0)</f>
        <v>83.6</v>
      </c>
      <c r="I144" s="66">
        <f>VLOOKUP($A144,'S0 remplacer avec S44'!$C:$BQ,59,0)</f>
        <v>0</v>
      </c>
      <c r="J144" s="66">
        <f>VLOOKUP($A144,'S0 remplacer avec S44'!$C:$BQ,60,0)</f>
        <v>0</v>
      </c>
      <c r="K144" s="58">
        <f>VLOOKUP($A144,'S45'!$C:$BQ,32,0)</f>
        <v>119</v>
      </c>
      <c r="L144" s="58">
        <f>VLOOKUP($A144,'S45'!$C:$BQ,39,0)</f>
        <v>1</v>
      </c>
      <c r="M144" s="58">
        <f>VLOOKUP($A144,'S45'!$C:$BQ,40,0)</f>
        <v>24</v>
      </c>
      <c r="N144" s="58">
        <f>VLOOKUP($A144,'S45'!$C:$BQ,22,0)</f>
        <v>1204.1726200000001</v>
      </c>
      <c r="O144" s="66">
        <f>VLOOKUP($A144,'S45'!$C:$BQ,29,0)</f>
        <v>0</v>
      </c>
      <c r="P144" s="66">
        <f>VLOOKUP($A144,'S45'!$C:$BQ,30,0)</f>
        <v>96</v>
      </c>
      <c r="Q144" s="66">
        <f>VLOOKUP($A144,'S45'!$C:$BQ,52,0)</f>
        <v>85.6</v>
      </c>
      <c r="R144" s="66">
        <f>VLOOKUP($A144,'S45'!$C:$BQ,59,0)</f>
        <v>0</v>
      </c>
      <c r="S144" s="66">
        <f>VLOOKUP($A144,'S45'!$C:$BQ,60,0)</f>
        <v>0</v>
      </c>
      <c r="T144" s="58">
        <f>VLOOKUP($A144,'S46'!$C:$BQ,32,0)</f>
        <v>120</v>
      </c>
      <c r="U144" s="58">
        <f>VLOOKUP($A144,'S46'!$C:$BQ,39,0)</f>
        <v>0</v>
      </c>
      <c r="V144" s="58">
        <f>VLOOKUP($A144,'S46'!$C:$BQ,40,0)</f>
        <v>23</v>
      </c>
      <c r="W144" s="58">
        <f>VLOOKUP($A144,'S46'!$C:$BQ,22,0)</f>
        <v>1216.49713</v>
      </c>
      <c r="X144" s="66">
        <f>VLOOKUP($A144,'S46'!$C:$BQ,29,0)</f>
        <v>0</v>
      </c>
      <c r="Y144" s="66">
        <f>VLOOKUP($A144,'S46'!$C:$BQ,30,0)</f>
        <v>83</v>
      </c>
      <c r="Z144" s="66">
        <f>VLOOKUP($A144,'S46'!$C:$BQ,52,0)</f>
        <v>87.6</v>
      </c>
      <c r="AA144" s="66">
        <f>VLOOKUP($A144,'S46'!$C:$BQ,59,0)</f>
        <v>0</v>
      </c>
      <c r="AB144" s="66">
        <f>VLOOKUP($A144,'S46'!$C:$BQ,60,0)</f>
        <v>0</v>
      </c>
      <c r="AC144" s="58">
        <f>VLOOKUP($A144,'S47'!$C:$BQ,32,0)</f>
        <v>119</v>
      </c>
      <c r="AD144" s="58">
        <f>VLOOKUP($A144,'S47'!$C:$BQ,39,0)</f>
        <v>1</v>
      </c>
      <c r="AE144" s="58">
        <f>VLOOKUP($A144,'S47'!$C:$BQ,40,0)</f>
        <v>24</v>
      </c>
      <c r="AF144" s="58">
        <f>VLOOKUP($A144,'S47'!$C:$BQ,22,0)</f>
        <v>1246.8568399999999</v>
      </c>
      <c r="AG144" s="66">
        <f>VLOOKUP($A144,'S47'!$C:$BQ,29,0)</f>
        <v>0</v>
      </c>
      <c r="AH144" s="66">
        <f>VLOOKUP($A144,'S47'!$C:$BQ,30,0)</f>
        <v>53</v>
      </c>
      <c r="AI144" s="66">
        <f>VLOOKUP($A144,'S47'!$C:$BQ,52,0)</f>
        <v>87.6</v>
      </c>
      <c r="AJ144" s="66">
        <f>VLOOKUP($A144,'S47'!$C:$BQ,59,0)</f>
        <v>0</v>
      </c>
      <c r="AK144" s="66">
        <f>VLOOKUP($A144,'S47'!$C:$BQ,60,0)</f>
        <v>0</v>
      </c>
      <c r="AL144" s="58">
        <f>VLOOKUP($A144,'S48'!$C:$BQ,32,0)</f>
        <v>121</v>
      </c>
      <c r="AM144" s="58">
        <f>VLOOKUP($A144,'S48'!$C:$BQ,39,0)</f>
        <v>0</v>
      </c>
      <c r="AN144" s="58">
        <f>VLOOKUP($A144,'S48'!$C:$BQ,40,0)</f>
        <v>23</v>
      </c>
      <c r="AO144" s="58">
        <f>VLOOKUP($A144,'S48'!$C:$BQ,22,0)</f>
        <v>1248.1134099999999</v>
      </c>
      <c r="AP144" s="66">
        <f>VLOOKUP($A144,'S48'!$C:$BQ,29,0)</f>
        <v>0</v>
      </c>
      <c r="AQ144" s="66">
        <f>VLOOKUP($A144,'S48'!$C:$BQ,30,0)</f>
        <v>59</v>
      </c>
      <c r="AR144" s="66">
        <f>VLOOKUP($A144,'S48'!$C:$BQ,52,0)</f>
        <v>88.6</v>
      </c>
      <c r="AS144" s="66">
        <f>VLOOKUP($A144,'S48'!$C:$BQ,59,0)</f>
        <v>0</v>
      </c>
      <c r="AT144" s="66">
        <f>VLOOKUP($A144,'S48'!$C:$BQ,60,0)</f>
        <v>0</v>
      </c>
      <c r="AU144" s="58">
        <f>VLOOKUP($A144,'S49'!$C:$BQ,32,0)</f>
        <v>119.5</v>
      </c>
      <c r="AV144" s="58">
        <f>VLOOKUP($A144,'S49'!$C:$BQ,39,0)</f>
        <v>1</v>
      </c>
      <c r="AW144" s="58">
        <f>VLOOKUP($A144,'S49'!$C:$BQ,40,0)</f>
        <v>25</v>
      </c>
      <c r="AX144" s="58">
        <f>VLOOKUP($A144,'S49'!$C:$BQ,22,0)</f>
        <v>1250.8427200000001</v>
      </c>
      <c r="AY144" s="66">
        <f>VLOOKUP($A144,'S49'!$C:$BQ,29,0)</f>
        <v>0</v>
      </c>
      <c r="AZ144" s="66">
        <f>VLOOKUP($A144,'S49'!$C:$BQ,30,0)</f>
        <v>57</v>
      </c>
      <c r="BA144" s="66">
        <f>VLOOKUP($A144,'S49'!$C:$BQ,52,0)</f>
        <v>88.6</v>
      </c>
      <c r="BB144" s="66">
        <f>VLOOKUP($A144,'S49'!$C:$BQ,59,0)</f>
        <v>0</v>
      </c>
      <c r="BC144" s="66">
        <f>VLOOKUP($A144,'S49'!$C:$BQ,60,0)</f>
        <v>0</v>
      </c>
      <c r="BD144" s="58" t="e">
        <f>VLOOKUP($A144,'S50'!$C:$BQ,32,0)</f>
        <v>#N/A</v>
      </c>
      <c r="BE144" s="58" t="e">
        <f>VLOOKUP($A144,'S50'!$C:$BQ,39,0)</f>
        <v>#N/A</v>
      </c>
      <c r="BF144" s="58" t="e">
        <f>VLOOKUP($A144,'S50'!$C:$BQ,40,0)</f>
        <v>#N/A</v>
      </c>
      <c r="BG144" s="58" t="e">
        <f>VLOOKUP($A144,'S50'!$C:$BQ,22,0)</f>
        <v>#N/A</v>
      </c>
      <c r="BH144" s="66" t="e">
        <f>VLOOKUP($A144,'S50'!$C:$BQ,29,0)</f>
        <v>#N/A</v>
      </c>
      <c r="BI144" s="66" t="e">
        <f>VLOOKUP($A144,'S50'!$C:$BQ,30,0)</f>
        <v>#N/A</v>
      </c>
      <c r="BJ144" s="66" t="e">
        <f>VLOOKUP($A144,'S50'!$C:$BQ,52,0)</f>
        <v>#N/A</v>
      </c>
      <c r="BK144" s="66" t="e">
        <f>VLOOKUP($A144,'S50'!$C:$BQ,59,0)</f>
        <v>#N/A</v>
      </c>
      <c r="BL144" s="66" t="e">
        <f>VLOOKUP($A144,'S50'!$C:$BQ,60,0)</f>
        <v>#N/A</v>
      </c>
    </row>
    <row r="145" spans="1:64" x14ac:dyDescent="0.2">
      <c r="A145" s="57" t="s">
        <v>209</v>
      </c>
      <c r="B145" s="58">
        <f>VLOOKUP($A145,'S0 remplacer avec S44'!$C:$BQ,32,0)</f>
        <v>464.15</v>
      </c>
      <c r="C145" s="58">
        <f>VLOOKUP($A145,'S0 remplacer avec S44'!$C:$BQ,39,0)</f>
        <v>42</v>
      </c>
      <c r="D145" s="58">
        <f>VLOOKUP($A145,'S0 remplacer avec S44'!$C:$BQ,40,0)</f>
        <v>143</v>
      </c>
      <c r="E145" s="58">
        <f>VLOOKUP($A145,'S0 remplacer avec S44'!$C:$BQ,22,0)</f>
        <v>4261.0627949999998</v>
      </c>
      <c r="F145" s="66">
        <f>VLOOKUP($A145,'S0 remplacer avec S44'!$C:$BQ,29,0)</f>
        <v>336</v>
      </c>
      <c r="G145" s="66">
        <f>VLOOKUP($A145,'S0 remplacer avec S44'!$C:$BQ,30,0)</f>
        <v>1255</v>
      </c>
      <c r="H145" s="66">
        <f>VLOOKUP($A145,'S0 remplacer avec S44'!$C:$BQ,52,0)</f>
        <v>344.6</v>
      </c>
      <c r="I145" s="66">
        <f>VLOOKUP($A145,'S0 remplacer avec S44'!$C:$BQ,59,0)</f>
        <v>0</v>
      </c>
      <c r="J145" s="66">
        <f>VLOOKUP($A145,'S0 remplacer avec S44'!$C:$BQ,60,0)</f>
        <v>0</v>
      </c>
      <c r="K145" s="58">
        <f>VLOOKUP($A145,'S45'!$C:$BQ,32,0)</f>
        <v>473.85</v>
      </c>
      <c r="L145" s="58">
        <f>VLOOKUP($A145,'S45'!$C:$BQ,39,0)</f>
        <v>32</v>
      </c>
      <c r="M145" s="58">
        <f>VLOOKUP($A145,'S45'!$C:$BQ,40,0)</f>
        <v>133</v>
      </c>
      <c r="N145" s="58">
        <f>VLOOKUP($A145,'S45'!$C:$BQ,22,0)</f>
        <v>4379.0881749999999</v>
      </c>
      <c r="O145" s="66">
        <f>VLOOKUP($A145,'S45'!$C:$BQ,29,0)</f>
        <v>218</v>
      </c>
      <c r="P145" s="66">
        <f>VLOOKUP($A145,'S45'!$C:$BQ,30,0)</f>
        <v>1137</v>
      </c>
      <c r="Q145" s="66">
        <f>VLOOKUP($A145,'S45'!$C:$BQ,52,0)</f>
        <v>355.6</v>
      </c>
      <c r="R145" s="66">
        <f>VLOOKUP($A145,'S45'!$C:$BQ,59,0)</f>
        <v>0</v>
      </c>
      <c r="S145" s="66">
        <f>VLOOKUP($A145,'S45'!$C:$BQ,60,0)</f>
        <v>0</v>
      </c>
      <c r="T145" s="58">
        <f>VLOOKUP($A145,'S46'!$C:$BQ,32,0)</f>
        <v>469.55</v>
      </c>
      <c r="U145" s="58">
        <f>VLOOKUP($A145,'S46'!$C:$BQ,39,0)</f>
        <v>36</v>
      </c>
      <c r="V145" s="58">
        <f>VLOOKUP($A145,'S46'!$C:$BQ,40,0)</f>
        <v>137</v>
      </c>
      <c r="W145" s="58">
        <f>VLOOKUP($A145,'S46'!$C:$BQ,22,0)</f>
        <v>4382.3393550000001</v>
      </c>
      <c r="X145" s="66">
        <f>VLOOKUP($A145,'S46'!$C:$BQ,29,0)</f>
        <v>215</v>
      </c>
      <c r="Y145" s="66">
        <f>VLOOKUP($A145,'S46'!$C:$BQ,30,0)</f>
        <v>1134</v>
      </c>
      <c r="Z145" s="66">
        <f>VLOOKUP($A145,'S46'!$C:$BQ,52,0)</f>
        <v>358.6</v>
      </c>
      <c r="AA145" s="66">
        <f>VLOOKUP($A145,'S46'!$C:$BQ,59,0)</f>
        <v>0</v>
      </c>
      <c r="AB145" s="66">
        <f>VLOOKUP($A145,'S46'!$C:$BQ,60,0)</f>
        <v>0</v>
      </c>
      <c r="AC145" s="58">
        <f>VLOOKUP($A145,'S47'!$C:$BQ,32,0)</f>
        <v>470.05</v>
      </c>
      <c r="AD145" s="58">
        <f>VLOOKUP($A145,'S47'!$C:$BQ,39,0)</f>
        <v>36</v>
      </c>
      <c r="AE145" s="58">
        <f>VLOOKUP($A145,'S47'!$C:$BQ,40,0)</f>
        <v>137</v>
      </c>
      <c r="AF145" s="58">
        <f>VLOOKUP($A145,'S47'!$C:$BQ,22,0)</f>
        <v>4933.2632649999996</v>
      </c>
      <c r="AG145" s="66">
        <f>VLOOKUP($A145,'S47'!$C:$BQ,29,0)</f>
        <v>0</v>
      </c>
      <c r="AH145" s="66">
        <f>VLOOKUP($A145,'S47'!$C:$BQ,30,0)</f>
        <v>583</v>
      </c>
      <c r="AI145" s="66">
        <f>VLOOKUP($A145,'S47'!$C:$BQ,52,0)</f>
        <v>365.6</v>
      </c>
      <c r="AJ145" s="66">
        <f>VLOOKUP($A145,'S47'!$C:$BQ,59,0)</f>
        <v>0</v>
      </c>
      <c r="AK145" s="66">
        <f>VLOOKUP($A145,'S47'!$C:$BQ,60,0)</f>
        <v>0</v>
      </c>
      <c r="AL145" s="58">
        <f>VLOOKUP($A145,'S48'!$C:$BQ,32,0)</f>
        <v>473.05</v>
      </c>
      <c r="AM145" s="58">
        <f>VLOOKUP($A145,'S48'!$C:$BQ,39,0)</f>
        <v>30</v>
      </c>
      <c r="AN145" s="58">
        <f>VLOOKUP($A145,'S48'!$C:$BQ,40,0)</f>
        <v>130</v>
      </c>
      <c r="AO145" s="58">
        <f>VLOOKUP($A145,'S48'!$C:$BQ,22,0)</f>
        <v>5035.0551750000004</v>
      </c>
      <c r="AP145" s="66">
        <f>VLOOKUP($A145,'S48'!$C:$BQ,29,0)</f>
        <v>0</v>
      </c>
      <c r="AQ145" s="66">
        <f>VLOOKUP($A145,'S48'!$C:$BQ,30,0)</f>
        <v>450</v>
      </c>
      <c r="AR145" s="66">
        <f>VLOOKUP($A145,'S48'!$C:$BQ,52,0)</f>
        <v>373.6</v>
      </c>
      <c r="AS145" s="66">
        <f>VLOOKUP($A145,'S48'!$C:$BQ,59,0)</f>
        <v>0</v>
      </c>
      <c r="AT145" s="66">
        <f>VLOOKUP($A145,'S48'!$C:$BQ,60,0)</f>
        <v>0</v>
      </c>
      <c r="AU145" s="58">
        <f>VLOOKUP($A145,'S49'!$C:$BQ,32,0)</f>
        <v>483.05</v>
      </c>
      <c r="AV145" s="58">
        <f>VLOOKUP($A145,'S49'!$C:$BQ,39,0)</f>
        <v>20</v>
      </c>
      <c r="AW145" s="58">
        <f>VLOOKUP($A145,'S49'!$C:$BQ,40,0)</f>
        <v>120</v>
      </c>
      <c r="AX145" s="58">
        <f>VLOOKUP($A145,'S49'!$C:$BQ,22,0)</f>
        <v>5094.7129949999999</v>
      </c>
      <c r="AY145" s="66">
        <f>VLOOKUP($A145,'S49'!$C:$BQ,29,0)</f>
        <v>0</v>
      </c>
      <c r="AZ145" s="66">
        <f>VLOOKUP($A145,'S49'!$C:$BQ,30,0)</f>
        <v>390</v>
      </c>
      <c r="BA145" s="66">
        <f>VLOOKUP($A145,'S49'!$C:$BQ,52,0)</f>
        <v>373.6</v>
      </c>
      <c r="BB145" s="66">
        <f>VLOOKUP($A145,'S49'!$C:$BQ,59,0)</f>
        <v>0</v>
      </c>
      <c r="BC145" s="66">
        <f>VLOOKUP($A145,'S49'!$C:$BQ,60,0)</f>
        <v>0</v>
      </c>
      <c r="BD145" s="58" t="e">
        <f>VLOOKUP($A145,'S50'!$C:$BQ,32,0)</f>
        <v>#N/A</v>
      </c>
      <c r="BE145" s="58" t="e">
        <f>VLOOKUP($A145,'S50'!$C:$BQ,39,0)</f>
        <v>#N/A</v>
      </c>
      <c r="BF145" s="58" t="e">
        <f>VLOOKUP($A145,'S50'!$C:$BQ,40,0)</f>
        <v>#N/A</v>
      </c>
      <c r="BG145" s="58" t="e">
        <f>VLOOKUP($A145,'S50'!$C:$BQ,22,0)</f>
        <v>#N/A</v>
      </c>
      <c r="BH145" s="66" t="e">
        <f>VLOOKUP($A145,'S50'!$C:$BQ,29,0)</f>
        <v>#N/A</v>
      </c>
      <c r="BI145" s="66" t="e">
        <f>VLOOKUP($A145,'S50'!$C:$BQ,30,0)</f>
        <v>#N/A</v>
      </c>
      <c r="BJ145" s="66" t="e">
        <f>VLOOKUP($A145,'S50'!$C:$BQ,52,0)</f>
        <v>#N/A</v>
      </c>
      <c r="BK145" s="66" t="e">
        <f>VLOOKUP($A145,'S50'!$C:$BQ,59,0)</f>
        <v>#N/A</v>
      </c>
      <c r="BL145" s="66" t="e">
        <f>VLOOKUP($A145,'S50'!$C:$BQ,60,0)</f>
        <v>#N/A</v>
      </c>
    </row>
    <row r="146" spans="1:64" x14ac:dyDescent="0.2">
      <c r="A146" s="57" t="s">
        <v>210</v>
      </c>
      <c r="B146" s="58">
        <f>VLOOKUP($A146,'S0 remplacer avec S44'!$C:$BQ,32,0)</f>
        <v>240.4</v>
      </c>
      <c r="C146" s="58">
        <f>VLOOKUP($A146,'S0 remplacer avec S44'!$C:$BQ,39,0)</f>
        <v>0</v>
      </c>
      <c r="D146" s="58">
        <f>VLOOKUP($A146,'S0 remplacer avec S44'!$C:$BQ,40,0)</f>
        <v>40</v>
      </c>
      <c r="E146" s="58">
        <f>VLOOKUP($A146,'S0 remplacer avec S44'!$C:$BQ,22,0)</f>
        <v>2492.0674049999998</v>
      </c>
      <c r="F146" s="66">
        <f>VLOOKUP($A146,'S0 remplacer avec S44'!$C:$BQ,29,0)</f>
        <v>0</v>
      </c>
      <c r="G146" s="66">
        <f>VLOOKUP($A146,'S0 remplacer avec S44'!$C:$BQ,30,0)</f>
        <v>50</v>
      </c>
      <c r="H146" s="66">
        <f>VLOOKUP($A146,'S0 remplacer avec S44'!$C:$BQ,52,0)</f>
        <v>204</v>
      </c>
      <c r="I146" s="66">
        <f>VLOOKUP($A146,'S0 remplacer avec S44'!$C:$BQ,59,0)</f>
        <v>0</v>
      </c>
      <c r="J146" s="66">
        <f>VLOOKUP($A146,'S0 remplacer avec S44'!$C:$BQ,60,0)</f>
        <v>0</v>
      </c>
      <c r="K146" s="58">
        <f>VLOOKUP($A146,'S45'!$C:$BQ,32,0)</f>
        <v>242.4</v>
      </c>
      <c r="L146" s="58">
        <f>VLOOKUP($A146,'S45'!$C:$BQ,39,0)</f>
        <v>0</v>
      </c>
      <c r="M146" s="58">
        <f>VLOOKUP($A146,'S45'!$C:$BQ,40,0)</f>
        <v>38</v>
      </c>
      <c r="N146" s="58">
        <f>VLOOKUP($A146,'S45'!$C:$BQ,22,0)</f>
        <v>2503.112725</v>
      </c>
      <c r="O146" s="66">
        <f>VLOOKUP($A146,'S45'!$C:$BQ,29,0)</f>
        <v>0</v>
      </c>
      <c r="P146" s="66">
        <f>VLOOKUP($A146,'S45'!$C:$BQ,30,0)</f>
        <v>39</v>
      </c>
      <c r="Q146" s="66">
        <f>VLOOKUP($A146,'S45'!$C:$BQ,52,0)</f>
        <v>205</v>
      </c>
      <c r="R146" s="66">
        <f>VLOOKUP($A146,'S45'!$C:$BQ,59,0)</f>
        <v>0</v>
      </c>
      <c r="S146" s="66">
        <f>VLOOKUP($A146,'S45'!$C:$BQ,60,0)</f>
        <v>0</v>
      </c>
      <c r="T146" s="58">
        <f>VLOOKUP($A146,'S46'!$C:$BQ,32,0)</f>
        <v>241.4</v>
      </c>
      <c r="U146" s="58">
        <f>VLOOKUP($A146,'S46'!$C:$BQ,39,0)</f>
        <v>0</v>
      </c>
      <c r="V146" s="58">
        <f>VLOOKUP($A146,'S46'!$C:$BQ,40,0)</f>
        <v>39</v>
      </c>
      <c r="W146" s="58">
        <f>VLOOKUP($A146,'S46'!$C:$BQ,22,0)</f>
        <v>2504.3202350000001</v>
      </c>
      <c r="X146" s="66">
        <f>VLOOKUP($A146,'S46'!$C:$BQ,29,0)</f>
        <v>0</v>
      </c>
      <c r="Y146" s="66">
        <f>VLOOKUP($A146,'S46'!$C:$BQ,30,0)</f>
        <v>37</v>
      </c>
      <c r="Z146" s="66">
        <f>VLOOKUP($A146,'S46'!$C:$BQ,52,0)</f>
        <v>205</v>
      </c>
      <c r="AA146" s="66">
        <f>VLOOKUP($A146,'S46'!$C:$BQ,59,0)</f>
        <v>0</v>
      </c>
      <c r="AB146" s="66">
        <f>VLOOKUP($A146,'S46'!$C:$BQ,60,0)</f>
        <v>0</v>
      </c>
      <c r="AC146" s="58">
        <f>VLOOKUP($A146,'S47'!$C:$BQ,32,0)</f>
        <v>251.4</v>
      </c>
      <c r="AD146" s="58">
        <f>VLOOKUP($A146,'S47'!$C:$BQ,39,0)</f>
        <v>0</v>
      </c>
      <c r="AE146" s="58">
        <f>VLOOKUP($A146,'S47'!$C:$BQ,40,0)</f>
        <v>29</v>
      </c>
      <c r="AF146" s="58">
        <f>VLOOKUP($A146,'S47'!$C:$BQ,22,0)</f>
        <v>2540.845335</v>
      </c>
      <c r="AG146" s="66">
        <f>VLOOKUP($A146,'S47'!$C:$BQ,29,0)</f>
        <v>0</v>
      </c>
      <c r="AH146" s="66">
        <f>VLOOKUP($A146,'S47'!$C:$BQ,30,0)</f>
        <v>1</v>
      </c>
      <c r="AI146" s="66">
        <f>VLOOKUP($A146,'S47'!$C:$BQ,52,0)</f>
        <v>207</v>
      </c>
      <c r="AJ146" s="66">
        <f>VLOOKUP($A146,'S47'!$C:$BQ,59,0)</f>
        <v>0</v>
      </c>
      <c r="AK146" s="66">
        <f>VLOOKUP($A146,'S47'!$C:$BQ,60,0)</f>
        <v>0</v>
      </c>
      <c r="AL146" s="58">
        <f>VLOOKUP($A146,'S48'!$C:$BQ,32,0)</f>
        <v>254.4</v>
      </c>
      <c r="AM146" s="58">
        <f>VLOOKUP($A146,'S48'!$C:$BQ,39,0)</f>
        <v>0</v>
      </c>
      <c r="AN146" s="58">
        <f>VLOOKUP($A146,'S48'!$C:$BQ,40,0)</f>
        <v>22</v>
      </c>
      <c r="AO146" s="58">
        <f>VLOOKUP($A146,'S48'!$C:$BQ,22,0)</f>
        <v>2588.001945</v>
      </c>
      <c r="AP146" s="66">
        <f>VLOOKUP($A146,'S48'!$C:$BQ,29,0)</f>
        <v>0</v>
      </c>
      <c r="AQ146" s="66">
        <f>VLOOKUP($A146,'S48'!$C:$BQ,30,0)</f>
        <v>0</v>
      </c>
      <c r="AR146" s="66">
        <f>VLOOKUP($A146,'S48'!$C:$BQ,52,0)</f>
        <v>208</v>
      </c>
      <c r="AS146" s="66">
        <f>VLOOKUP($A146,'S48'!$C:$BQ,59,0)</f>
        <v>0</v>
      </c>
      <c r="AT146" s="66">
        <f>VLOOKUP($A146,'S48'!$C:$BQ,60,0)</f>
        <v>0</v>
      </c>
      <c r="AU146" s="58">
        <f>VLOOKUP($A146,'S49'!$C:$BQ,32,0)</f>
        <v>259.39999999999998</v>
      </c>
      <c r="AV146" s="58">
        <f>VLOOKUP($A146,'S49'!$C:$BQ,39,0)</f>
        <v>0</v>
      </c>
      <c r="AW146" s="58">
        <f>VLOOKUP($A146,'S49'!$C:$BQ,40,0)</f>
        <v>17</v>
      </c>
      <c r="AX146" s="58">
        <f>VLOOKUP($A146,'S49'!$C:$BQ,22,0)</f>
        <v>2600.5400450000002</v>
      </c>
      <c r="AY146" s="66">
        <f>VLOOKUP($A146,'S49'!$C:$BQ,29,0)</f>
        <v>0</v>
      </c>
      <c r="AZ146" s="66">
        <f>VLOOKUP($A146,'S49'!$C:$BQ,30,0)</f>
        <v>0</v>
      </c>
      <c r="BA146" s="66">
        <f>VLOOKUP($A146,'S49'!$C:$BQ,52,0)</f>
        <v>213</v>
      </c>
      <c r="BB146" s="66">
        <f>VLOOKUP($A146,'S49'!$C:$BQ,59,0)</f>
        <v>0</v>
      </c>
      <c r="BC146" s="66">
        <f>VLOOKUP($A146,'S49'!$C:$BQ,60,0)</f>
        <v>0</v>
      </c>
      <c r="BD146" s="58" t="e">
        <f>VLOOKUP($A146,'S50'!$C:$BQ,32,0)</f>
        <v>#N/A</v>
      </c>
      <c r="BE146" s="58" t="e">
        <f>VLOOKUP($A146,'S50'!$C:$BQ,39,0)</f>
        <v>#N/A</v>
      </c>
      <c r="BF146" s="58" t="e">
        <f>VLOOKUP($A146,'S50'!$C:$BQ,40,0)</f>
        <v>#N/A</v>
      </c>
      <c r="BG146" s="58" t="e">
        <f>VLOOKUP($A146,'S50'!$C:$BQ,22,0)</f>
        <v>#N/A</v>
      </c>
      <c r="BH146" s="66" t="e">
        <f>VLOOKUP($A146,'S50'!$C:$BQ,29,0)</f>
        <v>#N/A</v>
      </c>
      <c r="BI146" s="66" t="e">
        <f>VLOOKUP($A146,'S50'!$C:$BQ,30,0)</f>
        <v>#N/A</v>
      </c>
      <c r="BJ146" s="66" t="e">
        <f>VLOOKUP($A146,'S50'!$C:$BQ,52,0)</f>
        <v>#N/A</v>
      </c>
      <c r="BK146" s="66" t="e">
        <f>VLOOKUP($A146,'S50'!$C:$BQ,59,0)</f>
        <v>#N/A</v>
      </c>
      <c r="BL146" s="66" t="e">
        <f>VLOOKUP($A146,'S50'!$C:$BQ,60,0)</f>
        <v>#N/A</v>
      </c>
    </row>
    <row r="147" spans="1:64" x14ac:dyDescent="0.2">
      <c r="A147" s="57" t="s">
        <v>211</v>
      </c>
      <c r="B147" s="58">
        <f>VLOOKUP($A147,'S0 remplacer avec S44'!$C:$BQ,32,0)</f>
        <v>176.05</v>
      </c>
      <c r="C147" s="58">
        <f>VLOOKUP($A147,'S0 remplacer avec S44'!$C:$BQ,39,0)</f>
        <v>1</v>
      </c>
      <c r="D147" s="58">
        <f>VLOOKUP($A147,'S0 remplacer avec S44'!$C:$BQ,40,0)</f>
        <v>37</v>
      </c>
      <c r="E147" s="58">
        <f>VLOOKUP($A147,'S0 remplacer avec S44'!$C:$BQ,22,0)</f>
        <v>1732.9791700000001</v>
      </c>
      <c r="F147" s="66">
        <f>VLOOKUP($A147,'S0 remplacer avec S44'!$C:$BQ,29,0)</f>
        <v>0</v>
      </c>
      <c r="G147" s="66">
        <f>VLOOKUP($A147,'S0 remplacer avec S44'!$C:$BQ,30,0)</f>
        <v>197</v>
      </c>
      <c r="H147" s="66">
        <f>VLOOKUP($A147,'S0 remplacer avec S44'!$C:$BQ,52,0)</f>
        <v>160.4</v>
      </c>
      <c r="I147" s="66">
        <f>VLOOKUP($A147,'S0 remplacer avec S44'!$C:$BQ,59,0)</f>
        <v>0</v>
      </c>
      <c r="J147" s="66">
        <f>VLOOKUP($A147,'S0 remplacer avec S44'!$C:$BQ,60,0)</f>
        <v>0</v>
      </c>
      <c r="K147" s="58">
        <f>VLOOKUP($A147,'S45'!$C:$BQ,32,0)</f>
        <v>178.15</v>
      </c>
      <c r="L147" s="58">
        <f>VLOOKUP($A147,'S45'!$C:$BQ,39,0)</f>
        <v>0</v>
      </c>
      <c r="M147" s="58">
        <f>VLOOKUP($A147,'S45'!$C:$BQ,40,0)</f>
        <v>34</v>
      </c>
      <c r="N147" s="58">
        <f>VLOOKUP($A147,'S45'!$C:$BQ,22,0)</f>
        <v>1775.2221999999999</v>
      </c>
      <c r="O147" s="66">
        <f>VLOOKUP($A147,'S45'!$C:$BQ,29,0)</f>
        <v>0</v>
      </c>
      <c r="P147" s="66">
        <f>VLOOKUP($A147,'S45'!$C:$BQ,30,0)</f>
        <v>155</v>
      </c>
      <c r="Q147" s="66">
        <f>VLOOKUP($A147,'S45'!$C:$BQ,52,0)</f>
        <v>163.4</v>
      </c>
      <c r="R147" s="66">
        <f>VLOOKUP($A147,'S45'!$C:$BQ,59,0)</f>
        <v>0</v>
      </c>
      <c r="S147" s="66">
        <f>VLOOKUP($A147,'S45'!$C:$BQ,60,0)</f>
        <v>0</v>
      </c>
      <c r="T147" s="58">
        <f>VLOOKUP($A147,'S46'!$C:$BQ,32,0)</f>
        <v>178.15</v>
      </c>
      <c r="U147" s="58">
        <f>VLOOKUP($A147,'S46'!$C:$BQ,39,0)</f>
        <v>0</v>
      </c>
      <c r="V147" s="58">
        <f>VLOOKUP($A147,'S46'!$C:$BQ,40,0)</f>
        <v>34</v>
      </c>
      <c r="W147" s="58">
        <f>VLOOKUP($A147,'S46'!$C:$BQ,22,0)</f>
        <v>1775.0390500000001</v>
      </c>
      <c r="X147" s="66">
        <f>VLOOKUP($A147,'S46'!$C:$BQ,29,0)</f>
        <v>0</v>
      </c>
      <c r="Y147" s="66">
        <f>VLOOKUP($A147,'S46'!$C:$BQ,30,0)</f>
        <v>155</v>
      </c>
      <c r="Z147" s="66">
        <f>VLOOKUP($A147,'S46'!$C:$BQ,52,0)</f>
        <v>164.4</v>
      </c>
      <c r="AA147" s="66">
        <f>VLOOKUP($A147,'S46'!$C:$BQ,59,0)</f>
        <v>0</v>
      </c>
      <c r="AB147" s="66">
        <f>VLOOKUP($A147,'S46'!$C:$BQ,60,0)</f>
        <v>0</v>
      </c>
      <c r="AC147" s="58">
        <f>VLOOKUP($A147,'S47'!$C:$BQ,32,0)</f>
        <v>177.65</v>
      </c>
      <c r="AD147" s="58">
        <f>VLOOKUP($A147,'S47'!$C:$BQ,39,0)</f>
        <v>0</v>
      </c>
      <c r="AE147" s="58">
        <f>VLOOKUP($A147,'S47'!$C:$BQ,40,0)</f>
        <v>35</v>
      </c>
      <c r="AF147" s="58">
        <f>VLOOKUP($A147,'S47'!$C:$BQ,22,0)</f>
        <v>1785.2129600000001</v>
      </c>
      <c r="AG147" s="66">
        <f>VLOOKUP($A147,'S47'!$C:$BQ,29,0)</f>
        <v>0</v>
      </c>
      <c r="AH147" s="66">
        <f>VLOOKUP($A147,'S47'!$C:$BQ,30,0)</f>
        <v>145</v>
      </c>
      <c r="AI147" s="66">
        <f>VLOOKUP($A147,'S47'!$C:$BQ,52,0)</f>
        <v>164.4</v>
      </c>
      <c r="AJ147" s="66">
        <f>VLOOKUP($A147,'S47'!$C:$BQ,59,0)</f>
        <v>0</v>
      </c>
      <c r="AK147" s="66">
        <f>VLOOKUP($A147,'S47'!$C:$BQ,60,0)</f>
        <v>0</v>
      </c>
      <c r="AL147" s="58">
        <f>VLOOKUP($A147,'S48'!$C:$BQ,32,0)</f>
        <v>176.15</v>
      </c>
      <c r="AM147" s="58">
        <f>VLOOKUP($A147,'S48'!$C:$BQ,39,0)</f>
        <v>0</v>
      </c>
      <c r="AN147" s="58">
        <f>VLOOKUP($A147,'S48'!$C:$BQ,40,0)</f>
        <v>36</v>
      </c>
      <c r="AO147" s="58">
        <f>VLOOKUP($A147,'S48'!$C:$BQ,22,0)</f>
        <v>1787.2972400000001</v>
      </c>
      <c r="AP147" s="66">
        <f>VLOOKUP($A147,'S48'!$C:$BQ,29,0)</f>
        <v>0</v>
      </c>
      <c r="AQ147" s="66">
        <f>VLOOKUP($A147,'S48'!$C:$BQ,30,0)</f>
        <v>135</v>
      </c>
      <c r="AR147" s="66">
        <f>VLOOKUP($A147,'S48'!$C:$BQ,52,0)</f>
        <v>164.4</v>
      </c>
      <c r="AS147" s="66">
        <f>VLOOKUP($A147,'S48'!$C:$BQ,59,0)</f>
        <v>0</v>
      </c>
      <c r="AT147" s="66">
        <f>VLOOKUP($A147,'S48'!$C:$BQ,60,0)</f>
        <v>0</v>
      </c>
      <c r="AU147" s="58">
        <f>VLOOKUP($A147,'S49'!$C:$BQ,32,0)</f>
        <v>179.15</v>
      </c>
      <c r="AV147" s="58">
        <f>VLOOKUP($A147,'S49'!$C:$BQ,39,0)</f>
        <v>0</v>
      </c>
      <c r="AW147" s="58">
        <f>VLOOKUP($A147,'S49'!$C:$BQ,40,0)</f>
        <v>33</v>
      </c>
      <c r="AX147" s="58">
        <f>VLOOKUP($A147,'S49'!$C:$BQ,22,0)</f>
        <v>1792.0968700000001</v>
      </c>
      <c r="AY147" s="66">
        <f>VLOOKUP($A147,'S49'!$C:$BQ,29,0)</f>
        <v>0</v>
      </c>
      <c r="AZ147" s="66">
        <f>VLOOKUP($A147,'S49'!$C:$BQ,30,0)</f>
        <v>130</v>
      </c>
      <c r="BA147" s="66">
        <f>VLOOKUP($A147,'S49'!$C:$BQ,52,0)</f>
        <v>166.4</v>
      </c>
      <c r="BB147" s="66">
        <f>VLOOKUP($A147,'S49'!$C:$BQ,59,0)</f>
        <v>0</v>
      </c>
      <c r="BC147" s="66">
        <f>VLOOKUP($A147,'S49'!$C:$BQ,60,0)</f>
        <v>0</v>
      </c>
      <c r="BD147" s="58" t="e">
        <f>VLOOKUP($A147,'S50'!$C:$BQ,32,0)</f>
        <v>#N/A</v>
      </c>
      <c r="BE147" s="58" t="e">
        <f>VLOOKUP($A147,'S50'!$C:$BQ,39,0)</f>
        <v>#N/A</v>
      </c>
      <c r="BF147" s="58" t="e">
        <f>VLOOKUP($A147,'S50'!$C:$BQ,40,0)</f>
        <v>#N/A</v>
      </c>
      <c r="BG147" s="58" t="e">
        <f>VLOOKUP($A147,'S50'!$C:$BQ,22,0)</f>
        <v>#N/A</v>
      </c>
      <c r="BH147" s="66" t="e">
        <f>VLOOKUP($A147,'S50'!$C:$BQ,29,0)</f>
        <v>#N/A</v>
      </c>
      <c r="BI147" s="66" t="e">
        <f>VLOOKUP($A147,'S50'!$C:$BQ,30,0)</f>
        <v>#N/A</v>
      </c>
      <c r="BJ147" s="66" t="e">
        <f>VLOOKUP($A147,'S50'!$C:$BQ,52,0)</f>
        <v>#N/A</v>
      </c>
      <c r="BK147" s="66" t="e">
        <f>VLOOKUP($A147,'S50'!$C:$BQ,59,0)</f>
        <v>#N/A</v>
      </c>
      <c r="BL147" s="66" t="e">
        <f>VLOOKUP($A147,'S50'!$C:$BQ,60,0)</f>
        <v>#N/A</v>
      </c>
    </row>
    <row r="148" spans="1:64" x14ac:dyDescent="0.2">
      <c r="A148" s="57" t="s">
        <v>212</v>
      </c>
      <c r="B148" s="58">
        <f>VLOOKUP($A148,'S0 remplacer avec S44'!$C:$BQ,32,0)</f>
        <v>216.45</v>
      </c>
      <c r="C148" s="58">
        <f>VLOOKUP($A148,'S0 remplacer avec S44'!$C:$BQ,39,0)</f>
        <v>19</v>
      </c>
      <c r="D148" s="58">
        <f>VLOOKUP($A148,'S0 remplacer avec S44'!$C:$BQ,40,0)</f>
        <v>66</v>
      </c>
      <c r="E148" s="58">
        <f>VLOOKUP($A148,'S0 remplacer avec S44'!$C:$BQ,22,0)</f>
        <v>1681.955305</v>
      </c>
      <c r="F148" s="66">
        <f>VLOOKUP($A148,'S0 remplacer avec S44'!$C:$BQ,29,0)</f>
        <v>453</v>
      </c>
      <c r="G148" s="66">
        <f>VLOOKUP($A148,'S0 remplacer avec S44'!$C:$BQ,30,0)</f>
        <v>880</v>
      </c>
      <c r="H148" s="66">
        <f>VLOOKUP($A148,'S0 remplacer avec S44'!$C:$BQ,52,0)</f>
        <v>195.2</v>
      </c>
      <c r="I148" s="66">
        <f>VLOOKUP($A148,'S0 remplacer avec S44'!$C:$BQ,59,0)</f>
        <v>0</v>
      </c>
      <c r="J148" s="66">
        <f>VLOOKUP($A148,'S0 remplacer avec S44'!$C:$BQ,60,0)</f>
        <v>0</v>
      </c>
      <c r="K148" s="58">
        <f>VLOOKUP($A148,'S45'!$C:$BQ,32,0)</f>
        <v>221.45</v>
      </c>
      <c r="L148" s="58">
        <f>VLOOKUP($A148,'S45'!$C:$BQ,39,0)</f>
        <v>14</v>
      </c>
      <c r="M148" s="58">
        <f>VLOOKUP($A148,'S45'!$C:$BQ,40,0)</f>
        <v>61</v>
      </c>
      <c r="N148" s="58">
        <f>VLOOKUP($A148,'S45'!$C:$BQ,22,0)</f>
        <v>1703.938165</v>
      </c>
      <c r="O148" s="66">
        <f>VLOOKUP($A148,'S45'!$C:$BQ,29,0)</f>
        <v>431</v>
      </c>
      <c r="P148" s="66">
        <f>VLOOKUP($A148,'S45'!$C:$BQ,30,0)</f>
        <v>858</v>
      </c>
      <c r="Q148" s="66">
        <f>VLOOKUP($A148,'S45'!$C:$BQ,52,0)</f>
        <v>196.2</v>
      </c>
      <c r="R148" s="66">
        <f>VLOOKUP($A148,'S45'!$C:$BQ,59,0)</f>
        <v>0</v>
      </c>
      <c r="S148" s="66">
        <f>VLOOKUP($A148,'S45'!$C:$BQ,60,0)</f>
        <v>0</v>
      </c>
      <c r="T148" s="58">
        <f>VLOOKUP($A148,'S46'!$C:$BQ,32,0)</f>
        <v>221.95</v>
      </c>
      <c r="U148" s="58">
        <f>VLOOKUP($A148,'S46'!$C:$BQ,39,0)</f>
        <v>13</v>
      </c>
      <c r="V148" s="58">
        <f>VLOOKUP($A148,'S46'!$C:$BQ,40,0)</f>
        <v>60</v>
      </c>
      <c r="W148" s="58">
        <f>VLOOKUP($A148,'S46'!$C:$BQ,22,0)</f>
        <v>1741.1142749999999</v>
      </c>
      <c r="X148" s="66">
        <f>VLOOKUP($A148,'S46'!$C:$BQ,29,0)</f>
        <v>394</v>
      </c>
      <c r="Y148" s="66">
        <f>VLOOKUP($A148,'S46'!$C:$BQ,30,0)</f>
        <v>821</v>
      </c>
      <c r="Z148" s="66">
        <f>VLOOKUP($A148,'S46'!$C:$BQ,52,0)</f>
        <v>196.2</v>
      </c>
      <c r="AA148" s="66">
        <f>VLOOKUP($A148,'S46'!$C:$BQ,59,0)</f>
        <v>0</v>
      </c>
      <c r="AB148" s="66">
        <f>VLOOKUP($A148,'S46'!$C:$BQ,60,0)</f>
        <v>0</v>
      </c>
      <c r="AC148" s="58">
        <f>VLOOKUP($A148,'S47'!$C:$BQ,32,0)</f>
        <v>222.95</v>
      </c>
      <c r="AD148" s="58">
        <f>VLOOKUP($A148,'S47'!$C:$BQ,39,0)</f>
        <v>12</v>
      </c>
      <c r="AE148" s="58">
        <f>VLOOKUP($A148,'S47'!$C:$BQ,40,0)</f>
        <v>59</v>
      </c>
      <c r="AF148" s="58">
        <f>VLOOKUP($A148,'S47'!$C:$BQ,22,0)</f>
        <v>1870.709255</v>
      </c>
      <c r="AG148" s="66">
        <f>VLOOKUP($A148,'S47'!$C:$BQ,29,0)</f>
        <v>264</v>
      </c>
      <c r="AH148" s="66">
        <f>VLOOKUP($A148,'S47'!$C:$BQ,30,0)</f>
        <v>691</v>
      </c>
      <c r="AI148" s="66">
        <f>VLOOKUP($A148,'S47'!$C:$BQ,52,0)</f>
        <v>196.2</v>
      </c>
      <c r="AJ148" s="66">
        <f>VLOOKUP($A148,'S47'!$C:$BQ,59,0)</f>
        <v>0</v>
      </c>
      <c r="AK148" s="66">
        <f>VLOOKUP($A148,'S47'!$C:$BQ,60,0)</f>
        <v>0</v>
      </c>
      <c r="AL148" s="58">
        <f>VLOOKUP($A148,'S48'!$C:$BQ,32,0)</f>
        <v>230.45</v>
      </c>
      <c r="AM148" s="58">
        <f>VLOOKUP($A148,'S48'!$C:$BQ,39,0)</f>
        <v>2</v>
      </c>
      <c r="AN148" s="58">
        <f>VLOOKUP($A148,'S48'!$C:$BQ,40,0)</f>
        <v>49</v>
      </c>
      <c r="AO148" s="58">
        <f>VLOOKUP($A148,'S48'!$C:$BQ,22,0)</f>
        <v>1890.3948049999999</v>
      </c>
      <c r="AP148" s="66">
        <f>VLOOKUP($A148,'S48'!$C:$BQ,29,0)</f>
        <v>223</v>
      </c>
      <c r="AQ148" s="66">
        <f>VLOOKUP($A148,'S48'!$C:$BQ,30,0)</f>
        <v>646</v>
      </c>
      <c r="AR148" s="66">
        <f>VLOOKUP($A148,'S48'!$C:$BQ,52,0)</f>
        <v>200.2</v>
      </c>
      <c r="AS148" s="66">
        <f>VLOOKUP($A148,'S48'!$C:$BQ,59,0)</f>
        <v>0</v>
      </c>
      <c r="AT148" s="66">
        <f>VLOOKUP($A148,'S48'!$C:$BQ,60,0)</f>
        <v>0</v>
      </c>
      <c r="AU148" s="58">
        <f>VLOOKUP($A148,'S49'!$C:$BQ,32,0)</f>
        <v>236.45</v>
      </c>
      <c r="AV148" s="58">
        <f>VLOOKUP($A148,'S49'!$C:$BQ,39,0)</f>
        <v>0</v>
      </c>
      <c r="AW148" s="58">
        <f>VLOOKUP($A148,'S49'!$C:$BQ,40,0)</f>
        <v>43</v>
      </c>
      <c r="AX148" s="58">
        <f>VLOOKUP($A148,'S49'!$C:$BQ,22,0)</f>
        <v>1914.2227849999999</v>
      </c>
      <c r="AY148" s="66">
        <f>VLOOKUP($A148,'S49'!$C:$BQ,29,0)</f>
        <v>199</v>
      </c>
      <c r="AZ148" s="66">
        <f>VLOOKUP($A148,'S49'!$C:$BQ,30,0)</f>
        <v>622</v>
      </c>
      <c r="BA148" s="66">
        <f>VLOOKUP($A148,'S49'!$C:$BQ,52,0)</f>
        <v>202.2</v>
      </c>
      <c r="BB148" s="66">
        <f>VLOOKUP($A148,'S49'!$C:$BQ,59,0)</f>
        <v>0</v>
      </c>
      <c r="BC148" s="66">
        <f>VLOOKUP($A148,'S49'!$C:$BQ,60,0)</f>
        <v>0</v>
      </c>
      <c r="BD148" s="58" t="e">
        <f>VLOOKUP($A148,'S50'!$C:$BQ,32,0)</f>
        <v>#N/A</v>
      </c>
      <c r="BE148" s="58" t="e">
        <f>VLOOKUP($A148,'S50'!$C:$BQ,39,0)</f>
        <v>#N/A</v>
      </c>
      <c r="BF148" s="58" t="e">
        <f>VLOOKUP($A148,'S50'!$C:$BQ,40,0)</f>
        <v>#N/A</v>
      </c>
      <c r="BG148" s="58" t="e">
        <f>VLOOKUP($A148,'S50'!$C:$BQ,22,0)</f>
        <v>#N/A</v>
      </c>
      <c r="BH148" s="66" t="e">
        <f>VLOOKUP($A148,'S50'!$C:$BQ,29,0)</f>
        <v>#N/A</v>
      </c>
      <c r="BI148" s="66" t="e">
        <f>VLOOKUP($A148,'S50'!$C:$BQ,30,0)</f>
        <v>#N/A</v>
      </c>
      <c r="BJ148" s="66" t="e">
        <f>VLOOKUP($A148,'S50'!$C:$BQ,52,0)</f>
        <v>#N/A</v>
      </c>
      <c r="BK148" s="66" t="e">
        <f>VLOOKUP($A148,'S50'!$C:$BQ,59,0)</f>
        <v>#N/A</v>
      </c>
      <c r="BL148" s="66" t="e">
        <f>VLOOKUP($A148,'S50'!$C:$BQ,60,0)</f>
        <v>#N/A</v>
      </c>
    </row>
    <row r="149" spans="1:64" x14ac:dyDescent="0.2">
      <c r="A149" s="57" t="s">
        <v>213</v>
      </c>
      <c r="B149" s="58">
        <f>VLOOKUP($A149,'S0 remplacer avec S44'!$C:$BQ,32,0)</f>
        <v>281.3</v>
      </c>
      <c r="C149" s="58">
        <f>VLOOKUP($A149,'S0 remplacer avec S44'!$C:$BQ,39,0)</f>
        <v>219</v>
      </c>
      <c r="D149" s="58">
        <f>VLOOKUP($A149,'S0 remplacer avec S44'!$C:$BQ,40,0)</f>
        <v>319</v>
      </c>
      <c r="E149" s="58">
        <f>VLOOKUP($A149,'S0 remplacer avec S44'!$C:$BQ,22,0)</f>
        <v>2932.4932050000002</v>
      </c>
      <c r="F149" s="66">
        <f>VLOOKUP($A149,'S0 remplacer avec S44'!$C:$BQ,29,0)</f>
        <v>1613</v>
      </c>
      <c r="G149" s="66">
        <f>VLOOKUP($A149,'S0 remplacer avec S44'!$C:$BQ,30,0)</f>
        <v>2522</v>
      </c>
      <c r="H149" s="66">
        <f>VLOOKUP($A149,'S0 remplacer avec S44'!$C:$BQ,52,0)</f>
        <v>246.4</v>
      </c>
      <c r="I149" s="66">
        <f>VLOOKUP($A149,'S0 remplacer avec S44'!$C:$BQ,59,0)</f>
        <v>8</v>
      </c>
      <c r="J149" s="66">
        <f>VLOOKUP($A149,'S0 remplacer avec S44'!$C:$BQ,60,0)</f>
        <v>59</v>
      </c>
      <c r="K149" s="58">
        <f>VLOOKUP($A149,'S45'!$C:$BQ,32,0)</f>
        <v>289</v>
      </c>
      <c r="L149" s="58">
        <f>VLOOKUP($A149,'S45'!$C:$BQ,39,0)</f>
        <v>211</v>
      </c>
      <c r="M149" s="58">
        <f>VLOOKUP($A149,'S45'!$C:$BQ,40,0)</f>
        <v>311</v>
      </c>
      <c r="N149" s="58">
        <f>VLOOKUP($A149,'S45'!$C:$BQ,22,0)</f>
        <v>3102.303715</v>
      </c>
      <c r="O149" s="66">
        <f>VLOOKUP($A149,'S45'!$C:$BQ,29,0)</f>
        <v>1443</v>
      </c>
      <c r="P149" s="66">
        <f>VLOOKUP($A149,'S45'!$C:$BQ,30,0)</f>
        <v>2352</v>
      </c>
      <c r="Q149" s="66">
        <f>VLOOKUP($A149,'S45'!$C:$BQ,52,0)</f>
        <v>256.39999999999998</v>
      </c>
      <c r="R149" s="66">
        <f>VLOOKUP($A149,'S45'!$C:$BQ,59,0)</f>
        <v>0</v>
      </c>
      <c r="S149" s="66">
        <f>VLOOKUP($A149,'S45'!$C:$BQ,60,0)</f>
        <v>49</v>
      </c>
      <c r="T149" s="58">
        <f>VLOOKUP($A149,'S46'!$C:$BQ,32,0)</f>
        <v>291.5</v>
      </c>
      <c r="U149" s="58">
        <f>VLOOKUP($A149,'S46'!$C:$BQ,39,0)</f>
        <v>209</v>
      </c>
      <c r="V149" s="58">
        <f>VLOOKUP($A149,'S46'!$C:$BQ,40,0)</f>
        <v>309</v>
      </c>
      <c r="W149" s="58">
        <f>VLOOKUP($A149,'S46'!$C:$BQ,22,0)</f>
        <v>3105.3231350000001</v>
      </c>
      <c r="X149" s="66">
        <f>VLOOKUP($A149,'S46'!$C:$BQ,29,0)</f>
        <v>1440</v>
      </c>
      <c r="Y149" s="66">
        <f>VLOOKUP($A149,'S46'!$C:$BQ,30,0)</f>
        <v>2349</v>
      </c>
      <c r="Z149" s="66">
        <f>VLOOKUP($A149,'S46'!$C:$BQ,52,0)</f>
        <v>259.39999999999998</v>
      </c>
      <c r="AA149" s="66">
        <f>VLOOKUP($A149,'S46'!$C:$BQ,59,0)</f>
        <v>0</v>
      </c>
      <c r="AB149" s="66">
        <f>VLOOKUP($A149,'S46'!$C:$BQ,60,0)</f>
        <v>46</v>
      </c>
      <c r="AC149" s="58">
        <f>VLOOKUP($A149,'S47'!$C:$BQ,32,0)</f>
        <v>299.2</v>
      </c>
      <c r="AD149" s="58">
        <f>VLOOKUP($A149,'S47'!$C:$BQ,39,0)</f>
        <v>201</v>
      </c>
      <c r="AE149" s="58">
        <f>VLOOKUP($A149,'S47'!$C:$BQ,40,0)</f>
        <v>301</v>
      </c>
      <c r="AF149" s="58">
        <f>VLOOKUP($A149,'S47'!$C:$BQ,22,0)</f>
        <v>3201.4128350000001</v>
      </c>
      <c r="AG149" s="66">
        <f>VLOOKUP($A149,'S47'!$C:$BQ,29,0)</f>
        <v>1344</v>
      </c>
      <c r="AH149" s="66">
        <f>VLOOKUP($A149,'S47'!$C:$BQ,30,0)</f>
        <v>2253</v>
      </c>
      <c r="AI149" s="66">
        <f>VLOOKUP($A149,'S47'!$C:$BQ,52,0)</f>
        <v>261.39999999999998</v>
      </c>
      <c r="AJ149" s="66">
        <f>VLOOKUP($A149,'S47'!$C:$BQ,59,0)</f>
        <v>0</v>
      </c>
      <c r="AK149" s="66">
        <f>VLOOKUP($A149,'S47'!$C:$BQ,60,0)</f>
        <v>44</v>
      </c>
      <c r="AL149" s="58">
        <f>VLOOKUP($A149,'S48'!$C:$BQ,32,0)</f>
        <v>302.2</v>
      </c>
      <c r="AM149" s="58">
        <f>VLOOKUP($A149,'S48'!$C:$BQ,39,0)</f>
        <v>194</v>
      </c>
      <c r="AN149" s="58">
        <f>VLOOKUP($A149,'S48'!$C:$BQ,40,0)</f>
        <v>293</v>
      </c>
      <c r="AO149" s="58">
        <f>VLOOKUP($A149,'S48'!$C:$BQ,22,0)</f>
        <v>3223.477985</v>
      </c>
      <c r="AP149" s="66">
        <f>VLOOKUP($A149,'S48'!$C:$BQ,29,0)</f>
        <v>1284</v>
      </c>
      <c r="AQ149" s="66">
        <f>VLOOKUP($A149,'S48'!$C:$BQ,30,0)</f>
        <v>2186</v>
      </c>
      <c r="AR149" s="66">
        <f>VLOOKUP($A149,'S48'!$C:$BQ,52,0)</f>
        <v>270.39999999999998</v>
      </c>
      <c r="AS149" s="66">
        <f>VLOOKUP($A149,'S48'!$C:$BQ,59,0)</f>
        <v>0</v>
      </c>
      <c r="AT149" s="66">
        <f>VLOOKUP($A149,'S48'!$C:$BQ,60,0)</f>
        <v>32</v>
      </c>
      <c r="AU149" s="58">
        <f>VLOOKUP($A149,'S49'!$C:$BQ,32,0)</f>
        <v>308.2</v>
      </c>
      <c r="AV149" s="58">
        <f>VLOOKUP($A149,'S49'!$C:$BQ,39,0)</f>
        <v>188</v>
      </c>
      <c r="AW149" s="58">
        <f>VLOOKUP($A149,'S49'!$C:$BQ,40,0)</f>
        <v>287</v>
      </c>
      <c r="AX149" s="58">
        <f>VLOOKUP($A149,'S49'!$C:$BQ,22,0)</f>
        <v>3268.7215849999998</v>
      </c>
      <c r="AY149" s="66">
        <f>VLOOKUP($A149,'S49'!$C:$BQ,29,0)</f>
        <v>1239</v>
      </c>
      <c r="AZ149" s="66">
        <f>VLOOKUP($A149,'S49'!$C:$BQ,30,0)</f>
        <v>2140</v>
      </c>
      <c r="BA149" s="66">
        <f>VLOOKUP($A149,'S49'!$C:$BQ,52,0)</f>
        <v>281.39999999999998</v>
      </c>
      <c r="BB149" s="66">
        <f>VLOOKUP($A149,'S49'!$C:$BQ,59,0)</f>
        <v>0</v>
      </c>
      <c r="BC149" s="66">
        <f>VLOOKUP($A149,'S49'!$C:$BQ,60,0)</f>
        <v>21</v>
      </c>
      <c r="BD149" s="58" t="e">
        <f>VLOOKUP($A149,'S50'!$C:$BQ,32,0)</f>
        <v>#N/A</v>
      </c>
      <c r="BE149" s="58" t="e">
        <f>VLOOKUP($A149,'S50'!$C:$BQ,39,0)</f>
        <v>#N/A</v>
      </c>
      <c r="BF149" s="58" t="e">
        <f>VLOOKUP($A149,'S50'!$C:$BQ,40,0)</f>
        <v>#N/A</v>
      </c>
      <c r="BG149" s="58" t="e">
        <f>VLOOKUP($A149,'S50'!$C:$BQ,22,0)</f>
        <v>#N/A</v>
      </c>
      <c r="BH149" s="66" t="e">
        <f>VLOOKUP($A149,'S50'!$C:$BQ,29,0)</f>
        <v>#N/A</v>
      </c>
      <c r="BI149" s="66" t="e">
        <f>VLOOKUP($A149,'S50'!$C:$BQ,30,0)</f>
        <v>#N/A</v>
      </c>
      <c r="BJ149" s="66" t="e">
        <f>VLOOKUP($A149,'S50'!$C:$BQ,52,0)</f>
        <v>#N/A</v>
      </c>
      <c r="BK149" s="66" t="e">
        <f>VLOOKUP($A149,'S50'!$C:$BQ,59,0)</f>
        <v>#N/A</v>
      </c>
      <c r="BL149" s="66" t="e">
        <f>VLOOKUP($A149,'S50'!$C:$BQ,60,0)</f>
        <v>#N/A</v>
      </c>
    </row>
    <row r="150" spans="1:64" x14ac:dyDescent="0.2">
      <c r="A150" s="57" t="s">
        <v>214</v>
      </c>
      <c r="B150" s="58">
        <f>VLOOKUP($A150,'S0 remplacer avec S44'!$C:$BQ,32,0)</f>
        <v>248.7</v>
      </c>
      <c r="C150" s="58">
        <f>VLOOKUP($A150,'S0 remplacer avec S44'!$C:$BQ,39,0)</f>
        <v>7</v>
      </c>
      <c r="D150" s="58">
        <f>VLOOKUP($A150,'S0 remplacer avec S44'!$C:$BQ,40,0)</f>
        <v>58</v>
      </c>
      <c r="E150" s="58">
        <f>VLOOKUP($A150,'S0 remplacer avec S44'!$C:$BQ,22,0)</f>
        <v>2377.2549549999999</v>
      </c>
      <c r="F150" s="66">
        <f>VLOOKUP($A150,'S0 remplacer avec S44'!$C:$BQ,29,0)</f>
        <v>0</v>
      </c>
      <c r="G150" s="66">
        <f>VLOOKUP($A150,'S0 remplacer avec S44'!$C:$BQ,30,0)</f>
        <v>404</v>
      </c>
      <c r="H150" s="66">
        <f>VLOOKUP($A150,'S0 remplacer avec S44'!$C:$BQ,52,0)</f>
        <v>196.4</v>
      </c>
      <c r="I150" s="66">
        <f>VLOOKUP($A150,'S0 remplacer avec S44'!$C:$BQ,59,0)</f>
        <v>0</v>
      </c>
      <c r="J150" s="66">
        <f>VLOOKUP($A150,'S0 remplacer avec S44'!$C:$BQ,60,0)</f>
        <v>0</v>
      </c>
      <c r="K150" s="58">
        <f>VLOOKUP($A150,'S45'!$C:$BQ,32,0)</f>
        <v>258.7</v>
      </c>
      <c r="L150" s="58">
        <f>VLOOKUP($A150,'S45'!$C:$BQ,39,0)</f>
        <v>0</v>
      </c>
      <c r="M150" s="58">
        <f>VLOOKUP($A150,'S45'!$C:$BQ,40,0)</f>
        <v>48</v>
      </c>
      <c r="N150" s="58">
        <f>VLOOKUP($A150,'S45'!$C:$BQ,22,0)</f>
        <v>2405.323355</v>
      </c>
      <c r="O150" s="66">
        <f>VLOOKUP($A150,'S45'!$C:$BQ,29,0)</f>
        <v>0</v>
      </c>
      <c r="P150" s="66">
        <f>VLOOKUP($A150,'S45'!$C:$BQ,30,0)</f>
        <v>376</v>
      </c>
      <c r="Q150" s="66">
        <f>VLOOKUP($A150,'S45'!$C:$BQ,52,0)</f>
        <v>198.4</v>
      </c>
      <c r="R150" s="66">
        <f>VLOOKUP($A150,'S45'!$C:$BQ,59,0)</f>
        <v>0</v>
      </c>
      <c r="S150" s="66">
        <f>VLOOKUP($A150,'S45'!$C:$BQ,60,0)</f>
        <v>0</v>
      </c>
      <c r="T150" s="58">
        <f>VLOOKUP($A150,'S46'!$C:$BQ,32,0)</f>
        <v>257.7</v>
      </c>
      <c r="U150" s="58">
        <f>VLOOKUP($A150,'S46'!$C:$BQ,39,0)</f>
        <v>0</v>
      </c>
      <c r="V150" s="58">
        <f>VLOOKUP($A150,'S46'!$C:$BQ,40,0)</f>
        <v>49</v>
      </c>
      <c r="W150" s="58">
        <f>VLOOKUP($A150,'S46'!$C:$BQ,22,0)</f>
        <v>2406.814065</v>
      </c>
      <c r="X150" s="66">
        <f>VLOOKUP($A150,'S46'!$C:$BQ,29,0)</f>
        <v>0</v>
      </c>
      <c r="Y150" s="66">
        <f>VLOOKUP($A150,'S46'!$C:$BQ,30,0)</f>
        <v>375</v>
      </c>
      <c r="Z150" s="66">
        <f>VLOOKUP($A150,'S46'!$C:$BQ,52,0)</f>
        <v>198.4</v>
      </c>
      <c r="AA150" s="66">
        <f>VLOOKUP($A150,'S46'!$C:$BQ,59,0)</f>
        <v>0</v>
      </c>
      <c r="AB150" s="66">
        <f>VLOOKUP($A150,'S46'!$C:$BQ,60,0)</f>
        <v>0</v>
      </c>
      <c r="AC150" s="58">
        <f>VLOOKUP($A150,'S47'!$C:$BQ,32,0)</f>
        <v>267.7</v>
      </c>
      <c r="AD150" s="58">
        <f>VLOOKUP($A150,'S47'!$C:$BQ,39,0)</f>
        <v>0</v>
      </c>
      <c r="AE150" s="58">
        <f>VLOOKUP($A150,'S47'!$C:$BQ,40,0)</f>
        <v>39</v>
      </c>
      <c r="AF150" s="58">
        <f>VLOOKUP($A150,'S47'!$C:$BQ,22,0)</f>
        <v>2553.4404650000001</v>
      </c>
      <c r="AG150" s="66">
        <f>VLOOKUP($A150,'S47'!$C:$BQ,29,0)</f>
        <v>0</v>
      </c>
      <c r="AH150" s="66">
        <f>VLOOKUP($A150,'S47'!$C:$BQ,30,0)</f>
        <v>228</v>
      </c>
      <c r="AI150" s="66">
        <f>VLOOKUP($A150,'S47'!$C:$BQ,52,0)</f>
        <v>205.4</v>
      </c>
      <c r="AJ150" s="66">
        <f>VLOOKUP($A150,'S47'!$C:$BQ,59,0)</f>
        <v>0</v>
      </c>
      <c r="AK150" s="66">
        <f>VLOOKUP($A150,'S47'!$C:$BQ,60,0)</f>
        <v>0</v>
      </c>
      <c r="AL150" s="58">
        <f>VLOOKUP($A150,'S48'!$C:$BQ,32,0)</f>
        <v>269.7</v>
      </c>
      <c r="AM150" s="58">
        <f>VLOOKUP($A150,'S48'!$C:$BQ,39,0)</f>
        <v>0</v>
      </c>
      <c r="AN150" s="58">
        <f>VLOOKUP($A150,'S48'!$C:$BQ,40,0)</f>
        <v>40</v>
      </c>
      <c r="AO150" s="58">
        <f>VLOOKUP($A150,'S48'!$C:$BQ,22,0)</f>
        <v>2779.910425</v>
      </c>
      <c r="AP150" s="66">
        <f>VLOOKUP($A150,'S48'!$C:$BQ,29,0)</f>
        <v>0</v>
      </c>
      <c r="AQ150" s="66">
        <f>VLOOKUP($A150,'S48'!$C:$BQ,30,0)</f>
        <v>31</v>
      </c>
      <c r="AR150" s="66">
        <f>VLOOKUP($A150,'S48'!$C:$BQ,52,0)</f>
        <v>207.4</v>
      </c>
      <c r="AS150" s="66">
        <f>VLOOKUP($A150,'S48'!$C:$BQ,59,0)</f>
        <v>0</v>
      </c>
      <c r="AT150" s="66">
        <f>VLOOKUP($A150,'S48'!$C:$BQ,60,0)</f>
        <v>0</v>
      </c>
      <c r="AU150" s="58">
        <f>VLOOKUP($A150,'S49'!$C:$BQ,32,0)</f>
        <v>277.2</v>
      </c>
      <c r="AV150" s="58">
        <f>VLOOKUP($A150,'S49'!$C:$BQ,39,0)</f>
        <v>0</v>
      </c>
      <c r="AW150" s="58">
        <f>VLOOKUP($A150,'S49'!$C:$BQ,40,0)</f>
        <v>32</v>
      </c>
      <c r="AX150" s="58">
        <f>VLOOKUP($A150,'S49'!$C:$BQ,22,0)</f>
        <v>2821.2205049999998</v>
      </c>
      <c r="AY150" s="66">
        <f>VLOOKUP($A150,'S49'!$C:$BQ,29,0)</f>
        <v>0</v>
      </c>
      <c r="AZ150" s="66">
        <f>VLOOKUP($A150,'S49'!$C:$BQ,30,0)</f>
        <v>0</v>
      </c>
      <c r="BA150" s="66">
        <f>VLOOKUP($A150,'S49'!$C:$BQ,52,0)</f>
        <v>213.4</v>
      </c>
      <c r="BB150" s="66">
        <f>VLOOKUP($A150,'S49'!$C:$BQ,59,0)</f>
        <v>0</v>
      </c>
      <c r="BC150" s="66">
        <f>VLOOKUP($A150,'S49'!$C:$BQ,60,0)</f>
        <v>0</v>
      </c>
      <c r="BD150" s="58" t="e">
        <f>VLOOKUP($A150,'S50'!$C:$BQ,32,0)</f>
        <v>#N/A</v>
      </c>
      <c r="BE150" s="58" t="e">
        <f>VLOOKUP($A150,'S50'!$C:$BQ,39,0)</f>
        <v>#N/A</v>
      </c>
      <c r="BF150" s="58" t="e">
        <f>VLOOKUP($A150,'S50'!$C:$BQ,40,0)</f>
        <v>#N/A</v>
      </c>
      <c r="BG150" s="58" t="e">
        <f>VLOOKUP($A150,'S50'!$C:$BQ,22,0)</f>
        <v>#N/A</v>
      </c>
      <c r="BH150" s="66" t="e">
        <f>VLOOKUP($A150,'S50'!$C:$BQ,29,0)</f>
        <v>#N/A</v>
      </c>
      <c r="BI150" s="66" t="e">
        <f>VLOOKUP($A150,'S50'!$C:$BQ,30,0)</f>
        <v>#N/A</v>
      </c>
      <c r="BJ150" s="66" t="e">
        <f>VLOOKUP($A150,'S50'!$C:$BQ,52,0)</f>
        <v>#N/A</v>
      </c>
      <c r="BK150" s="66" t="e">
        <f>VLOOKUP($A150,'S50'!$C:$BQ,59,0)</f>
        <v>#N/A</v>
      </c>
      <c r="BL150" s="66" t="e">
        <f>VLOOKUP($A150,'S50'!$C:$BQ,60,0)</f>
        <v>#N/A</v>
      </c>
    </row>
    <row r="151" spans="1:64" x14ac:dyDescent="0.2">
      <c r="A151" s="57" t="s">
        <v>215</v>
      </c>
      <c r="B151" s="58">
        <f>VLOOKUP($A151,'S0 remplacer avec S44'!$C:$BQ,32,0)</f>
        <v>225.95</v>
      </c>
      <c r="C151" s="58">
        <f>VLOOKUP($A151,'S0 remplacer avec S44'!$C:$BQ,39,0)</f>
        <v>0</v>
      </c>
      <c r="D151" s="58">
        <f>VLOOKUP($A151,'S0 remplacer avec S44'!$C:$BQ,40,0)</f>
        <v>0</v>
      </c>
      <c r="E151" s="58">
        <f>VLOOKUP($A151,'S0 remplacer avec S44'!$C:$BQ,22,0)</f>
        <v>1808.51594</v>
      </c>
      <c r="F151" s="66">
        <f>VLOOKUP($A151,'S0 remplacer avec S44'!$C:$BQ,29,0)</f>
        <v>0</v>
      </c>
      <c r="G151" s="66">
        <f>VLOOKUP($A151,'S0 remplacer avec S44'!$C:$BQ,30,0)</f>
        <v>186</v>
      </c>
      <c r="H151" s="66">
        <f>VLOOKUP($A151,'S0 remplacer avec S44'!$C:$BQ,52,0)</f>
        <v>140.4</v>
      </c>
      <c r="I151" s="66">
        <f>VLOOKUP($A151,'S0 remplacer avec S44'!$C:$BQ,59,0)</f>
        <v>0</v>
      </c>
      <c r="J151" s="66">
        <f>VLOOKUP($A151,'S0 remplacer avec S44'!$C:$BQ,60,0)</f>
        <v>0</v>
      </c>
      <c r="K151" s="58">
        <f>VLOOKUP($A151,'S45'!$C:$BQ,32,0)</f>
        <v>231.55</v>
      </c>
      <c r="L151" s="58">
        <f>VLOOKUP($A151,'S45'!$C:$BQ,39,0)</f>
        <v>0</v>
      </c>
      <c r="M151" s="58">
        <f>VLOOKUP($A151,'S45'!$C:$BQ,40,0)</f>
        <v>0</v>
      </c>
      <c r="N151" s="58">
        <f>VLOOKUP($A151,'S45'!$C:$BQ,22,0)</f>
        <v>1857.85798</v>
      </c>
      <c r="O151" s="66">
        <f>VLOOKUP($A151,'S45'!$C:$BQ,29,0)</f>
        <v>0</v>
      </c>
      <c r="P151" s="66">
        <f>VLOOKUP($A151,'S45'!$C:$BQ,30,0)</f>
        <v>136</v>
      </c>
      <c r="Q151" s="66">
        <f>VLOOKUP($A151,'S45'!$C:$BQ,52,0)</f>
        <v>142.4</v>
      </c>
      <c r="R151" s="66">
        <f>VLOOKUP($A151,'S45'!$C:$BQ,59,0)</f>
        <v>0</v>
      </c>
      <c r="S151" s="66">
        <f>VLOOKUP($A151,'S45'!$C:$BQ,60,0)</f>
        <v>0</v>
      </c>
      <c r="T151" s="58">
        <f>VLOOKUP($A151,'S46'!$C:$BQ,32,0)</f>
        <v>231.05</v>
      </c>
      <c r="U151" s="58">
        <f>VLOOKUP($A151,'S46'!$C:$BQ,39,0)</f>
        <v>0</v>
      </c>
      <c r="V151" s="58">
        <f>VLOOKUP($A151,'S46'!$C:$BQ,40,0)</f>
        <v>0</v>
      </c>
      <c r="W151" s="58">
        <f>VLOOKUP($A151,'S46'!$C:$BQ,22,0)</f>
        <v>1859.9781599999999</v>
      </c>
      <c r="X151" s="66">
        <f>VLOOKUP($A151,'S46'!$C:$BQ,29,0)</f>
        <v>0</v>
      </c>
      <c r="Y151" s="66">
        <f>VLOOKUP($A151,'S46'!$C:$BQ,30,0)</f>
        <v>134</v>
      </c>
      <c r="Z151" s="66">
        <f>VLOOKUP($A151,'S46'!$C:$BQ,52,0)</f>
        <v>144.4</v>
      </c>
      <c r="AA151" s="66">
        <f>VLOOKUP($A151,'S46'!$C:$BQ,59,0)</f>
        <v>0</v>
      </c>
      <c r="AB151" s="66">
        <f>VLOOKUP($A151,'S46'!$C:$BQ,60,0)</f>
        <v>0</v>
      </c>
      <c r="AC151" s="58">
        <f>VLOOKUP($A151,'S47'!$C:$BQ,32,0)</f>
        <v>224.95</v>
      </c>
      <c r="AD151" s="58">
        <f>VLOOKUP($A151,'S47'!$C:$BQ,39,0)</f>
        <v>0</v>
      </c>
      <c r="AE151" s="58">
        <f>VLOOKUP($A151,'S47'!$C:$BQ,40,0)</f>
        <v>0</v>
      </c>
      <c r="AF151" s="58">
        <f>VLOOKUP($A151,'S47'!$C:$BQ,22,0)</f>
        <v>1965.57529</v>
      </c>
      <c r="AG151" s="66">
        <f>VLOOKUP($A151,'S47'!$C:$BQ,29,0)</f>
        <v>0</v>
      </c>
      <c r="AH151" s="66">
        <f>VLOOKUP($A151,'S47'!$C:$BQ,30,0)</f>
        <v>29</v>
      </c>
      <c r="AI151" s="66">
        <f>VLOOKUP($A151,'S47'!$C:$BQ,52,0)</f>
        <v>150.4</v>
      </c>
      <c r="AJ151" s="66">
        <f>VLOOKUP($A151,'S47'!$C:$BQ,59,0)</f>
        <v>0</v>
      </c>
      <c r="AK151" s="66">
        <f>VLOOKUP($A151,'S47'!$C:$BQ,60,0)</f>
        <v>0</v>
      </c>
      <c r="AL151" s="58">
        <f>VLOOKUP($A151,'S48'!$C:$BQ,32,0)</f>
        <v>226.95</v>
      </c>
      <c r="AM151" s="58">
        <f>VLOOKUP($A151,'S48'!$C:$BQ,39,0)</f>
        <v>0</v>
      </c>
      <c r="AN151" s="58">
        <f>VLOOKUP($A151,'S48'!$C:$BQ,40,0)</f>
        <v>0</v>
      </c>
      <c r="AO151" s="58">
        <f>VLOOKUP($A151,'S48'!$C:$BQ,22,0)</f>
        <v>1968.1633899999999</v>
      </c>
      <c r="AP151" s="66">
        <f>VLOOKUP($A151,'S48'!$C:$BQ,29,0)</f>
        <v>0</v>
      </c>
      <c r="AQ151" s="66">
        <f>VLOOKUP($A151,'S48'!$C:$BQ,30,0)</f>
        <v>76</v>
      </c>
      <c r="AR151" s="66">
        <f>VLOOKUP($A151,'S48'!$C:$BQ,52,0)</f>
        <v>151.4</v>
      </c>
      <c r="AS151" s="66">
        <f>VLOOKUP($A151,'S48'!$C:$BQ,59,0)</f>
        <v>0</v>
      </c>
      <c r="AT151" s="66">
        <f>VLOOKUP($A151,'S48'!$C:$BQ,60,0)</f>
        <v>0</v>
      </c>
      <c r="AU151" s="58">
        <f>VLOOKUP($A151,'S49'!$C:$BQ,32,0)</f>
        <v>228.95</v>
      </c>
      <c r="AV151" s="58">
        <f>VLOOKUP($A151,'S49'!$C:$BQ,39,0)</f>
        <v>0</v>
      </c>
      <c r="AW151" s="58">
        <f>VLOOKUP($A151,'S49'!$C:$BQ,40,0)</f>
        <v>0</v>
      </c>
      <c r="AX151" s="58">
        <f>VLOOKUP($A151,'S49'!$C:$BQ,22,0)</f>
        <v>1988.3248699999999</v>
      </c>
      <c r="AY151" s="66">
        <f>VLOOKUP($A151,'S49'!$C:$BQ,29,0)</f>
        <v>0</v>
      </c>
      <c r="AZ151" s="66">
        <f>VLOOKUP($A151,'S49'!$C:$BQ,30,0)</f>
        <v>55</v>
      </c>
      <c r="BA151" s="66">
        <f>VLOOKUP($A151,'S49'!$C:$BQ,52,0)</f>
        <v>151.4</v>
      </c>
      <c r="BB151" s="66">
        <f>VLOOKUP($A151,'S49'!$C:$BQ,59,0)</f>
        <v>0</v>
      </c>
      <c r="BC151" s="66">
        <f>VLOOKUP($A151,'S49'!$C:$BQ,60,0)</f>
        <v>0</v>
      </c>
      <c r="BD151" s="58" t="e">
        <f>VLOOKUP($A151,'S50'!$C:$BQ,32,0)</f>
        <v>#N/A</v>
      </c>
      <c r="BE151" s="58" t="e">
        <f>VLOOKUP($A151,'S50'!$C:$BQ,39,0)</f>
        <v>#N/A</v>
      </c>
      <c r="BF151" s="58" t="e">
        <f>VLOOKUP($A151,'S50'!$C:$BQ,40,0)</f>
        <v>#N/A</v>
      </c>
      <c r="BG151" s="58" t="e">
        <f>VLOOKUP($A151,'S50'!$C:$BQ,22,0)</f>
        <v>#N/A</v>
      </c>
      <c r="BH151" s="66" t="e">
        <f>VLOOKUP($A151,'S50'!$C:$BQ,29,0)</f>
        <v>#N/A</v>
      </c>
      <c r="BI151" s="66" t="e">
        <f>VLOOKUP($A151,'S50'!$C:$BQ,30,0)</f>
        <v>#N/A</v>
      </c>
      <c r="BJ151" s="66" t="e">
        <f>VLOOKUP($A151,'S50'!$C:$BQ,52,0)</f>
        <v>#N/A</v>
      </c>
      <c r="BK151" s="66" t="e">
        <f>VLOOKUP($A151,'S50'!$C:$BQ,59,0)</f>
        <v>#N/A</v>
      </c>
      <c r="BL151" s="66" t="e">
        <f>VLOOKUP($A151,'S50'!$C:$BQ,60,0)</f>
        <v>#N/A</v>
      </c>
    </row>
    <row r="152" spans="1:64" x14ac:dyDescent="0.2">
      <c r="A152" s="57" t="s">
        <v>216</v>
      </c>
      <c r="B152" s="58">
        <f>VLOOKUP($A152,'S0 remplacer avec S44'!$C:$BQ,32,0)</f>
        <v>227.1</v>
      </c>
      <c r="C152" s="58">
        <f>VLOOKUP($A152,'S0 remplacer avec S44'!$C:$BQ,39,0)</f>
        <v>83</v>
      </c>
      <c r="D152" s="58">
        <f>VLOOKUP($A152,'S0 remplacer avec S44'!$C:$BQ,40,0)</f>
        <v>145</v>
      </c>
      <c r="E152" s="58">
        <f>VLOOKUP($A152,'S0 remplacer avec S44'!$C:$BQ,22,0)</f>
        <v>2706.737365</v>
      </c>
      <c r="F152" s="66">
        <f>VLOOKUP($A152,'S0 remplacer avec S44'!$C:$BQ,29,0)</f>
        <v>108</v>
      </c>
      <c r="G152" s="66">
        <f>VLOOKUP($A152,'S0 remplacer avec S44'!$C:$BQ,30,0)</f>
        <v>671</v>
      </c>
      <c r="H152" s="66">
        <f>VLOOKUP($A152,'S0 remplacer avec S44'!$C:$BQ,52,0)</f>
        <v>169.4</v>
      </c>
      <c r="I152" s="66">
        <f>VLOOKUP($A152,'S0 remplacer avec S44'!$C:$BQ,59,0)</f>
        <v>0</v>
      </c>
      <c r="J152" s="66">
        <f>VLOOKUP($A152,'S0 remplacer avec S44'!$C:$BQ,60,0)</f>
        <v>20</v>
      </c>
      <c r="K152" s="58">
        <f>VLOOKUP($A152,'S45'!$C:$BQ,32,0)</f>
        <v>233.1</v>
      </c>
      <c r="L152" s="58">
        <f>VLOOKUP($A152,'S45'!$C:$BQ,39,0)</f>
        <v>77</v>
      </c>
      <c r="M152" s="58">
        <f>VLOOKUP($A152,'S45'!$C:$BQ,40,0)</f>
        <v>139</v>
      </c>
      <c r="N152" s="58">
        <f>VLOOKUP($A152,'S45'!$C:$BQ,22,0)</f>
        <v>2743.7991149999998</v>
      </c>
      <c r="O152" s="66">
        <f>VLOOKUP($A152,'S45'!$C:$BQ,29,0)</f>
        <v>71</v>
      </c>
      <c r="P152" s="66">
        <f>VLOOKUP($A152,'S45'!$C:$BQ,30,0)</f>
        <v>634</v>
      </c>
      <c r="Q152" s="66">
        <f>VLOOKUP($A152,'S45'!$C:$BQ,52,0)</f>
        <v>171.4</v>
      </c>
      <c r="R152" s="66">
        <f>VLOOKUP($A152,'S45'!$C:$BQ,59,0)</f>
        <v>0</v>
      </c>
      <c r="S152" s="66">
        <f>VLOOKUP($A152,'S45'!$C:$BQ,60,0)</f>
        <v>18</v>
      </c>
      <c r="T152" s="58">
        <f>VLOOKUP($A152,'S46'!$C:$BQ,32,0)</f>
        <v>234.1</v>
      </c>
      <c r="U152" s="58">
        <f>VLOOKUP($A152,'S46'!$C:$BQ,39,0)</f>
        <v>76</v>
      </c>
      <c r="V152" s="58">
        <f>VLOOKUP($A152,'S46'!$C:$BQ,40,0)</f>
        <v>138</v>
      </c>
      <c r="W152" s="58">
        <f>VLOOKUP($A152,'S46'!$C:$BQ,22,0)</f>
        <v>2789.7111150000001</v>
      </c>
      <c r="X152" s="66">
        <f>VLOOKUP($A152,'S46'!$C:$BQ,29,0)</f>
        <v>25</v>
      </c>
      <c r="Y152" s="66">
        <f>VLOOKUP($A152,'S46'!$C:$BQ,30,0)</f>
        <v>588</v>
      </c>
      <c r="Z152" s="66">
        <f>VLOOKUP($A152,'S46'!$C:$BQ,52,0)</f>
        <v>172.4</v>
      </c>
      <c r="AA152" s="66">
        <f>VLOOKUP($A152,'S46'!$C:$BQ,59,0)</f>
        <v>0</v>
      </c>
      <c r="AB152" s="66">
        <f>VLOOKUP($A152,'S46'!$C:$BQ,60,0)</f>
        <v>17</v>
      </c>
      <c r="AC152" s="58">
        <f>VLOOKUP($A152,'S47'!$C:$BQ,32,0)</f>
        <v>233.6</v>
      </c>
      <c r="AD152" s="58">
        <f>VLOOKUP($A152,'S47'!$C:$BQ,39,0)</f>
        <v>76</v>
      </c>
      <c r="AE152" s="58">
        <f>VLOOKUP($A152,'S47'!$C:$BQ,40,0)</f>
        <v>138</v>
      </c>
      <c r="AF152" s="58">
        <f>VLOOKUP($A152,'S47'!$C:$BQ,22,0)</f>
        <v>2821.732645</v>
      </c>
      <c r="AG152" s="66">
        <f>VLOOKUP($A152,'S47'!$C:$BQ,29,0)</f>
        <v>0</v>
      </c>
      <c r="AH152" s="66">
        <f>VLOOKUP($A152,'S47'!$C:$BQ,30,0)</f>
        <v>556</v>
      </c>
      <c r="AI152" s="66">
        <f>VLOOKUP($A152,'S47'!$C:$BQ,52,0)</f>
        <v>173.4</v>
      </c>
      <c r="AJ152" s="66">
        <f>VLOOKUP($A152,'S47'!$C:$BQ,59,0)</f>
        <v>0</v>
      </c>
      <c r="AK152" s="66">
        <f>VLOOKUP($A152,'S47'!$C:$BQ,60,0)</f>
        <v>16</v>
      </c>
      <c r="AL152" s="58">
        <f>VLOOKUP($A152,'S48'!$C:$BQ,32,0)</f>
        <v>235.6</v>
      </c>
      <c r="AM152" s="58">
        <f>VLOOKUP($A152,'S48'!$C:$BQ,39,0)</f>
        <v>69</v>
      </c>
      <c r="AN152" s="58">
        <f>VLOOKUP($A152,'S48'!$C:$BQ,40,0)</f>
        <v>130</v>
      </c>
      <c r="AO152" s="58">
        <f>VLOOKUP($A152,'S48'!$C:$BQ,22,0)</f>
        <v>2872.8153050000001</v>
      </c>
      <c r="AP152" s="66">
        <f>VLOOKUP($A152,'S48'!$C:$BQ,29,0)</f>
        <v>0</v>
      </c>
      <c r="AQ152" s="66">
        <f>VLOOKUP($A152,'S48'!$C:$BQ,30,0)</f>
        <v>444</v>
      </c>
      <c r="AR152" s="66">
        <f>VLOOKUP($A152,'S48'!$C:$BQ,52,0)</f>
        <v>177.4</v>
      </c>
      <c r="AS152" s="66">
        <f>VLOOKUP($A152,'S48'!$C:$BQ,59,0)</f>
        <v>0</v>
      </c>
      <c r="AT152" s="66">
        <f>VLOOKUP($A152,'S48'!$C:$BQ,60,0)</f>
        <v>8</v>
      </c>
      <c r="AU152" s="58">
        <f>VLOOKUP($A152,'S49'!$C:$BQ,32,0)</f>
        <v>236.1</v>
      </c>
      <c r="AV152" s="58">
        <f>VLOOKUP($A152,'S49'!$C:$BQ,39,0)</f>
        <v>68</v>
      </c>
      <c r="AW152" s="58">
        <f>VLOOKUP($A152,'S49'!$C:$BQ,40,0)</f>
        <v>129</v>
      </c>
      <c r="AX152" s="58">
        <f>VLOOKUP($A152,'S49'!$C:$BQ,22,0)</f>
        <v>2991.5317150000001</v>
      </c>
      <c r="AY152" s="66">
        <f>VLOOKUP($A152,'S49'!$C:$BQ,29,0)</f>
        <v>0</v>
      </c>
      <c r="AZ152" s="66">
        <f>VLOOKUP($A152,'S49'!$C:$BQ,30,0)</f>
        <v>325</v>
      </c>
      <c r="BA152" s="66">
        <f>VLOOKUP($A152,'S49'!$C:$BQ,52,0)</f>
        <v>188.4</v>
      </c>
      <c r="BB152" s="66">
        <f>VLOOKUP($A152,'S49'!$C:$BQ,59,0)</f>
        <v>0</v>
      </c>
      <c r="BC152" s="66">
        <f>VLOOKUP($A152,'S49'!$C:$BQ,60,0)</f>
        <v>0</v>
      </c>
      <c r="BD152" s="58" t="e">
        <f>VLOOKUP($A152,'S50'!$C:$BQ,32,0)</f>
        <v>#N/A</v>
      </c>
      <c r="BE152" s="58" t="e">
        <f>VLOOKUP($A152,'S50'!$C:$BQ,39,0)</f>
        <v>#N/A</v>
      </c>
      <c r="BF152" s="58" t="e">
        <f>VLOOKUP($A152,'S50'!$C:$BQ,40,0)</f>
        <v>#N/A</v>
      </c>
      <c r="BG152" s="58" t="e">
        <f>VLOOKUP($A152,'S50'!$C:$BQ,22,0)</f>
        <v>#N/A</v>
      </c>
      <c r="BH152" s="66" t="e">
        <f>VLOOKUP($A152,'S50'!$C:$BQ,29,0)</f>
        <v>#N/A</v>
      </c>
      <c r="BI152" s="66" t="e">
        <f>VLOOKUP($A152,'S50'!$C:$BQ,30,0)</f>
        <v>#N/A</v>
      </c>
      <c r="BJ152" s="66" t="e">
        <f>VLOOKUP($A152,'S50'!$C:$BQ,52,0)</f>
        <v>#N/A</v>
      </c>
      <c r="BK152" s="66" t="e">
        <f>VLOOKUP($A152,'S50'!$C:$BQ,59,0)</f>
        <v>#N/A</v>
      </c>
      <c r="BL152" s="66" t="e">
        <f>VLOOKUP($A152,'S50'!$C:$BQ,60,0)</f>
        <v>#N/A</v>
      </c>
    </row>
    <row r="153" spans="1:64" x14ac:dyDescent="0.2">
      <c r="A153" s="57" t="s">
        <v>217</v>
      </c>
      <c r="B153" s="58">
        <f>VLOOKUP($A153,'S0 remplacer avec S44'!$C:$BQ,32,0)</f>
        <v>159.30000000000001</v>
      </c>
      <c r="C153" s="58">
        <f>VLOOKUP($A153,'S0 remplacer avec S44'!$C:$BQ,39,0)</f>
        <v>18</v>
      </c>
      <c r="D153" s="58">
        <f>VLOOKUP($A153,'S0 remplacer avec S44'!$C:$BQ,40,0)</f>
        <v>53</v>
      </c>
      <c r="E153" s="58">
        <f>VLOOKUP($A153,'S0 remplacer avec S44'!$C:$BQ,22,0)</f>
        <v>1690.031385</v>
      </c>
      <c r="F153" s="66">
        <f>VLOOKUP($A153,'S0 remplacer avec S44'!$C:$BQ,29,0)</f>
        <v>0</v>
      </c>
      <c r="G153" s="66">
        <f>VLOOKUP($A153,'S0 remplacer avec S44'!$C:$BQ,30,0)</f>
        <v>241</v>
      </c>
      <c r="H153" s="66">
        <f>VLOOKUP($A153,'S0 remplacer avec S44'!$C:$BQ,52,0)</f>
        <v>175.2</v>
      </c>
      <c r="I153" s="66">
        <f>VLOOKUP($A153,'S0 remplacer avec S44'!$C:$BQ,59,0)</f>
        <v>0</v>
      </c>
      <c r="J153" s="66">
        <f>VLOOKUP($A153,'S0 remplacer avec S44'!$C:$BQ,60,0)</f>
        <v>0</v>
      </c>
      <c r="K153" s="58">
        <f>VLOOKUP($A153,'S45'!$C:$BQ,32,0)</f>
        <v>163.30000000000001</v>
      </c>
      <c r="L153" s="58">
        <f>VLOOKUP($A153,'S45'!$C:$BQ,39,0)</f>
        <v>14</v>
      </c>
      <c r="M153" s="58">
        <f>VLOOKUP($A153,'S45'!$C:$BQ,40,0)</f>
        <v>49</v>
      </c>
      <c r="N153" s="58">
        <f>VLOOKUP($A153,'S45'!$C:$BQ,22,0)</f>
        <v>1725.7082849999999</v>
      </c>
      <c r="O153" s="66">
        <f>VLOOKUP($A153,'S45'!$C:$BQ,29,0)</f>
        <v>0</v>
      </c>
      <c r="P153" s="66">
        <f>VLOOKUP($A153,'S45'!$C:$BQ,30,0)</f>
        <v>205</v>
      </c>
      <c r="Q153" s="66">
        <f>VLOOKUP($A153,'S45'!$C:$BQ,52,0)</f>
        <v>186.2</v>
      </c>
      <c r="R153" s="66">
        <f>VLOOKUP($A153,'S45'!$C:$BQ,59,0)</f>
        <v>0</v>
      </c>
      <c r="S153" s="66">
        <f>VLOOKUP($A153,'S45'!$C:$BQ,60,0)</f>
        <v>0</v>
      </c>
      <c r="T153" s="58">
        <f>VLOOKUP($A153,'S46'!$C:$BQ,32,0)</f>
        <v>167.8</v>
      </c>
      <c r="U153" s="58">
        <f>VLOOKUP($A153,'S46'!$C:$BQ,39,0)</f>
        <v>10</v>
      </c>
      <c r="V153" s="58">
        <f>VLOOKUP($A153,'S46'!$C:$BQ,40,0)</f>
        <v>45</v>
      </c>
      <c r="W153" s="58">
        <f>VLOOKUP($A153,'S46'!$C:$BQ,22,0)</f>
        <v>1728.0844950000001</v>
      </c>
      <c r="X153" s="66">
        <f>VLOOKUP($A153,'S46'!$C:$BQ,29,0)</f>
        <v>0</v>
      </c>
      <c r="Y153" s="66">
        <f>VLOOKUP($A153,'S46'!$C:$BQ,30,0)</f>
        <v>203</v>
      </c>
      <c r="Z153" s="66">
        <f>VLOOKUP($A153,'S46'!$C:$BQ,52,0)</f>
        <v>188.2</v>
      </c>
      <c r="AA153" s="66">
        <f>VLOOKUP($A153,'S46'!$C:$BQ,59,0)</f>
        <v>0</v>
      </c>
      <c r="AB153" s="66">
        <f>VLOOKUP($A153,'S46'!$C:$BQ,60,0)</f>
        <v>0</v>
      </c>
      <c r="AC153" s="58">
        <f>VLOOKUP($A153,'S47'!$C:$BQ,32,0)</f>
        <v>177.8</v>
      </c>
      <c r="AD153" s="58">
        <f>VLOOKUP($A153,'S47'!$C:$BQ,39,0)</f>
        <v>0</v>
      </c>
      <c r="AE153" s="58">
        <f>VLOOKUP($A153,'S47'!$C:$BQ,40,0)</f>
        <v>35</v>
      </c>
      <c r="AF153" s="58">
        <f>VLOOKUP($A153,'S47'!$C:$BQ,22,0)</f>
        <v>1774.1372449999999</v>
      </c>
      <c r="AG153" s="66">
        <f>VLOOKUP($A153,'S47'!$C:$BQ,29,0)</f>
        <v>0</v>
      </c>
      <c r="AH153" s="66">
        <f>VLOOKUP($A153,'S47'!$C:$BQ,30,0)</f>
        <v>157</v>
      </c>
      <c r="AI153" s="66">
        <f>VLOOKUP($A153,'S47'!$C:$BQ,52,0)</f>
        <v>190.2</v>
      </c>
      <c r="AJ153" s="66">
        <f>VLOOKUP($A153,'S47'!$C:$BQ,59,0)</f>
        <v>0</v>
      </c>
      <c r="AK153" s="66">
        <f>VLOOKUP($A153,'S47'!$C:$BQ,60,0)</f>
        <v>0</v>
      </c>
      <c r="AL153" s="58">
        <f>VLOOKUP($A153,'S48'!$C:$BQ,32,0)</f>
        <v>178.8</v>
      </c>
      <c r="AM153" s="58">
        <f>VLOOKUP($A153,'S48'!$C:$BQ,39,0)</f>
        <v>0</v>
      </c>
      <c r="AN153" s="58">
        <f>VLOOKUP($A153,'S48'!$C:$BQ,40,0)</f>
        <v>35</v>
      </c>
      <c r="AO153" s="58">
        <f>VLOOKUP($A153,'S48'!$C:$BQ,22,0)</f>
        <v>1917.242935</v>
      </c>
      <c r="AP153" s="66">
        <f>VLOOKUP($A153,'S48'!$C:$BQ,29,0)</f>
        <v>0</v>
      </c>
      <c r="AQ153" s="66">
        <f>VLOOKUP($A153,'S48'!$C:$BQ,30,0)</f>
        <v>27</v>
      </c>
      <c r="AR153" s="66">
        <f>VLOOKUP($A153,'S48'!$C:$BQ,52,0)</f>
        <v>196.2</v>
      </c>
      <c r="AS153" s="66">
        <f>VLOOKUP($A153,'S48'!$C:$BQ,59,0)</f>
        <v>0</v>
      </c>
      <c r="AT153" s="66">
        <f>VLOOKUP($A153,'S48'!$C:$BQ,60,0)</f>
        <v>0</v>
      </c>
      <c r="AU153" s="58">
        <f>VLOOKUP($A153,'S49'!$C:$BQ,32,0)</f>
        <v>181.5</v>
      </c>
      <c r="AV153" s="58">
        <f>VLOOKUP($A153,'S49'!$C:$BQ,39,0)</f>
        <v>0</v>
      </c>
      <c r="AW153" s="58">
        <f>VLOOKUP($A153,'S49'!$C:$BQ,40,0)</f>
        <v>33</v>
      </c>
      <c r="AX153" s="58">
        <f>VLOOKUP($A153,'S49'!$C:$BQ,22,0)</f>
        <v>1929.8474349999999</v>
      </c>
      <c r="AY153" s="66">
        <f>VLOOKUP($A153,'S49'!$C:$BQ,29,0)</f>
        <v>0</v>
      </c>
      <c r="AZ153" s="66">
        <f>VLOOKUP($A153,'S49'!$C:$BQ,30,0)</f>
        <v>15</v>
      </c>
      <c r="BA153" s="66">
        <f>VLOOKUP($A153,'S49'!$C:$BQ,52,0)</f>
        <v>200.2</v>
      </c>
      <c r="BB153" s="66">
        <f>VLOOKUP($A153,'S49'!$C:$BQ,59,0)</f>
        <v>0</v>
      </c>
      <c r="BC153" s="66">
        <f>VLOOKUP($A153,'S49'!$C:$BQ,60,0)</f>
        <v>0</v>
      </c>
      <c r="BD153" s="58" t="e">
        <f>VLOOKUP($A153,'S50'!$C:$BQ,32,0)</f>
        <v>#N/A</v>
      </c>
      <c r="BE153" s="58" t="e">
        <f>VLOOKUP($A153,'S50'!$C:$BQ,39,0)</f>
        <v>#N/A</v>
      </c>
      <c r="BF153" s="58" t="e">
        <f>VLOOKUP($A153,'S50'!$C:$BQ,40,0)</f>
        <v>#N/A</v>
      </c>
      <c r="BG153" s="58" t="e">
        <f>VLOOKUP($A153,'S50'!$C:$BQ,22,0)</f>
        <v>#N/A</v>
      </c>
      <c r="BH153" s="66" t="e">
        <f>VLOOKUP($A153,'S50'!$C:$BQ,29,0)</f>
        <v>#N/A</v>
      </c>
      <c r="BI153" s="66" t="e">
        <f>VLOOKUP($A153,'S50'!$C:$BQ,30,0)</f>
        <v>#N/A</v>
      </c>
      <c r="BJ153" s="66" t="e">
        <f>VLOOKUP($A153,'S50'!$C:$BQ,52,0)</f>
        <v>#N/A</v>
      </c>
      <c r="BK153" s="66" t="e">
        <f>VLOOKUP($A153,'S50'!$C:$BQ,59,0)</f>
        <v>#N/A</v>
      </c>
      <c r="BL153" s="66" t="e">
        <f>VLOOKUP($A153,'S50'!$C:$BQ,60,0)</f>
        <v>#N/A</v>
      </c>
    </row>
    <row r="154" spans="1:64" x14ac:dyDescent="0.2">
      <c r="A154" s="57" t="s">
        <v>218</v>
      </c>
      <c r="B154" s="58">
        <f>VLOOKUP($A154,'S0 remplacer avec S44'!$C:$BQ,32,0)</f>
        <v>454.3</v>
      </c>
      <c r="C154" s="58">
        <f>VLOOKUP($A154,'S0 remplacer avec S44'!$C:$BQ,39,0)</f>
        <v>59</v>
      </c>
      <c r="D154" s="58">
        <f>VLOOKUP($A154,'S0 remplacer avec S44'!$C:$BQ,40,0)</f>
        <v>162</v>
      </c>
      <c r="E154" s="58">
        <f>VLOOKUP($A154,'S0 remplacer avec S44'!$C:$BQ,22,0)</f>
        <v>4793.1490100000001</v>
      </c>
      <c r="F154" s="66">
        <f>VLOOKUP($A154,'S0 remplacer avec S44'!$C:$BQ,29,0)</f>
        <v>0</v>
      </c>
      <c r="G154" s="66">
        <f>VLOOKUP($A154,'S0 remplacer avec S44'!$C:$BQ,30,0)</f>
        <v>808</v>
      </c>
      <c r="H154" s="66">
        <f>VLOOKUP($A154,'S0 remplacer avec S44'!$C:$BQ,52,0)</f>
        <v>329.2</v>
      </c>
      <c r="I154" s="66">
        <f>VLOOKUP($A154,'S0 remplacer avec S44'!$C:$BQ,59,0)</f>
        <v>0</v>
      </c>
      <c r="J154" s="66">
        <f>VLOOKUP($A154,'S0 remplacer avec S44'!$C:$BQ,60,0)</f>
        <v>0</v>
      </c>
      <c r="K154" s="58">
        <f>VLOOKUP($A154,'S45'!$C:$BQ,32,0)</f>
        <v>455.15</v>
      </c>
      <c r="L154" s="58">
        <f>VLOOKUP($A154,'S45'!$C:$BQ,39,0)</f>
        <v>58</v>
      </c>
      <c r="M154" s="58">
        <f>VLOOKUP($A154,'S45'!$C:$BQ,40,0)</f>
        <v>161</v>
      </c>
      <c r="N154" s="58">
        <f>VLOOKUP($A154,'S45'!$C:$BQ,22,0)</f>
        <v>4819.9685200000004</v>
      </c>
      <c r="O154" s="66">
        <f>VLOOKUP($A154,'S45'!$C:$BQ,29,0)</f>
        <v>0</v>
      </c>
      <c r="P154" s="66">
        <f>VLOOKUP($A154,'S45'!$C:$BQ,30,0)</f>
        <v>781</v>
      </c>
      <c r="Q154" s="66">
        <f>VLOOKUP($A154,'S45'!$C:$BQ,52,0)</f>
        <v>335.2</v>
      </c>
      <c r="R154" s="66">
        <f>VLOOKUP($A154,'S45'!$C:$BQ,59,0)</f>
        <v>0</v>
      </c>
      <c r="S154" s="66">
        <f>VLOOKUP($A154,'S45'!$C:$BQ,60,0)</f>
        <v>0</v>
      </c>
      <c r="T154" s="58">
        <f>VLOOKUP($A154,'S46'!$C:$BQ,32,0)</f>
        <v>456.15</v>
      </c>
      <c r="U154" s="58">
        <f>VLOOKUP($A154,'S46'!$C:$BQ,39,0)</f>
        <v>57</v>
      </c>
      <c r="V154" s="58">
        <f>VLOOKUP($A154,'S46'!$C:$BQ,40,0)</f>
        <v>160</v>
      </c>
      <c r="W154" s="58">
        <f>VLOOKUP($A154,'S46'!$C:$BQ,22,0)</f>
        <v>4822.4092600000004</v>
      </c>
      <c r="X154" s="66">
        <f>VLOOKUP($A154,'S46'!$C:$BQ,29,0)</f>
        <v>0</v>
      </c>
      <c r="Y154" s="66">
        <f>VLOOKUP($A154,'S46'!$C:$BQ,30,0)</f>
        <v>779</v>
      </c>
      <c r="Z154" s="66">
        <f>VLOOKUP($A154,'S46'!$C:$BQ,52,0)</f>
        <v>335.2</v>
      </c>
      <c r="AA154" s="66">
        <f>VLOOKUP($A154,'S46'!$C:$BQ,59,0)</f>
        <v>0</v>
      </c>
      <c r="AB154" s="66">
        <f>VLOOKUP($A154,'S46'!$C:$BQ,60,0)</f>
        <v>0</v>
      </c>
      <c r="AC154" s="58">
        <f>VLOOKUP($A154,'S47'!$C:$BQ,32,0)</f>
        <v>464.15</v>
      </c>
      <c r="AD154" s="58">
        <f>VLOOKUP($A154,'S47'!$C:$BQ,39,0)</f>
        <v>49</v>
      </c>
      <c r="AE154" s="58">
        <f>VLOOKUP($A154,'S47'!$C:$BQ,40,0)</f>
        <v>152</v>
      </c>
      <c r="AF154" s="58">
        <f>VLOOKUP($A154,'S47'!$C:$BQ,22,0)</f>
        <v>5219.7546300000004</v>
      </c>
      <c r="AG154" s="66">
        <f>VLOOKUP($A154,'S47'!$C:$BQ,29,0)</f>
        <v>0</v>
      </c>
      <c r="AH154" s="66">
        <f>VLOOKUP($A154,'S47'!$C:$BQ,30,0)</f>
        <v>381</v>
      </c>
      <c r="AI154" s="66">
        <f>VLOOKUP($A154,'S47'!$C:$BQ,52,0)</f>
        <v>339.2</v>
      </c>
      <c r="AJ154" s="66">
        <f>VLOOKUP($A154,'S47'!$C:$BQ,59,0)</f>
        <v>0</v>
      </c>
      <c r="AK154" s="66">
        <f>VLOOKUP($A154,'S47'!$C:$BQ,60,0)</f>
        <v>0</v>
      </c>
      <c r="AL154" s="58">
        <f>VLOOKUP($A154,'S48'!$C:$BQ,32,0)</f>
        <v>467.15</v>
      </c>
      <c r="AM154" s="58">
        <f>VLOOKUP($A154,'S48'!$C:$BQ,39,0)</f>
        <v>51</v>
      </c>
      <c r="AN154" s="58">
        <f>VLOOKUP($A154,'S48'!$C:$BQ,40,0)</f>
        <v>154</v>
      </c>
      <c r="AO154" s="58">
        <f>VLOOKUP($A154,'S48'!$C:$BQ,22,0)</f>
        <v>5359.4222799999998</v>
      </c>
      <c r="AP154" s="66">
        <f>VLOOKUP($A154,'S48'!$C:$BQ,29,0)</f>
        <v>0</v>
      </c>
      <c r="AQ154" s="66">
        <f>VLOOKUP($A154,'S48'!$C:$BQ,30,0)</f>
        <v>286</v>
      </c>
      <c r="AR154" s="66">
        <f>VLOOKUP($A154,'S48'!$C:$BQ,52,0)</f>
        <v>346.2</v>
      </c>
      <c r="AS154" s="66">
        <f>VLOOKUP($A154,'S48'!$C:$BQ,59,0)</f>
        <v>0</v>
      </c>
      <c r="AT154" s="66">
        <f>VLOOKUP($A154,'S48'!$C:$BQ,60,0)</f>
        <v>0</v>
      </c>
      <c r="AU154" s="58">
        <f>VLOOKUP($A154,'S49'!$C:$BQ,32,0)</f>
        <v>478.15</v>
      </c>
      <c r="AV154" s="58">
        <f>VLOOKUP($A154,'S49'!$C:$BQ,39,0)</f>
        <v>40</v>
      </c>
      <c r="AW154" s="58">
        <f>VLOOKUP($A154,'S49'!$C:$BQ,40,0)</f>
        <v>143</v>
      </c>
      <c r="AX154" s="58">
        <f>VLOOKUP($A154,'S49'!$C:$BQ,22,0)</f>
        <v>5601.7561900000001</v>
      </c>
      <c r="AY154" s="66">
        <f>VLOOKUP($A154,'S49'!$C:$BQ,29,0)</f>
        <v>0</v>
      </c>
      <c r="AZ154" s="66">
        <f>VLOOKUP($A154,'S49'!$C:$BQ,30,0)</f>
        <v>43</v>
      </c>
      <c r="BA154" s="66">
        <f>VLOOKUP($A154,'S49'!$C:$BQ,52,0)</f>
        <v>350.2</v>
      </c>
      <c r="BB154" s="66">
        <f>VLOOKUP($A154,'S49'!$C:$BQ,59,0)</f>
        <v>0</v>
      </c>
      <c r="BC154" s="66">
        <f>VLOOKUP($A154,'S49'!$C:$BQ,60,0)</f>
        <v>0</v>
      </c>
      <c r="BD154" s="58" t="e">
        <f>VLOOKUP($A154,'S50'!$C:$BQ,32,0)</f>
        <v>#N/A</v>
      </c>
      <c r="BE154" s="58" t="e">
        <f>VLOOKUP($A154,'S50'!$C:$BQ,39,0)</f>
        <v>#N/A</v>
      </c>
      <c r="BF154" s="58" t="e">
        <f>VLOOKUP($A154,'S50'!$C:$BQ,40,0)</f>
        <v>#N/A</v>
      </c>
      <c r="BG154" s="58" t="e">
        <f>VLOOKUP($A154,'S50'!$C:$BQ,22,0)</f>
        <v>#N/A</v>
      </c>
      <c r="BH154" s="66" t="e">
        <f>VLOOKUP($A154,'S50'!$C:$BQ,29,0)</f>
        <v>#N/A</v>
      </c>
      <c r="BI154" s="66" t="e">
        <f>VLOOKUP($A154,'S50'!$C:$BQ,30,0)</f>
        <v>#N/A</v>
      </c>
      <c r="BJ154" s="66" t="e">
        <f>VLOOKUP($A154,'S50'!$C:$BQ,52,0)</f>
        <v>#N/A</v>
      </c>
      <c r="BK154" s="66" t="e">
        <f>VLOOKUP($A154,'S50'!$C:$BQ,59,0)</f>
        <v>#N/A</v>
      </c>
      <c r="BL154" s="66" t="e">
        <f>VLOOKUP($A154,'S50'!$C:$BQ,60,0)</f>
        <v>#N/A</v>
      </c>
    </row>
    <row r="155" spans="1:64" x14ac:dyDescent="0.2">
      <c r="A155" s="57" t="s">
        <v>219</v>
      </c>
      <c r="B155" s="58">
        <f>VLOOKUP($A155,'S0 remplacer avec S44'!$C:$BQ,32,0)</f>
        <v>267.10000000000002</v>
      </c>
      <c r="C155" s="58">
        <f>VLOOKUP($A155,'S0 remplacer avec S44'!$C:$BQ,39,0)</f>
        <v>48</v>
      </c>
      <c r="D155" s="58">
        <f>VLOOKUP($A155,'S0 remplacer avec S44'!$C:$BQ,40,0)</f>
        <v>111</v>
      </c>
      <c r="E155" s="58">
        <f>VLOOKUP($A155,'S0 remplacer avec S44'!$C:$BQ,22,0)</f>
        <v>3272.9072700000002</v>
      </c>
      <c r="F155" s="66">
        <f>VLOOKUP($A155,'S0 remplacer avec S44'!$C:$BQ,29,0)</f>
        <v>0</v>
      </c>
      <c r="G155" s="66">
        <f>VLOOKUP($A155,'S0 remplacer avec S44'!$C:$BQ,30,0)</f>
        <v>160</v>
      </c>
      <c r="H155" s="66">
        <f>VLOOKUP($A155,'S0 remplacer avec S44'!$C:$BQ,52,0)</f>
        <v>230</v>
      </c>
      <c r="I155" s="66">
        <f>VLOOKUP($A155,'S0 remplacer avec S44'!$C:$BQ,59,0)</f>
        <v>0</v>
      </c>
      <c r="J155" s="66">
        <f>VLOOKUP($A155,'S0 remplacer avec S44'!$C:$BQ,60,0)</f>
        <v>0</v>
      </c>
      <c r="K155" s="58">
        <f>VLOOKUP($A155,'S45'!$C:$BQ,32,0)</f>
        <v>275.10000000000002</v>
      </c>
      <c r="L155" s="58">
        <f>VLOOKUP($A155,'S45'!$C:$BQ,39,0)</f>
        <v>40</v>
      </c>
      <c r="M155" s="58">
        <f>VLOOKUP($A155,'S45'!$C:$BQ,40,0)</f>
        <v>103</v>
      </c>
      <c r="N155" s="58">
        <f>VLOOKUP($A155,'S45'!$C:$BQ,22,0)</f>
        <v>3381.4382700000001</v>
      </c>
      <c r="O155" s="66">
        <f>VLOOKUP($A155,'S45'!$C:$BQ,29,0)</f>
        <v>0</v>
      </c>
      <c r="P155" s="66">
        <f>VLOOKUP($A155,'S45'!$C:$BQ,30,0)</f>
        <v>51</v>
      </c>
      <c r="Q155" s="66">
        <f>VLOOKUP($A155,'S45'!$C:$BQ,52,0)</f>
        <v>234</v>
      </c>
      <c r="R155" s="66">
        <f>VLOOKUP($A155,'S45'!$C:$BQ,59,0)</f>
        <v>0</v>
      </c>
      <c r="S155" s="66">
        <f>VLOOKUP($A155,'S45'!$C:$BQ,60,0)</f>
        <v>0</v>
      </c>
      <c r="T155" s="58">
        <f>VLOOKUP($A155,'S46'!$C:$BQ,32,0)</f>
        <v>276.60000000000002</v>
      </c>
      <c r="U155" s="58">
        <f>VLOOKUP($A155,'S46'!$C:$BQ,39,0)</f>
        <v>38</v>
      </c>
      <c r="V155" s="58">
        <f>VLOOKUP($A155,'S46'!$C:$BQ,40,0)</f>
        <v>101</v>
      </c>
      <c r="W155" s="58">
        <f>VLOOKUP($A155,'S46'!$C:$BQ,22,0)</f>
        <v>3403.2442700000001</v>
      </c>
      <c r="X155" s="66">
        <f>VLOOKUP($A155,'S46'!$C:$BQ,29,0)</f>
        <v>0</v>
      </c>
      <c r="Y155" s="66">
        <f>VLOOKUP($A155,'S46'!$C:$BQ,30,0)</f>
        <v>29</v>
      </c>
      <c r="Z155" s="66">
        <f>VLOOKUP($A155,'S46'!$C:$BQ,52,0)</f>
        <v>236</v>
      </c>
      <c r="AA155" s="66">
        <f>VLOOKUP($A155,'S46'!$C:$BQ,59,0)</f>
        <v>0</v>
      </c>
      <c r="AB155" s="66">
        <f>VLOOKUP($A155,'S46'!$C:$BQ,60,0)</f>
        <v>0</v>
      </c>
      <c r="AC155" s="58">
        <f>VLOOKUP($A155,'S47'!$C:$BQ,32,0)</f>
        <v>287.10000000000002</v>
      </c>
      <c r="AD155" s="58">
        <f>VLOOKUP($A155,'S47'!$C:$BQ,39,0)</f>
        <v>28</v>
      </c>
      <c r="AE155" s="58">
        <f>VLOOKUP($A155,'S47'!$C:$BQ,40,0)</f>
        <v>91</v>
      </c>
      <c r="AF155" s="58">
        <f>VLOOKUP($A155,'S47'!$C:$BQ,22,0)</f>
        <v>3490.3972600000002</v>
      </c>
      <c r="AG155" s="66">
        <f>VLOOKUP($A155,'S47'!$C:$BQ,29,0)</f>
        <v>0</v>
      </c>
      <c r="AH155" s="66">
        <f>VLOOKUP($A155,'S47'!$C:$BQ,30,0)</f>
        <v>0</v>
      </c>
      <c r="AI155" s="66">
        <f>VLOOKUP($A155,'S47'!$C:$BQ,52,0)</f>
        <v>245</v>
      </c>
      <c r="AJ155" s="66">
        <f>VLOOKUP($A155,'S47'!$C:$BQ,59,0)</f>
        <v>0</v>
      </c>
      <c r="AK155" s="66">
        <f>VLOOKUP($A155,'S47'!$C:$BQ,60,0)</f>
        <v>0</v>
      </c>
      <c r="AL155" s="58">
        <f>VLOOKUP($A155,'S48'!$C:$BQ,32,0)</f>
        <v>314.10000000000002</v>
      </c>
      <c r="AM155" s="58">
        <f>VLOOKUP($A155,'S48'!$C:$BQ,39,0)</f>
        <v>12</v>
      </c>
      <c r="AN155" s="58">
        <f>VLOOKUP($A155,'S48'!$C:$BQ,40,0)</f>
        <v>78</v>
      </c>
      <c r="AO155" s="58">
        <f>VLOOKUP($A155,'S48'!$C:$BQ,22,0)</f>
        <v>3641.7579900000001</v>
      </c>
      <c r="AP155" s="66">
        <f>VLOOKUP($A155,'S48'!$C:$BQ,29,0)</f>
        <v>0</v>
      </c>
      <c r="AQ155" s="66">
        <f>VLOOKUP($A155,'S48'!$C:$BQ,30,0)</f>
        <v>0</v>
      </c>
      <c r="AR155" s="66">
        <f>VLOOKUP($A155,'S48'!$C:$BQ,52,0)</f>
        <v>246</v>
      </c>
      <c r="AS155" s="66">
        <f>VLOOKUP($A155,'S48'!$C:$BQ,59,0)</f>
        <v>0</v>
      </c>
      <c r="AT155" s="66">
        <f>VLOOKUP($A155,'S48'!$C:$BQ,60,0)</f>
        <v>0</v>
      </c>
      <c r="AU155" s="58">
        <f>VLOOKUP($A155,'S49'!$C:$BQ,32,0)</f>
        <v>329.1</v>
      </c>
      <c r="AV155" s="58">
        <f>VLOOKUP($A155,'S49'!$C:$BQ,39,0)</f>
        <v>0</v>
      </c>
      <c r="AW155" s="58">
        <f>VLOOKUP($A155,'S49'!$C:$BQ,40,0)</f>
        <v>63</v>
      </c>
      <c r="AX155" s="58">
        <f>VLOOKUP($A155,'S49'!$C:$BQ,22,0)</f>
        <v>3724.1646799999999</v>
      </c>
      <c r="AY155" s="66">
        <f>VLOOKUP($A155,'S49'!$C:$BQ,29,0)</f>
        <v>0</v>
      </c>
      <c r="AZ155" s="66">
        <f>VLOOKUP($A155,'S49'!$C:$BQ,30,0)</f>
        <v>0</v>
      </c>
      <c r="BA155" s="66">
        <f>VLOOKUP($A155,'S49'!$C:$BQ,52,0)</f>
        <v>250</v>
      </c>
      <c r="BB155" s="66">
        <f>VLOOKUP($A155,'S49'!$C:$BQ,59,0)</f>
        <v>0</v>
      </c>
      <c r="BC155" s="66">
        <f>VLOOKUP($A155,'S49'!$C:$BQ,60,0)</f>
        <v>0</v>
      </c>
      <c r="BD155" s="58" t="e">
        <f>VLOOKUP($A155,'S50'!$C:$BQ,32,0)</f>
        <v>#N/A</v>
      </c>
      <c r="BE155" s="58" t="e">
        <f>VLOOKUP($A155,'S50'!$C:$BQ,39,0)</f>
        <v>#N/A</v>
      </c>
      <c r="BF155" s="58" t="e">
        <f>VLOOKUP($A155,'S50'!$C:$BQ,40,0)</f>
        <v>#N/A</v>
      </c>
      <c r="BG155" s="58" t="e">
        <f>VLOOKUP($A155,'S50'!$C:$BQ,22,0)</f>
        <v>#N/A</v>
      </c>
      <c r="BH155" s="66" t="e">
        <f>VLOOKUP($A155,'S50'!$C:$BQ,29,0)</f>
        <v>#N/A</v>
      </c>
      <c r="BI155" s="66" t="e">
        <f>VLOOKUP($A155,'S50'!$C:$BQ,30,0)</f>
        <v>#N/A</v>
      </c>
      <c r="BJ155" s="66" t="e">
        <f>VLOOKUP($A155,'S50'!$C:$BQ,52,0)</f>
        <v>#N/A</v>
      </c>
      <c r="BK155" s="66" t="e">
        <f>VLOOKUP($A155,'S50'!$C:$BQ,59,0)</f>
        <v>#N/A</v>
      </c>
      <c r="BL155" s="66" t="e">
        <f>VLOOKUP($A155,'S50'!$C:$BQ,60,0)</f>
        <v>#N/A</v>
      </c>
    </row>
    <row r="156" spans="1:64" x14ac:dyDescent="0.2">
      <c r="A156" s="57" t="s">
        <v>222</v>
      </c>
      <c r="B156" s="58">
        <f>VLOOKUP($A156,'S0 remplacer avec S44'!$C:$BQ,32,0)</f>
        <v>122.7</v>
      </c>
      <c r="C156" s="58">
        <f>VLOOKUP($A156,'S0 remplacer avec S44'!$C:$BQ,39,0)</f>
        <v>35</v>
      </c>
      <c r="D156" s="58">
        <f>VLOOKUP($A156,'S0 remplacer avec S44'!$C:$BQ,40,0)</f>
        <v>67</v>
      </c>
      <c r="E156" s="58">
        <f>VLOOKUP($A156,'S0 remplacer avec S44'!$C:$BQ,22,0)</f>
        <v>1382.69615</v>
      </c>
      <c r="F156" s="66">
        <f>VLOOKUP($A156,'S0 remplacer avec S44'!$C:$BQ,29,0)</f>
        <v>52</v>
      </c>
      <c r="G156" s="66">
        <f>VLOOKUP($A156,'S0 remplacer avec S44'!$C:$BQ,30,0)</f>
        <v>338</v>
      </c>
      <c r="H156" s="66">
        <f>VLOOKUP($A156,'S0 remplacer avec S44'!$C:$BQ,52,0)</f>
        <v>54</v>
      </c>
      <c r="I156" s="66">
        <f>VLOOKUP($A156,'S0 remplacer avec S44'!$C:$BQ,59,0)</f>
        <v>27</v>
      </c>
      <c r="J156" s="66">
        <f>VLOOKUP($A156,'S0 remplacer avec S44'!$C:$BQ,60,0)</f>
        <v>43</v>
      </c>
      <c r="K156" s="58">
        <f>VLOOKUP($A156,'S45'!$C:$BQ,32,0)</f>
        <v>121.7</v>
      </c>
      <c r="L156" s="58">
        <f>VLOOKUP($A156,'S45'!$C:$BQ,39,0)</f>
        <v>36</v>
      </c>
      <c r="M156" s="58">
        <f>VLOOKUP($A156,'S45'!$C:$BQ,40,0)</f>
        <v>68</v>
      </c>
      <c r="N156" s="58">
        <f>VLOOKUP($A156,'S45'!$C:$BQ,22,0)</f>
        <v>1394.10925</v>
      </c>
      <c r="O156" s="66">
        <f>VLOOKUP($A156,'S45'!$C:$BQ,29,0)</f>
        <v>40</v>
      </c>
      <c r="P156" s="66">
        <f>VLOOKUP($A156,'S45'!$C:$BQ,30,0)</f>
        <v>327</v>
      </c>
      <c r="Q156" s="66">
        <f>VLOOKUP($A156,'S45'!$C:$BQ,52,0)</f>
        <v>58</v>
      </c>
      <c r="R156" s="66">
        <f>VLOOKUP($A156,'S45'!$C:$BQ,59,0)</f>
        <v>23</v>
      </c>
      <c r="S156" s="66">
        <f>VLOOKUP($A156,'S45'!$C:$BQ,60,0)</f>
        <v>39</v>
      </c>
      <c r="T156" s="58">
        <f>VLOOKUP($A156,'S46'!$C:$BQ,32,0)</f>
        <v>121.7</v>
      </c>
      <c r="U156" s="58">
        <f>VLOOKUP($A156,'S46'!$C:$BQ,39,0)</f>
        <v>36</v>
      </c>
      <c r="V156" s="58">
        <f>VLOOKUP($A156,'S46'!$C:$BQ,40,0)</f>
        <v>68</v>
      </c>
      <c r="W156" s="58">
        <f>VLOOKUP($A156,'S46'!$C:$BQ,22,0)</f>
        <v>1394.92947</v>
      </c>
      <c r="X156" s="66">
        <f>VLOOKUP($A156,'S46'!$C:$BQ,29,0)</f>
        <v>39</v>
      </c>
      <c r="Y156" s="66">
        <f>VLOOKUP($A156,'S46'!$C:$BQ,30,0)</f>
        <v>326</v>
      </c>
      <c r="Z156" s="66">
        <f>VLOOKUP($A156,'S46'!$C:$BQ,52,0)</f>
        <v>60</v>
      </c>
      <c r="AA156" s="66">
        <f>VLOOKUP($A156,'S46'!$C:$BQ,59,0)</f>
        <v>21</v>
      </c>
      <c r="AB156" s="66">
        <f>VLOOKUP($A156,'S46'!$C:$BQ,60,0)</f>
        <v>37</v>
      </c>
      <c r="AC156" s="58">
        <f>VLOOKUP($A156,'S47'!$C:$BQ,32,0)</f>
        <v>123.7</v>
      </c>
      <c r="AD156" s="58">
        <f>VLOOKUP($A156,'S47'!$C:$BQ,39,0)</f>
        <v>34</v>
      </c>
      <c r="AE156" s="58">
        <f>VLOOKUP($A156,'S47'!$C:$BQ,40,0)</f>
        <v>66</v>
      </c>
      <c r="AF156" s="58">
        <f>VLOOKUP($A156,'S47'!$C:$BQ,22,0)</f>
        <v>1435.7353900000001</v>
      </c>
      <c r="AG156" s="66">
        <f>VLOOKUP($A156,'S47'!$C:$BQ,29,0)</f>
        <v>0</v>
      </c>
      <c r="AH156" s="66">
        <f>VLOOKUP($A156,'S47'!$C:$BQ,30,0)</f>
        <v>285</v>
      </c>
      <c r="AI156" s="66">
        <f>VLOOKUP($A156,'S47'!$C:$BQ,52,0)</f>
        <v>60</v>
      </c>
      <c r="AJ156" s="66">
        <f>VLOOKUP($A156,'S47'!$C:$BQ,59,0)</f>
        <v>21</v>
      </c>
      <c r="AK156" s="66">
        <f>VLOOKUP($A156,'S47'!$C:$BQ,60,0)</f>
        <v>37</v>
      </c>
      <c r="AL156" s="58">
        <f>VLOOKUP($A156,'S48'!$C:$BQ,32,0)</f>
        <v>123.7</v>
      </c>
      <c r="AM156" s="58">
        <f>VLOOKUP($A156,'S48'!$C:$BQ,39,0)</f>
        <v>31</v>
      </c>
      <c r="AN156" s="58">
        <f>VLOOKUP($A156,'S48'!$C:$BQ,40,0)</f>
        <v>62</v>
      </c>
      <c r="AO156" s="58">
        <f>VLOOKUP($A156,'S48'!$C:$BQ,22,0)</f>
        <v>1456.17605</v>
      </c>
      <c r="AP156" s="66">
        <f>VLOOKUP($A156,'S48'!$C:$BQ,29,0)</f>
        <v>0</v>
      </c>
      <c r="AQ156" s="66">
        <f>VLOOKUP($A156,'S48'!$C:$BQ,30,0)</f>
        <v>230</v>
      </c>
      <c r="AR156" s="66">
        <f>VLOOKUP($A156,'S48'!$C:$BQ,52,0)</f>
        <v>64</v>
      </c>
      <c r="AS156" s="66">
        <f>VLOOKUP($A156,'S48'!$C:$BQ,59,0)</f>
        <v>15</v>
      </c>
      <c r="AT156" s="66">
        <f>VLOOKUP($A156,'S48'!$C:$BQ,60,0)</f>
        <v>31</v>
      </c>
      <c r="AU156" s="58">
        <f>VLOOKUP($A156,'S49'!$C:$BQ,32,0)</f>
        <v>123.7</v>
      </c>
      <c r="AV156" s="58">
        <f>VLOOKUP($A156,'S49'!$C:$BQ,39,0)</f>
        <v>31</v>
      </c>
      <c r="AW156" s="58">
        <f>VLOOKUP($A156,'S49'!$C:$BQ,40,0)</f>
        <v>62</v>
      </c>
      <c r="AX156" s="58">
        <f>VLOOKUP($A156,'S49'!$C:$BQ,22,0)</f>
        <v>1458.27962</v>
      </c>
      <c r="AY156" s="66">
        <f>VLOOKUP($A156,'S49'!$C:$BQ,29,0)</f>
        <v>0</v>
      </c>
      <c r="AZ156" s="66">
        <f>VLOOKUP($A156,'S49'!$C:$BQ,30,0)</f>
        <v>228</v>
      </c>
      <c r="BA156" s="66">
        <f>VLOOKUP($A156,'S49'!$C:$BQ,52,0)</f>
        <v>66</v>
      </c>
      <c r="BB156" s="66">
        <f>VLOOKUP($A156,'S49'!$C:$BQ,59,0)</f>
        <v>13</v>
      </c>
      <c r="BC156" s="66">
        <f>VLOOKUP($A156,'S49'!$C:$BQ,60,0)</f>
        <v>29</v>
      </c>
      <c r="BD156" s="58" t="e">
        <f>VLOOKUP($A156,'S50'!$C:$BQ,32,0)</f>
        <v>#N/A</v>
      </c>
      <c r="BE156" s="58" t="e">
        <f>VLOOKUP($A156,'S50'!$C:$BQ,39,0)</f>
        <v>#N/A</v>
      </c>
      <c r="BF156" s="58" t="e">
        <f>VLOOKUP($A156,'S50'!$C:$BQ,40,0)</f>
        <v>#N/A</v>
      </c>
      <c r="BG156" s="58" t="e">
        <f>VLOOKUP($A156,'S50'!$C:$BQ,22,0)</f>
        <v>#N/A</v>
      </c>
      <c r="BH156" s="66" t="e">
        <f>VLOOKUP($A156,'S50'!$C:$BQ,29,0)</f>
        <v>#N/A</v>
      </c>
      <c r="BI156" s="66" t="e">
        <f>VLOOKUP($A156,'S50'!$C:$BQ,30,0)</f>
        <v>#N/A</v>
      </c>
      <c r="BJ156" s="66" t="e">
        <f>VLOOKUP($A156,'S50'!$C:$BQ,52,0)</f>
        <v>#N/A</v>
      </c>
      <c r="BK156" s="66" t="e">
        <f>VLOOKUP($A156,'S50'!$C:$BQ,59,0)</f>
        <v>#N/A</v>
      </c>
      <c r="BL156" s="66" t="e">
        <f>VLOOKUP($A156,'S50'!$C:$BQ,60,0)</f>
        <v>#N/A</v>
      </c>
    </row>
    <row r="157" spans="1:64" x14ac:dyDescent="0.2">
      <c r="A157" s="57" t="s">
        <v>223</v>
      </c>
      <c r="B157" s="58">
        <f>VLOOKUP($A157,'S0 remplacer avec S44'!$C:$BQ,32,0)</f>
        <v>70.7</v>
      </c>
      <c r="C157" s="58">
        <f>VLOOKUP($A157,'S0 remplacer avec S44'!$C:$BQ,39,0)</f>
        <v>16</v>
      </c>
      <c r="D157" s="58">
        <f>VLOOKUP($A157,'S0 remplacer avec S44'!$C:$BQ,40,0)</f>
        <v>34</v>
      </c>
      <c r="E157" s="58">
        <f>VLOOKUP($A157,'S0 remplacer avec S44'!$C:$BQ,22,0)</f>
        <v>821.34510499999999</v>
      </c>
      <c r="F157" s="66">
        <f>VLOOKUP($A157,'S0 remplacer avec S44'!$C:$BQ,29,0)</f>
        <v>0</v>
      </c>
      <c r="G157" s="66">
        <f>VLOOKUP($A157,'S0 remplacer avec S44'!$C:$BQ,30,0)</f>
        <v>124</v>
      </c>
      <c r="H157" s="66">
        <f>VLOOKUP($A157,'S0 remplacer avec S44'!$C:$BQ,52,0)</f>
        <v>31.8</v>
      </c>
      <c r="I157" s="66">
        <f>VLOOKUP($A157,'S0 remplacer avec S44'!$C:$BQ,59,0)</f>
        <v>13</v>
      </c>
      <c r="J157" s="66">
        <f>VLOOKUP($A157,'S0 remplacer avec S44'!$C:$BQ,60,0)</f>
        <v>21</v>
      </c>
      <c r="K157" s="58">
        <f>VLOOKUP($A157,'S45'!$C:$BQ,32,0)</f>
        <v>70.7</v>
      </c>
      <c r="L157" s="58">
        <f>VLOOKUP($A157,'S45'!$C:$BQ,39,0)</f>
        <v>16</v>
      </c>
      <c r="M157" s="58">
        <f>VLOOKUP($A157,'S45'!$C:$BQ,40,0)</f>
        <v>34</v>
      </c>
      <c r="N157" s="58">
        <f>VLOOKUP($A157,'S45'!$C:$BQ,22,0)</f>
        <v>821.77718500000003</v>
      </c>
      <c r="O157" s="66">
        <f>VLOOKUP($A157,'S45'!$C:$BQ,29,0)</f>
        <v>0</v>
      </c>
      <c r="P157" s="66">
        <f>VLOOKUP($A157,'S45'!$C:$BQ,30,0)</f>
        <v>124</v>
      </c>
      <c r="Q157" s="66">
        <f>VLOOKUP($A157,'S45'!$C:$BQ,52,0)</f>
        <v>31.8</v>
      </c>
      <c r="R157" s="66">
        <f>VLOOKUP($A157,'S45'!$C:$BQ,59,0)</f>
        <v>13</v>
      </c>
      <c r="S157" s="66">
        <f>VLOOKUP($A157,'S45'!$C:$BQ,60,0)</f>
        <v>21</v>
      </c>
      <c r="T157" s="58">
        <f>VLOOKUP($A157,'S46'!$C:$BQ,32,0)</f>
        <v>71.2</v>
      </c>
      <c r="U157" s="58">
        <f>VLOOKUP($A157,'S46'!$C:$BQ,39,0)</f>
        <v>16</v>
      </c>
      <c r="V157" s="58">
        <f>VLOOKUP($A157,'S46'!$C:$BQ,40,0)</f>
        <v>33</v>
      </c>
      <c r="W157" s="58">
        <f>VLOOKUP($A157,'S46'!$C:$BQ,22,0)</f>
        <v>825.16083500000002</v>
      </c>
      <c r="X157" s="66">
        <f>VLOOKUP($A157,'S46'!$C:$BQ,29,0)</f>
        <v>0</v>
      </c>
      <c r="Y157" s="66">
        <f>VLOOKUP($A157,'S46'!$C:$BQ,30,0)</f>
        <v>121</v>
      </c>
      <c r="Z157" s="66">
        <f>VLOOKUP($A157,'S46'!$C:$BQ,52,0)</f>
        <v>31.8</v>
      </c>
      <c r="AA157" s="66">
        <f>VLOOKUP($A157,'S46'!$C:$BQ,59,0)</f>
        <v>13</v>
      </c>
      <c r="AB157" s="66">
        <f>VLOOKUP($A157,'S46'!$C:$BQ,60,0)</f>
        <v>21</v>
      </c>
      <c r="AC157" s="58">
        <f>VLOOKUP($A157,'S47'!$C:$BQ,32,0)</f>
        <v>72.7</v>
      </c>
      <c r="AD157" s="58">
        <f>VLOOKUP($A157,'S47'!$C:$BQ,39,0)</f>
        <v>14</v>
      </c>
      <c r="AE157" s="58">
        <f>VLOOKUP($A157,'S47'!$C:$BQ,40,0)</f>
        <v>32</v>
      </c>
      <c r="AF157" s="58">
        <f>VLOOKUP($A157,'S47'!$C:$BQ,22,0)</f>
        <v>825.39783499999999</v>
      </c>
      <c r="AG157" s="66">
        <f>VLOOKUP($A157,'S47'!$C:$BQ,29,0)</f>
        <v>0</v>
      </c>
      <c r="AH157" s="66">
        <f>VLOOKUP($A157,'S47'!$C:$BQ,30,0)</f>
        <v>120</v>
      </c>
      <c r="AI157" s="66">
        <f>VLOOKUP($A157,'S47'!$C:$BQ,52,0)</f>
        <v>31.8</v>
      </c>
      <c r="AJ157" s="66">
        <f>VLOOKUP($A157,'S47'!$C:$BQ,59,0)</f>
        <v>13</v>
      </c>
      <c r="AK157" s="66">
        <f>VLOOKUP($A157,'S47'!$C:$BQ,60,0)</f>
        <v>21</v>
      </c>
      <c r="AL157" s="58">
        <f>VLOOKUP($A157,'S48'!$C:$BQ,32,0)</f>
        <v>72.7</v>
      </c>
      <c r="AM157" s="58">
        <f>VLOOKUP($A157,'S48'!$C:$BQ,39,0)</f>
        <v>12</v>
      </c>
      <c r="AN157" s="58">
        <f>VLOOKUP($A157,'S48'!$C:$BQ,40,0)</f>
        <v>29</v>
      </c>
      <c r="AO157" s="58">
        <f>VLOOKUP($A157,'S48'!$C:$BQ,22,0)</f>
        <v>828.91499499999998</v>
      </c>
      <c r="AP157" s="66">
        <f>VLOOKUP($A157,'S48'!$C:$BQ,29,0)</f>
        <v>0</v>
      </c>
      <c r="AQ157" s="66">
        <f>VLOOKUP($A157,'S48'!$C:$BQ,30,0)</f>
        <v>91</v>
      </c>
      <c r="AR157" s="66">
        <f>VLOOKUP($A157,'S48'!$C:$BQ,52,0)</f>
        <v>31.8</v>
      </c>
      <c r="AS157" s="66">
        <f>VLOOKUP($A157,'S48'!$C:$BQ,59,0)</f>
        <v>11</v>
      </c>
      <c r="AT157" s="66">
        <f>VLOOKUP($A157,'S48'!$C:$BQ,60,0)</f>
        <v>20</v>
      </c>
      <c r="AU157" s="58">
        <f>VLOOKUP($A157,'S49'!$C:$BQ,32,0)</f>
        <v>71.7</v>
      </c>
      <c r="AV157" s="58">
        <f>VLOOKUP($A157,'S49'!$C:$BQ,39,0)</f>
        <v>13</v>
      </c>
      <c r="AW157" s="58">
        <f>VLOOKUP($A157,'S49'!$C:$BQ,40,0)</f>
        <v>30</v>
      </c>
      <c r="AX157" s="58">
        <f>VLOOKUP($A157,'S49'!$C:$BQ,22,0)</f>
        <v>848.86399500000005</v>
      </c>
      <c r="AY157" s="66">
        <f>VLOOKUP($A157,'S49'!$C:$BQ,29,0)</f>
        <v>0</v>
      </c>
      <c r="AZ157" s="66">
        <f>VLOOKUP($A157,'S49'!$C:$BQ,30,0)</f>
        <v>71</v>
      </c>
      <c r="BA157" s="66">
        <f>VLOOKUP($A157,'S49'!$C:$BQ,52,0)</f>
        <v>31.8</v>
      </c>
      <c r="BB157" s="66">
        <f>VLOOKUP($A157,'S49'!$C:$BQ,59,0)</f>
        <v>11</v>
      </c>
      <c r="BC157" s="66">
        <f>VLOOKUP($A157,'S49'!$C:$BQ,60,0)</f>
        <v>20</v>
      </c>
      <c r="BD157" s="58" t="e">
        <f>VLOOKUP($A157,'S50'!$C:$BQ,32,0)</f>
        <v>#N/A</v>
      </c>
      <c r="BE157" s="58" t="e">
        <f>VLOOKUP($A157,'S50'!$C:$BQ,39,0)</f>
        <v>#N/A</v>
      </c>
      <c r="BF157" s="58" t="e">
        <f>VLOOKUP($A157,'S50'!$C:$BQ,40,0)</f>
        <v>#N/A</v>
      </c>
      <c r="BG157" s="58" t="e">
        <f>VLOOKUP($A157,'S50'!$C:$BQ,22,0)</f>
        <v>#N/A</v>
      </c>
      <c r="BH157" s="66" t="e">
        <f>VLOOKUP($A157,'S50'!$C:$BQ,29,0)</f>
        <v>#N/A</v>
      </c>
      <c r="BI157" s="66" t="e">
        <f>VLOOKUP($A157,'S50'!$C:$BQ,30,0)</f>
        <v>#N/A</v>
      </c>
      <c r="BJ157" s="66" t="e">
        <f>VLOOKUP($A157,'S50'!$C:$BQ,52,0)</f>
        <v>#N/A</v>
      </c>
      <c r="BK157" s="66" t="e">
        <f>VLOOKUP($A157,'S50'!$C:$BQ,59,0)</f>
        <v>#N/A</v>
      </c>
      <c r="BL157" s="66" t="e">
        <f>VLOOKUP($A157,'S50'!$C:$BQ,60,0)</f>
        <v>#N/A</v>
      </c>
    </row>
    <row r="158" spans="1:64" x14ac:dyDescent="0.2">
      <c r="A158" s="57" t="s">
        <v>224</v>
      </c>
      <c r="B158" s="58">
        <f>VLOOKUP($A158,'S0 remplacer avec S44'!$C:$BQ,32,0)</f>
        <v>70.7</v>
      </c>
      <c r="C158" s="58">
        <f>VLOOKUP($A158,'S0 remplacer avec S44'!$C:$BQ,39,0)</f>
        <v>102</v>
      </c>
      <c r="D158" s="58">
        <f>VLOOKUP($A158,'S0 remplacer avec S44'!$C:$BQ,40,0)</f>
        <v>136</v>
      </c>
      <c r="E158" s="58">
        <f>VLOOKUP($A158,'S0 remplacer avec S44'!$C:$BQ,22,0)</f>
        <v>1628.1337149999999</v>
      </c>
      <c r="F158" s="66">
        <f>VLOOKUP($A158,'S0 remplacer avec S44'!$C:$BQ,29,0)</f>
        <v>0</v>
      </c>
      <c r="G158" s="66">
        <f>VLOOKUP($A158,'S0 remplacer avec S44'!$C:$BQ,30,0)</f>
        <v>249</v>
      </c>
      <c r="H158" s="66">
        <f>VLOOKUP($A158,'S0 remplacer avec S44'!$C:$BQ,52,0)</f>
        <v>94.6</v>
      </c>
      <c r="I158" s="66">
        <f>VLOOKUP($A158,'S0 remplacer avec S44'!$C:$BQ,59,0)</f>
        <v>0</v>
      </c>
      <c r="J158" s="66">
        <f>VLOOKUP($A158,'S0 remplacer avec S44'!$C:$BQ,60,0)</f>
        <v>11</v>
      </c>
      <c r="K158" s="58">
        <f>VLOOKUP($A158,'S45'!$C:$BQ,32,0)</f>
        <v>71.7</v>
      </c>
      <c r="L158" s="58">
        <f>VLOOKUP($A158,'S45'!$C:$BQ,39,0)</f>
        <v>101</v>
      </c>
      <c r="M158" s="58">
        <f>VLOOKUP($A158,'S45'!$C:$BQ,40,0)</f>
        <v>135</v>
      </c>
      <c r="N158" s="58">
        <f>VLOOKUP($A158,'S45'!$C:$BQ,22,0)</f>
        <v>1643.297615</v>
      </c>
      <c r="O158" s="66">
        <f>VLOOKUP($A158,'S45'!$C:$BQ,29,0)</f>
        <v>0</v>
      </c>
      <c r="P158" s="66">
        <f>VLOOKUP($A158,'S45'!$C:$BQ,30,0)</f>
        <v>234</v>
      </c>
      <c r="Q158" s="66">
        <f>VLOOKUP($A158,'S45'!$C:$BQ,52,0)</f>
        <v>97.6</v>
      </c>
      <c r="R158" s="66">
        <f>VLOOKUP($A158,'S45'!$C:$BQ,59,0)</f>
        <v>0</v>
      </c>
      <c r="S158" s="66">
        <f>VLOOKUP($A158,'S45'!$C:$BQ,60,0)</f>
        <v>8</v>
      </c>
      <c r="T158" s="58">
        <f>VLOOKUP($A158,'S46'!$C:$BQ,32,0)</f>
        <v>70.7</v>
      </c>
      <c r="U158" s="58">
        <f>VLOOKUP($A158,'S46'!$C:$BQ,39,0)</f>
        <v>102</v>
      </c>
      <c r="V158" s="58">
        <f>VLOOKUP($A158,'S46'!$C:$BQ,40,0)</f>
        <v>136</v>
      </c>
      <c r="W158" s="58">
        <f>VLOOKUP($A158,'S46'!$C:$BQ,22,0)</f>
        <v>1644.250935</v>
      </c>
      <c r="X158" s="66">
        <f>VLOOKUP($A158,'S46'!$C:$BQ,29,0)</f>
        <v>0</v>
      </c>
      <c r="Y158" s="66">
        <f>VLOOKUP($A158,'S46'!$C:$BQ,30,0)</f>
        <v>233</v>
      </c>
      <c r="Z158" s="66">
        <f>VLOOKUP($A158,'S46'!$C:$BQ,52,0)</f>
        <v>97.6</v>
      </c>
      <c r="AA158" s="66">
        <f>VLOOKUP($A158,'S46'!$C:$BQ,59,0)</f>
        <v>0</v>
      </c>
      <c r="AB158" s="66">
        <f>VLOOKUP($A158,'S46'!$C:$BQ,60,0)</f>
        <v>8</v>
      </c>
      <c r="AC158" s="58">
        <f>VLOOKUP($A158,'S47'!$C:$BQ,32,0)</f>
        <v>71.2</v>
      </c>
      <c r="AD158" s="58">
        <f>VLOOKUP($A158,'S47'!$C:$BQ,39,0)</f>
        <v>101</v>
      </c>
      <c r="AE158" s="58">
        <f>VLOOKUP($A158,'S47'!$C:$BQ,40,0)</f>
        <v>136</v>
      </c>
      <c r="AF158" s="58">
        <f>VLOOKUP($A158,'S47'!$C:$BQ,22,0)</f>
        <v>1650.8910350000001</v>
      </c>
      <c r="AG158" s="66">
        <f>VLOOKUP($A158,'S47'!$C:$BQ,29,0)</f>
        <v>0</v>
      </c>
      <c r="AH158" s="66">
        <f>VLOOKUP($A158,'S47'!$C:$BQ,30,0)</f>
        <v>226</v>
      </c>
      <c r="AI158" s="66">
        <f>VLOOKUP($A158,'S47'!$C:$BQ,52,0)</f>
        <v>100.6</v>
      </c>
      <c r="AJ158" s="66">
        <f>VLOOKUP($A158,'S47'!$C:$BQ,59,0)</f>
        <v>0</v>
      </c>
      <c r="AK158" s="66">
        <f>VLOOKUP($A158,'S47'!$C:$BQ,60,0)</f>
        <v>5</v>
      </c>
      <c r="AL158" s="58">
        <f>VLOOKUP($A158,'S48'!$C:$BQ,32,0)</f>
        <v>73.7</v>
      </c>
      <c r="AM158" s="58">
        <f>VLOOKUP($A158,'S48'!$C:$BQ,39,0)</f>
        <v>99</v>
      </c>
      <c r="AN158" s="58">
        <f>VLOOKUP($A158,'S48'!$C:$BQ,40,0)</f>
        <v>133</v>
      </c>
      <c r="AO158" s="58">
        <f>VLOOKUP($A158,'S48'!$C:$BQ,22,0)</f>
        <v>1641.960345</v>
      </c>
      <c r="AP158" s="66">
        <f>VLOOKUP($A158,'S48'!$C:$BQ,29,0)</f>
        <v>0</v>
      </c>
      <c r="AQ158" s="66">
        <f>VLOOKUP($A158,'S48'!$C:$BQ,30,0)</f>
        <v>237</v>
      </c>
      <c r="AR158" s="66">
        <f>VLOOKUP($A158,'S48'!$C:$BQ,52,0)</f>
        <v>100.6</v>
      </c>
      <c r="AS158" s="66">
        <f>VLOOKUP($A158,'S48'!$C:$BQ,59,0)</f>
        <v>0</v>
      </c>
      <c r="AT158" s="66">
        <f>VLOOKUP($A158,'S48'!$C:$BQ,60,0)</f>
        <v>5</v>
      </c>
      <c r="AU158" s="58">
        <f>VLOOKUP($A158,'S49'!$C:$BQ,32,0)</f>
        <v>74.7</v>
      </c>
      <c r="AV158" s="58">
        <f>VLOOKUP($A158,'S49'!$C:$BQ,39,0)</f>
        <v>98</v>
      </c>
      <c r="AW158" s="58">
        <f>VLOOKUP($A158,'S49'!$C:$BQ,40,0)</f>
        <v>132</v>
      </c>
      <c r="AX158" s="58">
        <f>VLOOKUP($A158,'S49'!$C:$BQ,22,0)</f>
        <v>1645.7798250000001</v>
      </c>
      <c r="AY158" s="66">
        <f>VLOOKUP($A158,'S49'!$C:$BQ,29,0)</f>
        <v>0</v>
      </c>
      <c r="AZ158" s="66">
        <f>VLOOKUP($A158,'S49'!$C:$BQ,30,0)</f>
        <v>233</v>
      </c>
      <c r="BA158" s="66">
        <f>VLOOKUP($A158,'S49'!$C:$BQ,52,0)</f>
        <v>102.6</v>
      </c>
      <c r="BB158" s="66">
        <f>VLOOKUP($A158,'S49'!$C:$BQ,59,0)</f>
        <v>0</v>
      </c>
      <c r="BC158" s="66">
        <f>VLOOKUP($A158,'S49'!$C:$BQ,60,0)</f>
        <v>3</v>
      </c>
      <c r="BD158" s="58" t="e">
        <f>VLOOKUP($A158,'S50'!$C:$BQ,32,0)</f>
        <v>#N/A</v>
      </c>
      <c r="BE158" s="58" t="e">
        <f>VLOOKUP($A158,'S50'!$C:$BQ,39,0)</f>
        <v>#N/A</v>
      </c>
      <c r="BF158" s="58" t="e">
        <f>VLOOKUP($A158,'S50'!$C:$BQ,40,0)</f>
        <v>#N/A</v>
      </c>
      <c r="BG158" s="58" t="e">
        <f>VLOOKUP($A158,'S50'!$C:$BQ,22,0)</f>
        <v>#N/A</v>
      </c>
      <c r="BH158" s="66" t="e">
        <f>VLOOKUP($A158,'S50'!$C:$BQ,29,0)</f>
        <v>#N/A</v>
      </c>
      <c r="BI158" s="66" t="e">
        <f>VLOOKUP($A158,'S50'!$C:$BQ,30,0)</f>
        <v>#N/A</v>
      </c>
      <c r="BJ158" s="66" t="e">
        <f>VLOOKUP($A158,'S50'!$C:$BQ,52,0)</f>
        <v>#N/A</v>
      </c>
      <c r="BK158" s="66" t="e">
        <f>VLOOKUP($A158,'S50'!$C:$BQ,59,0)</f>
        <v>#N/A</v>
      </c>
      <c r="BL158" s="66" t="e">
        <f>VLOOKUP($A158,'S50'!$C:$BQ,60,0)</f>
        <v>#N/A</v>
      </c>
    </row>
    <row r="159" spans="1:64" x14ac:dyDescent="0.2">
      <c r="A159" s="57" t="s">
        <v>225</v>
      </c>
      <c r="B159" s="58">
        <f>VLOOKUP($A159,'S0 remplacer avec S44'!$C:$BQ,32,0)</f>
        <v>81.400000000000006</v>
      </c>
      <c r="C159" s="58">
        <f>VLOOKUP($A159,'S0 remplacer avec S44'!$C:$BQ,39,0)</f>
        <v>0</v>
      </c>
      <c r="D159" s="58">
        <f>VLOOKUP($A159,'S0 remplacer avec S44'!$C:$BQ,40,0)</f>
        <v>8</v>
      </c>
      <c r="E159" s="58">
        <f>VLOOKUP($A159,'S0 remplacer avec S44'!$C:$BQ,22,0)</f>
        <v>555.61907499999995</v>
      </c>
      <c r="F159" s="66">
        <f>VLOOKUP($A159,'S0 remplacer avec S44'!$C:$BQ,29,0)</f>
        <v>120</v>
      </c>
      <c r="G159" s="66">
        <f>VLOOKUP($A159,'S0 remplacer avec S44'!$C:$BQ,30,0)</f>
        <v>255</v>
      </c>
      <c r="H159" s="66">
        <f>VLOOKUP($A159,'S0 remplacer avec S44'!$C:$BQ,52,0)</f>
        <v>46.4</v>
      </c>
      <c r="I159" s="66">
        <f>VLOOKUP($A159,'S0 remplacer avec S44'!$C:$BQ,59,0)</f>
        <v>0</v>
      </c>
      <c r="J159" s="66">
        <f>VLOOKUP($A159,'S0 remplacer avec S44'!$C:$BQ,60,0)</f>
        <v>0</v>
      </c>
      <c r="K159" s="58">
        <f>VLOOKUP($A159,'S45'!$C:$BQ,32,0)</f>
        <v>81.400000000000006</v>
      </c>
      <c r="L159" s="58">
        <f>VLOOKUP($A159,'S45'!$C:$BQ,39,0)</f>
        <v>0</v>
      </c>
      <c r="M159" s="58">
        <f>VLOOKUP($A159,'S45'!$C:$BQ,40,0)</f>
        <v>8</v>
      </c>
      <c r="N159" s="58">
        <f>VLOOKUP($A159,'S45'!$C:$BQ,22,0)</f>
        <v>587.63405499999999</v>
      </c>
      <c r="O159" s="66">
        <f>VLOOKUP($A159,'S45'!$C:$BQ,29,0)</f>
        <v>88</v>
      </c>
      <c r="P159" s="66">
        <f>VLOOKUP($A159,'S45'!$C:$BQ,30,0)</f>
        <v>223</v>
      </c>
      <c r="Q159" s="66">
        <f>VLOOKUP($A159,'S45'!$C:$BQ,52,0)</f>
        <v>47.4</v>
      </c>
      <c r="R159" s="66">
        <f>VLOOKUP($A159,'S45'!$C:$BQ,59,0)</f>
        <v>0</v>
      </c>
      <c r="S159" s="66">
        <f>VLOOKUP($A159,'S45'!$C:$BQ,60,0)</f>
        <v>0</v>
      </c>
      <c r="T159" s="58">
        <f>VLOOKUP($A159,'S46'!$C:$BQ,32,0)</f>
        <v>82.4</v>
      </c>
      <c r="U159" s="58">
        <f>VLOOKUP($A159,'S46'!$C:$BQ,39,0)</f>
        <v>0</v>
      </c>
      <c r="V159" s="58">
        <f>VLOOKUP($A159,'S46'!$C:$BQ,40,0)</f>
        <v>7</v>
      </c>
      <c r="W159" s="58">
        <f>VLOOKUP($A159,'S46'!$C:$BQ,22,0)</f>
        <v>588.16729499999997</v>
      </c>
      <c r="X159" s="66">
        <f>VLOOKUP($A159,'S46'!$C:$BQ,29,0)</f>
        <v>88</v>
      </c>
      <c r="Y159" s="66">
        <f>VLOOKUP($A159,'S46'!$C:$BQ,30,0)</f>
        <v>223</v>
      </c>
      <c r="Z159" s="66">
        <f>VLOOKUP($A159,'S46'!$C:$BQ,52,0)</f>
        <v>49.4</v>
      </c>
      <c r="AA159" s="66">
        <f>VLOOKUP($A159,'S46'!$C:$BQ,59,0)</f>
        <v>0</v>
      </c>
      <c r="AB159" s="66">
        <f>VLOOKUP($A159,'S46'!$C:$BQ,60,0)</f>
        <v>0</v>
      </c>
      <c r="AC159" s="58">
        <f>VLOOKUP($A159,'S47'!$C:$BQ,32,0)</f>
        <v>85.4</v>
      </c>
      <c r="AD159" s="58">
        <f>VLOOKUP($A159,'S47'!$C:$BQ,39,0)</f>
        <v>0</v>
      </c>
      <c r="AE159" s="58">
        <f>VLOOKUP($A159,'S47'!$C:$BQ,40,0)</f>
        <v>4</v>
      </c>
      <c r="AF159" s="58">
        <f>VLOOKUP($A159,'S47'!$C:$BQ,22,0)</f>
        <v>619.43449499999997</v>
      </c>
      <c r="AG159" s="66">
        <f>VLOOKUP($A159,'S47'!$C:$BQ,29,0)</f>
        <v>56</v>
      </c>
      <c r="AH159" s="66">
        <f>VLOOKUP($A159,'S47'!$C:$BQ,30,0)</f>
        <v>191</v>
      </c>
      <c r="AI159" s="66">
        <f>VLOOKUP($A159,'S47'!$C:$BQ,52,0)</f>
        <v>50.4</v>
      </c>
      <c r="AJ159" s="66">
        <f>VLOOKUP($A159,'S47'!$C:$BQ,59,0)</f>
        <v>0</v>
      </c>
      <c r="AK159" s="66">
        <f>VLOOKUP($A159,'S47'!$C:$BQ,60,0)</f>
        <v>0</v>
      </c>
      <c r="AL159" s="58">
        <f>VLOOKUP($A159,'S48'!$C:$BQ,32,0)</f>
        <v>86.4</v>
      </c>
      <c r="AM159" s="58">
        <f>VLOOKUP($A159,'S48'!$C:$BQ,39,0)</f>
        <v>0</v>
      </c>
      <c r="AN159" s="58">
        <f>VLOOKUP($A159,'S48'!$C:$BQ,40,0)</f>
        <v>0</v>
      </c>
      <c r="AO159" s="58">
        <f>VLOOKUP($A159,'S48'!$C:$BQ,22,0)</f>
        <v>629.024945</v>
      </c>
      <c r="AP159" s="66">
        <f>VLOOKUP($A159,'S48'!$C:$BQ,29,0)</f>
        <v>14</v>
      </c>
      <c r="AQ159" s="66">
        <f>VLOOKUP($A159,'S48'!$C:$BQ,30,0)</f>
        <v>142</v>
      </c>
      <c r="AR159" s="66">
        <f>VLOOKUP($A159,'S48'!$C:$BQ,52,0)</f>
        <v>52.4</v>
      </c>
      <c r="AS159" s="66">
        <f>VLOOKUP($A159,'S48'!$C:$BQ,59,0)</f>
        <v>0</v>
      </c>
      <c r="AT159" s="66">
        <f>VLOOKUP($A159,'S48'!$C:$BQ,60,0)</f>
        <v>0</v>
      </c>
      <c r="AU159" s="58">
        <f>VLOOKUP($A159,'S49'!$C:$BQ,32,0)</f>
        <v>86.4</v>
      </c>
      <c r="AV159" s="58">
        <f>VLOOKUP($A159,'S49'!$C:$BQ,39,0)</f>
        <v>0</v>
      </c>
      <c r="AW159" s="58">
        <f>VLOOKUP($A159,'S49'!$C:$BQ,40,0)</f>
        <v>0</v>
      </c>
      <c r="AX159" s="58">
        <f>VLOOKUP($A159,'S49'!$C:$BQ,22,0)</f>
        <v>666.04464499999995</v>
      </c>
      <c r="AY159" s="66">
        <f>VLOOKUP($A159,'S49'!$C:$BQ,29,0)</f>
        <v>0</v>
      </c>
      <c r="AZ159" s="66">
        <f>VLOOKUP($A159,'S49'!$C:$BQ,30,0)</f>
        <v>105</v>
      </c>
      <c r="BA159" s="66">
        <f>VLOOKUP($A159,'S49'!$C:$BQ,52,0)</f>
        <v>54.4</v>
      </c>
      <c r="BB159" s="66">
        <f>VLOOKUP($A159,'S49'!$C:$BQ,59,0)</f>
        <v>0</v>
      </c>
      <c r="BC159" s="66">
        <f>VLOOKUP($A159,'S49'!$C:$BQ,60,0)</f>
        <v>0</v>
      </c>
      <c r="BD159" s="58" t="e">
        <f>VLOOKUP($A159,'S50'!$C:$BQ,32,0)</f>
        <v>#N/A</v>
      </c>
      <c r="BE159" s="58" t="e">
        <f>VLOOKUP($A159,'S50'!$C:$BQ,39,0)</f>
        <v>#N/A</v>
      </c>
      <c r="BF159" s="58" t="e">
        <f>VLOOKUP($A159,'S50'!$C:$BQ,40,0)</f>
        <v>#N/A</v>
      </c>
      <c r="BG159" s="58" t="e">
        <f>VLOOKUP($A159,'S50'!$C:$BQ,22,0)</f>
        <v>#N/A</v>
      </c>
      <c r="BH159" s="66" t="e">
        <f>VLOOKUP($A159,'S50'!$C:$BQ,29,0)</f>
        <v>#N/A</v>
      </c>
      <c r="BI159" s="66" t="e">
        <f>VLOOKUP($A159,'S50'!$C:$BQ,30,0)</f>
        <v>#N/A</v>
      </c>
      <c r="BJ159" s="66" t="e">
        <f>VLOOKUP($A159,'S50'!$C:$BQ,52,0)</f>
        <v>#N/A</v>
      </c>
      <c r="BK159" s="66" t="e">
        <f>VLOOKUP($A159,'S50'!$C:$BQ,59,0)</f>
        <v>#N/A</v>
      </c>
      <c r="BL159" s="66" t="e">
        <f>VLOOKUP($A159,'S50'!$C:$BQ,60,0)</f>
        <v>#N/A</v>
      </c>
    </row>
    <row r="160" spans="1:64" x14ac:dyDescent="0.2">
      <c r="A160" s="57" t="s">
        <v>226</v>
      </c>
      <c r="B160" s="58">
        <f>VLOOKUP($A160,'S0 remplacer avec S44'!$C:$BQ,32,0)</f>
        <v>303.89999999999998</v>
      </c>
      <c r="C160" s="58">
        <f>VLOOKUP($A160,'S0 remplacer avec S44'!$C:$BQ,39,0)</f>
        <v>0</v>
      </c>
      <c r="D160" s="58">
        <f>VLOOKUP($A160,'S0 remplacer avec S44'!$C:$BQ,40,0)</f>
        <v>0</v>
      </c>
      <c r="E160" s="58">
        <f>VLOOKUP($A160,'S0 remplacer avec S44'!$C:$BQ,22,0)</f>
        <v>2544.5034099999998</v>
      </c>
      <c r="F160" s="66">
        <f>VLOOKUP($A160,'S0 remplacer avec S44'!$C:$BQ,29,0)</f>
        <v>0</v>
      </c>
      <c r="G160" s="66">
        <f>VLOOKUP($A160,'S0 remplacer avec S44'!$C:$BQ,30,0)</f>
        <v>0</v>
      </c>
      <c r="H160" s="66">
        <f>VLOOKUP($A160,'S0 remplacer avec S44'!$C:$BQ,52,0)</f>
        <v>198.2</v>
      </c>
      <c r="I160" s="66">
        <f>VLOOKUP($A160,'S0 remplacer avec S44'!$C:$BQ,59,0)</f>
        <v>0</v>
      </c>
      <c r="J160" s="66">
        <f>VLOOKUP($A160,'S0 remplacer avec S44'!$C:$BQ,60,0)</f>
        <v>0</v>
      </c>
      <c r="K160" s="58">
        <f>VLOOKUP($A160,'S45'!$C:$BQ,32,0)</f>
        <v>307.89999999999998</v>
      </c>
      <c r="L160" s="58">
        <f>VLOOKUP($A160,'S45'!$C:$BQ,39,0)</f>
        <v>0</v>
      </c>
      <c r="M160" s="58">
        <f>VLOOKUP($A160,'S45'!$C:$BQ,40,0)</f>
        <v>0</v>
      </c>
      <c r="N160" s="58">
        <f>VLOOKUP($A160,'S45'!$C:$BQ,22,0)</f>
        <v>2551.28955</v>
      </c>
      <c r="O160" s="66">
        <f>VLOOKUP($A160,'S45'!$C:$BQ,29,0)</f>
        <v>0</v>
      </c>
      <c r="P160" s="66">
        <f>VLOOKUP($A160,'S45'!$C:$BQ,30,0)</f>
        <v>0</v>
      </c>
      <c r="Q160" s="66">
        <f>VLOOKUP($A160,'S45'!$C:$BQ,52,0)</f>
        <v>200.2</v>
      </c>
      <c r="R160" s="66">
        <f>VLOOKUP($A160,'S45'!$C:$BQ,59,0)</f>
        <v>0</v>
      </c>
      <c r="S160" s="66">
        <f>VLOOKUP($A160,'S45'!$C:$BQ,60,0)</f>
        <v>0</v>
      </c>
      <c r="T160" s="58">
        <f>VLOOKUP($A160,'S46'!$C:$BQ,32,0)</f>
        <v>308.89999999999998</v>
      </c>
      <c r="U160" s="58">
        <f>VLOOKUP($A160,'S46'!$C:$BQ,39,0)</f>
        <v>0</v>
      </c>
      <c r="V160" s="58">
        <f>VLOOKUP($A160,'S46'!$C:$BQ,40,0)</f>
        <v>0</v>
      </c>
      <c r="W160" s="58">
        <f>VLOOKUP($A160,'S46'!$C:$BQ,22,0)</f>
        <v>2553.2126499999999</v>
      </c>
      <c r="X160" s="66">
        <f>VLOOKUP($A160,'S46'!$C:$BQ,29,0)</f>
        <v>0</v>
      </c>
      <c r="Y160" s="66">
        <f>VLOOKUP($A160,'S46'!$C:$BQ,30,0)</f>
        <v>0</v>
      </c>
      <c r="Z160" s="66">
        <f>VLOOKUP($A160,'S46'!$C:$BQ,52,0)</f>
        <v>200.2</v>
      </c>
      <c r="AA160" s="66">
        <f>VLOOKUP($A160,'S46'!$C:$BQ,59,0)</f>
        <v>0</v>
      </c>
      <c r="AB160" s="66">
        <f>VLOOKUP($A160,'S46'!$C:$BQ,60,0)</f>
        <v>0</v>
      </c>
      <c r="AC160" s="58">
        <f>VLOOKUP($A160,'S47'!$C:$BQ,32,0)</f>
        <v>307.89999999999998</v>
      </c>
      <c r="AD160" s="58">
        <f>VLOOKUP($A160,'S47'!$C:$BQ,39,0)</f>
        <v>0</v>
      </c>
      <c r="AE160" s="58">
        <f>VLOOKUP($A160,'S47'!$C:$BQ,40,0)</f>
        <v>0</v>
      </c>
      <c r="AF160" s="58">
        <f>VLOOKUP($A160,'S47'!$C:$BQ,22,0)</f>
        <v>2558.0620800000002</v>
      </c>
      <c r="AG160" s="66">
        <f>VLOOKUP($A160,'S47'!$C:$BQ,29,0)</f>
        <v>0</v>
      </c>
      <c r="AH160" s="66">
        <f>VLOOKUP($A160,'S47'!$C:$BQ,30,0)</f>
        <v>0</v>
      </c>
      <c r="AI160" s="66">
        <f>VLOOKUP($A160,'S47'!$C:$BQ,52,0)</f>
        <v>201.2</v>
      </c>
      <c r="AJ160" s="66">
        <f>VLOOKUP($A160,'S47'!$C:$BQ,59,0)</f>
        <v>0</v>
      </c>
      <c r="AK160" s="66">
        <f>VLOOKUP($A160,'S47'!$C:$BQ,60,0)</f>
        <v>0</v>
      </c>
      <c r="AL160" s="58">
        <f>VLOOKUP($A160,'S48'!$C:$BQ,32,0)</f>
        <v>310.89999999999998</v>
      </c>
      <c r="AM160" s="58">
        <f>VLOOKUP($A160,'S48'!$C:$BQ,39,0)</f>
        <v>0</v>
      </c>
      <c r="AN160" s="58">
        <f>VLOOKUP($A160,'S48'!$C:$BQ,40,0)</f>
        <v>0</v>
      </c>
      <c r="AO160" s="58">
        <f>VLOOKUP($A160,'S48'!$C:$BQ,22,0)</f>
        <v>2608.43833</v>
      </c>
      <c r="AP160" s="66">
        <f>VLOOKUP($A160,'S48'!$C:$BQ,29,0)</f>
        <v>0</v>
      </c>
      <c r="AQ160" s="66">
        <f>VLOOKUP($A160,'S48'!$C:$BQ,30,0)</f>
        <v>0</v>
      </c>
      <c r="AR160" s="66">
        <f>VLOOKUP($A160,'S48'!$C:$BQ,52,0)</f>
        <v>203.2</v>
      </c>
      <c r="AS160" s="66">
        <f>VLOOKUP($A160,'S48'!$C:$BQ,59,0)</f>
        <v>0</v>
      </c>
      <c r="AT160" s="66">
        <f>VLOOKUP($A160,'S48'!$C:$BQ,60,0)</f>
        <v>0</v>
      </c>
      <c r="AU160" s="58">
        <f>VLOOKUP($A160,'S49'!$C:$BQ,32,0)</f>
        <v>309.89999999999998</v>
      </c>
      <c r="AV160" s="58">
        <f>VLOOKUP($A160,'S49'!$C:$BQ,39,0)</f>
        <v>0</v>
      </c>
      <c r="AW160" s="58">
        <f>VLOOKUP($A160,'S49'!$C:$BQ,40,0)</f>
        <v>0</v>
      </c>
      <c r="AX160" s="58">
        <f>VLOOKUP($A160,'S49'!$C:$BQ,22,0)</f>
        <v>2656.3005400000002</v>
      </c>
      <c r="AY160" s="66">
        <f>VLOOKUP($A160,'S49'!$C:$BQ,29,0)</f>
        <v>0</v>
      </c>
      <c r="AZ160" s="66">
        <f>VLOOKUP($A160,'S49'!$C:$BQ,30,0)</f>
        <v>0</v>
      </c>
      <c r="BA160" s="66">
        <f>VLOOKUP($A160,'S49'!$C:$BQ,52,0)</f>
        <v>206.2</v>
      </c>
      <c r="BB160" s="66">
        <f>VLOOKUP($A160,'S49'!$C:$BQ,59,0)</f>
        <v>0</v>
      </c>
      <c r="BC160" s="66">
        <f>VLOOKUP($A160,'S49'!$C:$BQ,60,0)</f>
        <v>0</v>
      </c>
      <c r="BD160" s="58" t="e">
        <f>VLOOKUP($A160,'S50'!$C:$BQ,32,0)</f>
        <v>#N/A</v>
      </c>
      <c r="BE160" s="58" t="e">
        <f>VLOOKUP($A160,'S50'!$C:$BQ,39,0)</f>
        <v>#N/A</v>
      </c>
      <c r="BF160" s="58" t="e">
        <f>VLOOKUP($A160,'S50'!$C:$BQ,40,0)</f>
        <v>#N/A</v>
      </c>
      <c r="BG160" s="58" t="e">
        <f>VLOOKUP($A160,'S50'!$C:$BQ,22,0)</f>
        <v>#N/A</v>
      </c>
      <c r="BH160" s="66" t="e">
        <f>VLOOKUP($A160,'S50'!$C:$BQ,29,0)</f>
        <v>#N/A</v>
      </c>
      <c r="BI160" s="66" t="e">
        <f>VLOOKUP($A160,'S50'!$C:$BQ,30,0)</f>
        <v>#N/A</v>
      </c>
      <c r="BJ160" s="66" t="e">
        <f>VLOOKUP($A160,'S50'!$C:$BQ,52,0)</f>
        <v>#N/A</v>
      </c>
      <c r="BK160" s="66" t="e">
        <f>VLOOKUP($A160,'S50'!$C:$BQ,59,0)</f>
        <v>#N/A</v>
      </c>
      <c r="BL160" s="66" t="e">
        <f>VLOOKUP($A160,'S50'!$C:$BQ,60,0)</f>
        <v>#N/A</v>
      </c>
    </row>
    <row r="161" spans="1:64" x14ac:dyDescent="0.2">
      <c r="A161" s="57" t="s">
        <v>227</v>
      </c>
      <c r="B161" s="58">
        <f>VLOOKUP($A161,'S0 remplacer avec S44'!$C:$BQ,32,0)</f>
        <v>91.2</v>
      </c>
      <c r="C161" s="58">
        <f>VLOOKUP($A161,'S0 remplacer avec S44'!$C:$BQ,39,0)</f>
        <v>143</v>
      </c>
      <c r="D161" s="58">
        <f>VLOOKUP($A161,'S0 remplacer avec S44'!$C:$BQ,40,0)</f>
        <v>190</v>
      </c>
      <c r="E161" s="58">
        <f>VLOOKUP($A161,'S0 remplacer avec S44'!$C:$BQ,22,0)</f>
        <v>1846.7188699999999</v>
      </c>
      <c r="F161" s="66">
        <f>VLOOKUP($A161,'S0 remplacer avec S44'!$C:$BQ,29,0)</f>
        <v>278</v>
      </c>
      <c r="G161" s="66">
        <f>VLOOKUP($A161,'S0 remplacer avec S44'!$C:$BQ,30,0)</f>
        <v>703</v>
      </c>
      <c r="H161" s="66">
        <f>VLOOKUP($A161,'S0 remplacer avec S44'!$C:$BQ,52,0)</f>
        <v>122</v>
      </c>
      <c r="I161" s="66">
        <f>VLOOKUP($A161,'S0 remplacer avec S44'!$C:$BQ,59,0)</f>
        <v>0</v>
      </c>
      <c r="J161" s="66">
        <f>VLOOKUP($A161,'S0 remplacer avec S44'!$C:$BQ,60,0)</f>
        <v>21</v>
      </c>
      <c r="K161" s="58">
        <f>VLOOKUP($A161,'S45'!$C:$BQ,32,0)</f>
        <v>92.2</v>
      </c>
      <c r="L161" s="58">
        <f>VLOOKUP($A161,'S45'!$C:$BQ,39,0)</f>
        <v>142</v>
      </c>
      <c r="M161" s="58">
        <f>VLOOKUP($A161,'S45'!$C:$BQ,40,0)</f>
        <v>189</v>
      </c>
      <c r="N161" s="58">
        <f>VLOOKUP($A161,'S45'!$C:$BQ,22,0)</f>
        <v>1851.99739</v>
      </c>
      <c r="O161" s="66">
        <f>VLOOKUP($A161,'S45'!$C:$BQ,29,0)</f>
        <v>273</v>
      </c>
      <c r="P161" s="66">
        <f>VLOOKUP($A161,'S45'!$C:$BQ,30,0)</f>
        <v>698</v>
      </c>
      <c r="Q161" s="66">
        <f>VLOOKUP($A161,'S45'!$C:$BQ,52,0)</f>
        <v>125</v>
      </c>
      <c r="R161" s="66">
        <f>VLOOKUP($A161,'S45'!$C:$BQ,59,0)</f>
        <v>0</v>
      </c>
      <c r="S161" s="66">
        <f>VLOOKUP($A161,'S45'!$C:$BQ,60,0)</f>
        <v>18</v>
      </c>
      <c r="T161" s="58">
        <f>VLOOKUP($A161,'S46'!$C:$BQ,32,0)</f>
        <v>92.7</v>
      </c>
      <c r="U161" s="58">
        <f>VLOOKUP($A161,'S46'!$C:$BQ,39,0)</f>
        <v>141</v>
      </c>
      <c r="V161" s="58">
        <f>VLOOKUP($A161,'S46'!$C:$BQ,40,0)</f>
        <v>188</v>
      </c>
      <c r="W161" s="58">
        <f>VLOOKUP($A161,'S46'!$C:$BQ,22,0)</f>
        <v>1853.55486</v>
      </c>
      <c r="X161" s="66">
        <f>VLOOKUP($A161,'S46'!$C:$BQ,29,0)</f>
        <v>271</v>
      </c>
      <c r="Y161" s="66">
        <f>VLOOKUP($A161,'S46'!$C:$BQ,30,0)</f>
        <v>696</v>
      </c>
      <c r="Z161" s="66">
        <f>VLOOKUP($A161,'S46'!$C:$BQ,52,0)</f>
        <v>130</v>
      </c>
      <c r="AA161" s="66">
        <f>VLOOKUP($A161,'S46'!$C:$BQ,59,0)</f>
        <v>0</v>
      </c>
      <c r="AB161" s="66">
        <f>VLOOKUP($A161,'S46'!$C:$BQ,60,0)</f>
        <v>13</v>
      </c>
      <c r="AC161" s="58">
        <f>VLOOKUP($A161,'S47'!$C:$BQ,32,0)</f>
        <v>97.2</v>
      </c>
      <c r="AD161" s="58">
        <f>VLOOKUP($A161,'S47'!$C:$BQ,39,0)</f>
        <v>137</v>
      </c>
      <c r="AE161" s="58">
        <f>VLOOKUP($A161,'S47'!$C:$BQ,40,0)</f>
        <v>184</v>
      </c>
      <c r="AF161" s="58">
        <f>VLOOKUP($A161,'S47'!$C:$BQ,22,0)</f>
        <v>1859.05547</v>
      </c>
      <c r="AG161" s="66">
        <f>VLOOKUP($A161,'S47'!$C:$BQ,29,0)</f>
        <v>266</v>
      </c>
      <c r="AH161" s="66">
        <f>VLOOKUP($A161,'S47'!$C:$BQ,30,0)</f>
        <v>691</v>
      </c>
      <c r="AI161" s="66">
        <f>VLOOKUP($A161,'S47'!$C:$BQ,52,0)</f>
        <v>135</v>
      </c>
      <c r="AJ161" s="66">
        <f>VLOOKUP($A161,'S47'!$C:$BQ,59,0)</f>
        <v>0</v>
      </c>
      <c r="AK161" s="66">
        <f>VLOOKUP($A161,'S47'!$C:$BQ,60,0)</f>
        <v>8</v>
      </c>
      <c r="AL161" s="58">
        <f>VLOOKUP($A161,'S48'!$C:$BQ,32,0)</f>
        <v>98.7</v>
      </c>
      <c r="AM161" s="58">
        <f>VLOOKUP($A161,'S48'!$C:$BQ,39,0)</f>
        <v>136</v>
      </c>
      <c r="AN161" s="58">
        <f>VLOOKUP($A161,'S48'!$C:$BQ,40,0)</f>
        <v>183</v>
      </c>
      <c r="AO161" s="58">
        <f>VLOOKUP($A161,'S48'!$C:$BQ,22,0)</f>
        <v>1982.9852800000001</v>
      </c>
      <c r="AP161" s="66">
        <f>VLOOKUP($A161,'S48'!$C:$BQ,29,0)</f>
        <v>151</v>
      </c>
      <c r="AQ161" s="66">
        <f>VLOOKUP($A161,'S48'!$C:$BQ,30,0)</f>
        <v>578</v>
      </c>
      <c r="AR161" s="66">
        <f>VLOOKUP($A161,'S48'!$C:$BQ,52,0)</f>
        <v>136</v>
      </c>
      <c r="AS161" s="66">
        <f>VLOOKUP($A161,'S48'!$C:$BQ,59,0)</f>
        <v>0</v>
      </c>
      <c r="AT161" s="66">
        <f>VLOOKUP($A161,'S48'!$C:$BQ,60,0)</f>
        <v>7</v>
      </c>
      <c r="AU161" s="58">
        <f>VLOOKUP($A161,'S49'!$C:$BQ,32,0)</f>
        <v>100.2</v>
      </c>
      <c r="AV161" s="58">
        <f>VLOOKUP($A161,'S49'!$C:$BQ,39,0)</f>
        <v>135</v>
      </c>
      <c r="AW161" s="58">
        <f>VLOOKUP($A161,'S49'!$C:$BQ,40,0)</f>
        <v>182</v>
      </c>
      <c r="AX161" s="58">
        <f>VLOOKUP($A161,'S49'!$C:$BQ,22,0)</f>
        <v>2036.60384</v>
      </c>
      <c r="AY161" s="66">
        <f>VLOOKUP($A161,'S49'!$C:$BQ,29,0)</f>
        <v>98</v>
      </c>
      <c r="AZ161" s="66">
        <f>VLOOKUP($A161,'S49'!$C:$BQ,30,0)</f>
        <v>524</v>
      </c>
      <c r="BA161" s="66">
        <f>VLOOKUP($A161,'S49'!$C:$BQ,52,0)</f>
        <v>137</v>
      </c>
      <c r="BB161" s="66">
        <f>VLOOKUP($A161,'S49'!$C:$BQ,59,0)</f>
        <v>0</v>
      </c>
      <c r="BC161" s="66">
        <f>VLOOKUP($A161,'S49'!$C:$BQ,60,0)</f>
        <v>6</v>
      </c>
      <c r="BD161" s="58" t="e">
        <f>VLOOKUP($A161,'S50'!$C:$BQ,32,0)</f>
        <v>#N/A</v>
      </c>
      <c r="BE161" s="58" t="e">
        <f>VLOOKUP($A161,'S50'!$C:$BQ,39,0)</f>
        <v>#N/A</v>
      </c>
      <c r="BF161" s="58" t="e">
        <f>VLOOKUP($A161,'S50'!$C:$BQ,40,0)</f>
        <v>#N/A</v>
      </c>
      <c r="BG161" s="58" t="e">
        <f>VLOOKUP($A161,'S50'!$C:$BQ,22,0)</f>
        <v>#N/A</v>
      </c>
      <c r="BH161" s="66" t="e">
        <f>VLOOKUP($A161,'S50'!$C:$BQ,29,0)</f>
        <v>#N/A</v>
      </c>
      <c r="BI161" s="66" t="e">
        <f>VLOOKUP($A161,'S50'!$C:$BQ,30,0)</f>
        <v>#N/A</v>
      </c>
      <c r="BJ161" s="66" t="e">
        <f>VLOOKUP($A161,'S50'!$C:$BQ,52,0)</f>
        <v>#N/A</v>
      </c>
      <c r="BK161" s="66" t="e">
        <f>VLOOKUP($A161,'S50'!$C:$BQ,59,0)</f>
        <v>#N/A</v>
      </c>
      <c r="BL161" s="66" t="e">
        <f>VLOOKUP($A161,'S50'!$C:$BQ,60,0)</f>
        <v>#N/A</v>
      </c>
    </row>
    <row r="162" spans="1:64" x14ac:dyDescent="0.2">
      <c r="A162" s="57" t="s">
        <v>228</v>
      </c>
      <c r="B162" s="58">
        <f>VLOOKUP($A162,'S0 remplacer avec S44'!$C:$BQ,32,0)</f>
        <v>163.30000000000001</v>
      </c>
      <c r="C162" s="58">
        <f>VLOOKUP($A162,'S0 remplacer avec S44'!$C:$BQ,39,0)</f>
        <v>63</v>
      </c>
      <c r="D162" s="58">
        <f>VLOOKUP($A162,'S0 remplacer avec S44'!$C:$BQ,40,0)</f>
        <v>109</v>
      </c>
      <c r="E162" s="58">
        <f>VLOOKUP($A162,'S0 remplacer avec S44'!$C:$BQ,22,0)</f>
        <v>1729.8518449999999</v>
      </c>
      <c r="F162" s="66">
        <f>VLOOKUP($A162,'S0 remplacer avec S44'!$C:$BQ,29,0)</f>
        <v>328</v>
      </c>
      <c r="G162" s="66">
        <f>VLOOKUP($A162,'S0 remplacer avec S44'!$C:$BQ,30,0)</f>
        <v>740</v>
      </c>
      <c r="H162" s="66">
        <f>VLOOKUP($A162,'S0 remplacer avec S44'!$C:$BQ,52,0)</f>
        <v>108.6</v>
      </c>
      <c r="I162" s="66">
        <f>VLOOKUP($A162,'S0 remplacer avec S44'!$C:$BQ,59,0)</f>
        <v>7</v>
      </c>
      <c r="J162" s="66">
        <f>VLOOKUP($A162,'S0 remplacer avec S44'!$C:$BQ,60,0)</f>
        <v>30</v>
      </c>
      <c r="K162" s="58">
        <f>VLOOKUP($A162,'S45'!$C:$BQ,32,0)</f>
        <v>171.8</v>
      </c>
      <c r="L162" s="58">
        <f>VLOOKUP($A162,'S45'!$C:$BQ,39,0)</f>
        <v>55</v>
      </c>
      <c r="M162" s="58">
        <f>VLOOKUP($A162,'S45'!$C:$BQ,40,0)</f>
        <v>100</v>
      </c>
      <c r="N162" s="58">
        <f>VLOOKUP($A162,'S45'!$C:$BQ,22,0)</f>
        <v>1820.966885</v>
      </c>
      <c r="O162" s="66">
        <f>VLOOKUP($A162,'S45'!$C:$BQ,29,0)</f>
        <v>237</v>
      </c>
      <c r="P162" s="66">
        <f>VLOOKUP($A162,'S45'!$C:$BQ,30,0)</f>
        <v>648</v>
      </c>
      <c r="Q162" s="66">
        <f>VLOOKUP($A162,'S45'!$C:$BQ,52,0)</f>
        <v>110.6</v>
      </c>
      <c r="R162" s="66">
        <f>VLOOKUP($A162,'S45'!$C:$BQ,59,0)</f>
        <v>5</v>
      </c>
      <c r="S162" s="66">
        <f>VLOOKUP($A162,'S45'!$C:$BQ,60,0)</f>
        <v>28</v>
      </c>
      <c r="T162" s="58">
        <f>VLOOKUP($A162,'S46'!$C:$BQ,32,0)</f>
        <v>170.8</v>
      </c>
      <c r="U162" s="58">
        <f>VLOOKUP($A162,'S46'!$C:$BQ,39,0)</f>
        <v>56</v>
      </c>
      <c r="V162" s="58">
        <f>VLOOKUP($A162,'S46'!$C:$BQ,40,0)</f>
        <v>101</v>
      </c>
      <c r="W162" s="58">
        <f>VLOOKUP($A162,'S46'!$C:$BQ,22,0)</f>
        <v>1823.235725</v>
      </c>
      <c r="X162" s="66">
        <f>VLOOKUP($A162,'S46'!$C:$BQ,29,0)</f>
        <v>235</v>
      </c>
      <c r="Y162" s="66">
        <f>VLOOKUP($A162,'S46'!$C:$BQ,30,0)</f>
        <v>646</v>
      </c>
      <c r="Z162" s="66">
        <f>VLOOKUP($A162,'S46'!$C:$BQ,52,0)</f>
        <v>110.6</v>
      </c>
      <c r="AA162" s="66">
        <f>VLOOKUP($A162,'S46'!$C:$BQ,59,0)</f>
        <v>5</v>
      </c>
      <c r="AB162" s="66">
        <f>VLOOKUP($A162,'S46'!$C:$BQ,60,0)</f>
        <v>28</v>
      </c>
      <c r="AC162" s="58">
        <f>VLOOKUP($A162,'S47'!$C:$BQ,32,0)</f>
        <v>176.8</v>
      </c>
      <c r="AD162" s="58">
        <f>VLOOKUP($A162,'S47'!$C:$BQ,39,0)</f>
        <v>50</v>
      </c>
      <c r="AE162" s="58">
        <f>VLOOKUP($A162,'S47'!$C:$BQ,40,0)</f>
        <v>95</v>
      </c>
      <c r="AF162" s="58">
        <f>VLOOKUP($A162,'S47'!$C:$BQ,22,0)</f>
        <v>1826.071535</v>
      </c>
      <c r="AG162" s="66">
        <f>VLOOKUP($A162,'S47'!$C:$BQ,29,0)</f>
        <v>232</v>
      </c>
      <c r="AH162" s="66">
        <f>VLOOKUP($A162,'S47'!$C:$BQ,30,0)</f>
        <v>643</v>
      </c>
      <c r="AI162" s="66">
        <f>VLOOKUP($A162,'S47'!$C:$BQ,52,0)</f>
        <v>121.6</v>
      </c>
      <c r="AJ162" s="66">
        <f>VLOOKUP($A162,'S47'!$C:$BQ,59,0)</f>
        <v>0</v>
      </c>
      <c r="AK162" s="66">
        <f>VLOOKUP($A162,'S47'!$C:$BQ,60,0)</f>
        <v>17</v>
      </c>
      <c r="AL162" s="58">
        <f>VLOOKUP($A162,'S48'!$C:$BQ,32,0)</f>
        <v>176.8</v>
      </c>
      <c r="AM162" s="58">
        <f>VLOOKUP($A162,'S48'!$C:$BQ,39,0)</f>
        <v>52</v>
      </c>
      <c r="AN162" s="58">
        <f>VLOOKUP($A162,'S48'!$C:$BQ,40,0)</f>
        <v>98</v>
      </c>
      <c r="AO162" s="58">
        <f>VLOOKUP($A162,'S48'!$C:$BQ,22,0)</f>
        <v>1871.6552349999999</v>
      </c>
      <c r="AP162" s="66">
        <f>VLOOKUP($A162,'S48'!$C:$BQ,29,0)</f>
        <v>210</v>
      </c>
      <c r="AQ162" s="66">
        <f>VLOOKUP($A162,'S48'!$C:$BQ,30,0)</f>
        <v>626</v>
      </c>
      <c r="AR162" s="66">
        <f>VLOOKUP($A162,'S48'!$C:$BQ,52,0)</f>
        <v>124.6</v>
      </c>
      <c r="AS162" s="66">
        <f>VLOOKUP($A162,'S48'!$C:$BQ,59,0)</f>
        <v>0</v>
      </c>
      <c r="AT162" s="66">
        <f>VLOOKUP($A162,'S48'!$C:$BQ,60,0)</f>
        <v>15</v>
      </c>
      <c r="AU162" s="58">
        <f>VLOOKUP($A162,'S49'!$C:$BQ,32,0)</f>
        <v>180.3</v>
      </c>
      <c r="AV162" s="58">
        <f>VLOOKUP($A162,'S49'!$C:$BQ,39,0)</f>
        <v>49</v>
      </c>
      <c r="AW162" s="58">
        <f>VLOOKUP($A162,'S49'!$C:$BQ,40,0)</f>
        <v>95</v>
      </c>
      <c r="AX162" s="58">
        <f>VLOOKUP($A162,'S49'!$C:$BQ,22,0)</f>
        <v>1925.901075</v>
      </c>
      <c r="AY162" s="66">
        <f>VLOOKUP($A162,'S49'!$C:$BQ,29,0)</f>
        <v>156</v>
      </c>
      <c r="AZ162" s="66">
        <f>VLOOKUP($A162,'S49'!$C:$BQ,30,0)</f>
        <v>572</v>
      </c>
      <c r="BA162" s="66">
        <f>VLOOKUP($A162,'S49'!$C:$BQ,52,0)</f>
        <v>132.6</v>
      </c>
      <c r="BB162" s="66">
        <f>VLOOKUP($A162,'S49'!$C:$BQ,59,0)</f>
        <v>0</v>
      </c>
      <c r="BC162" s="66">
        <f>VLOOKUP($A162,'S49'!$C:$BQ,60,0)</f>
        <v>7</v>
      </c>
      <c r="BD162" s="58" t="e">
        <f>VLOOKUP($A162,'S50'!$C:$BQ,32,0)</f>
        <v>#N/A</v>
      </c>
      <c r="BE162" s="58" t="e">
        <f>VLOOKUP($A162,'S50'!$C:$BQ,39,0)</f>
        <v>#N/A</v>
      </c>
      <c r="BF162" s="58" t="e">
        <f>VLOOKUP($A162,'S50'!$C:$BQ,40,0)</f>
        <v>#N/A</v>
      </c>
      <c r="BG162" s="58" t="e">
        <f>VLOOKUP($A162,'S50'!$C:$BQ,22,0)</f>
        <v>#N/A</v>
      </c>
      <c r="BH162" s="66" t="e">
        <f>VLOOKUP($A162,'S50'!$C:$BQ,29,0)</f>
        <v>#N/A</v>
      </c>
      <c r="BI162" s="66" t="e">
        <f>VLOOKUP($A162,'S50'!$C:$BQ,30,0)</f>
        <v>#N/A</v>
      </c>
      <c r="BJ162" s="66" t="e">
        <f>VLOOKUP($A162,'S50'!$C:$BQ,52,0)</f>
        <v>#N/A</v>
      </c>
      <c r="BK162" s="66" t="e">
        <f>VLOOKUP($A162,'S50'!$C:$BQ,59,0)</f>
        <v>#N/A</v>
      </c>
      <c r="BL162" s="66" t="e">
        <f>VLOOKUP($A162,'S50'!$C:$BQ,60,0)</f>
        <v>#N/A</v>
      </c>
    </row>
    <row r="163" spans="1:64" x14ac:dyDescent="0.2">
      <c r="A163" s="57" t="s">
        <v>229</v>
      </c>
      <c r="B163" s="58">
        <f>VLOOKUP($A163,'S0 remplacer avec S44'!$C:$BQ,32,0)</f>
        <v>498</v>
      </c>
      <c r="C163" s="58">
        <f>VLOOKUP($A163,'S0 remplacer avec S44'!$C:$BQ,39,0)</f>
        <v>24</v>
      </c>
      <c r="D163" s="58">
        <f>VLOOKUP($A163,'S0 remplacer avec S44'!$C:$BQ,40,0)</f>
        <v>128</v>
      </c>
      <c r="E163" s="58">
        <f>VLOOKUP($A163,'S0 remplacer avec S44'!$C:$BQ,22,0)</f>
        <v>4739.8393800000003</v>
      </c>
      <c r="F163" s="66">
        <f>VLOOKUP($A163,'S0 remplacer avec S44'!$C:$BQ,29,0)</f>
        <v>0</v>
      </c>
      <c r="G163" s="66">
        <f>VLOOKUP($A163,'S0 remplacer avec S44'!$C:$BQ,30,0)</f>
        <v>948</v>
      </c>
      <c r="H163" s="66">
        <f>VLOOKUP($A163,'S0 remplacer avec S44'!$C:$BQ,52,0)</f>
        <v>360</v>
      </c>
      <c r="I163" s="66">
        <f>VLOOKUP($A163,'S0 remplacer avec S44'!$C:$BQ,59,0)</f>
        <v>0</v>
      </c>
      <c r="J163" s="66">
        <f>VLOOKUP($A163,'S0 remplacer avec S44'!$C:$BQ,60,0)</f>
        <v>0</v>
      </c>
      <c r="K163" s="58">
        <f>VLOOKUP($A163,'S45'!$C:$BQ,32,0)</f>
        <v>518</v>
      </c>
      <c r="L163" s="58">
        <f>VLOOKUP($A163,'S45'!$C:$BQ,39,0)</f>
        <v>4</v>
      </c>
      <c r="M163" s="58">
        <f>VLOOKUP($A163,'S45'!$C:$BQ,40,0)</f>
        <v>108</v>
      </c>
      <c r="N163" s="58">
        <f>VLOOKUP($A163,'S45'!$C:$BQ,22,0)</f>
        <v>4925.7658199999996</v>
      </c>
      <c r="O163" s="66">
        <f>VLOOKUP($A163,'S45'!$C:$BQ,29,0)</f>
        <v>0</v>
      </c>
      <c r="P163" s="66">
        <f>VLOOKUP($A163,'S45'!$C:$BQ,30,0)</f>
        <v>762</v>
      </c>
      <c r="Q163" s="66">
        <f>VLOOKUP($A163,'S45'!$C:$BQ,52,0)</f>
        <v>377</v>
      </c>
      <c r="R163" s="66">
        <f>VLOOKUP($A163,'S45'!$C:$BQ,59,0)</f>
        <v>0</v>
      </c>
      <c r="S163" s="66">
        <f>VLOOKUP($A163,'S45'!$C:$BQ,60,0)</f>
        <v>0</v>
      </c>
      <c r="T163" s="58">
        <f>VLOOKUP($A163,'S46'!$C:$BQ,32,0)</f>
        <v>519.5</v>
      </c>
      <c r="U163" s="58">
        <f>VLOOKUP($A163,'S46'!$C:$BQ,39,0)</f>
        <v>2</v>
      </c>
      <c r="V163" s="58">
        <f>VLOOKUP($A163,'S46'!$C:$BQ,40,0)</f>
        <v>106</v>
      </c>
      <c r="W163" s="58">
        <f>VLOOKUP($A163,'S46'!$C:$BQ,22,0)</f>
        <v>4978.9394000000002</v>
      </c>
      <c r="X163" s="66">
        <f>VLOOKUP($A163,'S46'!$C:$BQ,29,0)</f>
        <v>0</v>
      </c>
      <c r="Y163" s="66">
        <f>VLOOKUP($A163,'S46'!$C:$BQ,30,0)</f>
        <v>708</v>
      </c>
      <c r="Z163" s="66">
        <f>VLOOKUP($A163,'S46'!$C:$BQ,52,0)</f>
        <v>379</v>
      </c>
      <c r="AA163" s="66">
        <f>VLOOKUP($A163,'S46'!$C:$BQ,59,0)</f>
        <v>0</v>
      </c>
      <c r="AB163" s="66">
        <f>VLOOKUP($A163,'S46'!$C:$BQ,60,0)</f>
        <v>0</v>
      </c>
      <c r="AC163" s="58">
        <f>VLOOKUP($A163,'S47'!$C:$BQ,32,0)</f>
        <v>529.20000000000005</v>
      </c>
      <c r="AD163" s="58">
        <f>VLOOKUP($A163,'S47'!$C:$BQ,39,0)</f>
        <v>0</v>
      </c>
      <c r="AE163" s="58">
        <f>VLOOKUP($A163,'S47'!$C:$BQ,40,0)</f>
        <v>97</v>
      </c>
      <c r="AF163" s="58">
        <f>VLOOKUP($A163,'S47'!$C:$BQ,22,0)</f>
        <v>5140.3120900000004</v>
      </c>
      <c r="AG163" s="66">
        <f>VLOOKUP($A163,'S47'!$C:$BQ,29,0)</f>
        <v>0</v>
      </c>
      <c r="AH163" s="66">
        <f>VLOOKUP($A163,'S47'!$C:$BQ,30,0)</f>
        <v>547</v>
      </c>
      <c r="AI163" s="66">
        <f>VLOOKUP($A163,'S47'!$C:$BQ,52,0)</f>
        <v>388</v>
      </c>
      <c r="AJ163" s="66">
        <f>VLOOKUP($A163,'S47'!$C:$BQ,59,0)</f>
        <v>0</v>
      </c>
      <c r="AK163" s="66">
        <f>VLOOKUP($A163,'S47'!$C:$BQ,60,0)</f>
        <v>0</v>
      </c>
      <c r="AL163" s="58">
        <f>VLOOKUP($A163,'S48'!$C:$BQ,32,0)</f>
        <v>542.70000000000005</v>
      </c>
      <c r="AM163" s="58">
        <f>VLOOKUP($A163,'S48'!$C:$BQ,39,0)</f>
        <v>0</v>
      </c>
      <c r="AN163" s="58">
        <f>VLOOKUP($A163,'S48'!$C:$BQ,40,0)</f>
        <v>99</v>
      </c>
      <c r="AO163" s="58">
        <f>VLOOKUP($A163,'S48'!$C:$BQ,22,0)</f>
        <v>5246.2215699999997</v>
      </c>
      <c r="AP163" s="66">
        <f>VLOOKUP($A163,'S48'!$C:$BQ,29,0)</f>
        <v>0</v>
      </c>
      <c r="AQ163" s="66">
        <f>VLOOKUP($A163,'S48'!$C:$BQ,30,0)</f>
        <v>590</v>
      </c>
      <c r="AR163" s="66">
        <f>VLOOKUP($A163,'S48'!$C:$BQ,52,0)</f>
        <v>401</v>
      </c>
      <c r="AS163" s="66">
        <f>VLOOKUP($A163,'S48'!$C:$BQ,59,0)</f>
        <v>0</v>
      </c>
      <c r="AT163" s="66">
        <f>VLOOKUP($A163,'S48'!$C:$BQ,60,0)</f>
        <v>0</v>
      </c>
      <c r="AU163" s="58">
        <f>VLOOKUP($A163,'S49'!$C:$BQ,32,0)</f>
        <v>543.4</v>
      </c>
      <c r="AV163" s="58">
        <f>VLOOKUP($A163,'S49'!$C:$BQ,39,0)</f>
        <v>0</v>
      </c>
      <c r="AW163" s="58">
        <f>VLOOKUP($A163,'S49'!$C:$BQ,40,0)</f>
        <v>99</v>
      </c>
      <c r="AX163" s="58">
        <f>VLOOKUP($A163,'S49'!$C:$BQ,22,0)</f>
        <v>5338.1012799999999</v>
      </c>
      <c r="AY163" s="66">
        <f>VLOOKUP($A163,'S49'!$C:$BQ,29,0)</f>
        <v>0</v>
      </c>
      <c r="AZ163" s="66">
        <f>VLOOKUP($A163,'S49'!$C:$BQ,30,0)</f>
        <v>498</v>
      </c>
      <c r="BA163" s="66">
        <f>VLOOKUP($A163,'S49'!$C:$BQ,52,0)</f>
        <v>410</v>
      </c>
      <c r="BB163" s="66">
        <f>VLOOKUP($A163,'S49'!$C:$BQ,59,0)</f>
        <v>0</v>
      </c>
      <c r="BC163" s="66">
        <f>VLOOKUP($A163,'S49'!$C:$BQ,60,0)</f>
        <v>0</v>
      </c>
      <c r="BD163" s="58" t="e">
        <f>VLOOKUP($A163,'S50'!$C:$BQ,32,0)</f>
        <v>#N/A</v>
      </c>
      <c r="BE163" s="58" t="e">
        <f>VLOOKUP($A163,'S50'!$C:$BQ,39,0)</f>
        <v>#N/A</v>
      </c>
      <c r="BF163" s="58" t="e">
        <f>VLOOKUP($A163,'S50'!$C:$BQ,40,0)</f>
        <v>#N/A</v>
      </c>
      <c r="BG163" s="58" t="e">
        <f>VLOOKUP($A163,'S50'!$C:$BQ,22,0)</f>
        <v>#N/A</v>
      </c>
      <c r="BH163" s="66" t="e">
        <f>VLOOKUP($A163,'S50'!$C:$BQ,29,0)</f>
        <v>#N/A</v>
      </c>
      <c r="BI163" s="66" t="e">
        <f>VLOOKUP($A163,'S50'!$C:$BQ,30,0)</f>
        <v>#N/A</v>
      </c>
      <c r="BJ163" s="66" t="e">
        <f>VLOOKUP($A163,'S50'!$C:$BQ,52,0)</f>
        <v>#N/A</v>
      </c>
      <c r="BK163" s="66" t="e">
        <f>VLOOKUP($A163,'S50'!$C:$BQ,59,0)</f>
        <v>#N/A</v>
      </c>
      <c r="BL163" s="66" t="e">
        <f>VLOOKUP($A163,'S50'!$C:$BQ,60,0)</f>
        <v>#N/A</v>
      </c>
    </row>
    <row r="164" spans="1:64" x14ac:dyDescent="0.2">
      <c r="A164" s="57" t="s">
        <v>230</v>
      </c>
      <c r="B164" s="58">
        <f>VLOOKUP($A164,'S0 remplacer avec S44'!$C:$BQ,32,0)</f>
        <v>146.25</v>
      </c>
      <c r="C164" s="58">
        <f>VLOOKUP($A164,'S0 remplacer avec S44'!$C:$BQ,39,0)</f>
        <v>0</v>
      </c>
      <c r="D164" s="58">
        <f>VLOOKUP($A164,'S0 remplacer avec S44'!$C:$BQ,40,0)</f>
        <v>10</v>
      </c>
      <c r="E164" s="58">
        <f>VLOOKUP($A164,'S0 remplacer avec S44'!$C:$BQ,22,0)</f>
        <v>883.646885</v>
      </c>
      <c r="F164" s="66">
        <f>VLOOKUP($A164,'S0 remplacer avec S44'!$C:$BQ,29,0)</f>
        <v>298</v>
      </c>
      <c r="G164" s="66">
        <f>VLOOKUP($A164,'S0 remplacer avec S44'!$C:$BQ,30,0)</f>
        <v>535</v>
      </c>
      <c r="H164" s="66">
        <f>VLOOKUP($A164,'S0 remplacer avec S44'!$C:$BQ,52,0)</f>
        <v>69.400000000000006</v>
      </c>
      <c r="I164" s="66">
        <f>VLOOKUP($A164,'S0 remplacer avec S44'!$C:$BQ,59,0)</f>
        <v>0</v>
      </c>
      <c r="J164" s="66">
        <f>VLOOKUP($A164,'S0 remplacer avec S44'!$C:$BQ,60,0)</f>
        <v>10</v>
      </c>
      <c r="K164" s="58">
        <f>VLOOKUP($A164,'S45'!$C:$BQ,32,0)</f>
        <v>146.25</v>
      </c>
      <c r="L164" s="58">
        <f>VLOOKUP($A164,'S45'!$C:$BQ,39,0)</f>
        <v>0</v>
      </c>
      <c r="M164" s="58">
        <f>VLOOKUP($A164,'S45'!$C:$BQ,40,0)</f>
        <v>10</v>
      </c>
      <c r="N164" s="58">
        <f>VLOOKUP($A164,'S45'!$C:$BQ,22,0)</f>
        <v>883.646885</v>
      </c>
      <c r="O164" s="66">
        <f>VLOOKUP($A164,'S45'!$C:$BQ,29,0)</f>
        <v>298</v>
      </c>
      <c r="P164" s="66">
        <f>VLOOKUP($A164,'S45'!$C:$BQ,30,0)</f>
        <v>535</v>
      </c>
      <c r="Q164" s="66">
        <f>VLOOKUP($A164,'S45'!$C:$BQ,52,0)</f>
        <v>69.400000000000006</v>
      </c>
      <c r="R164" s="66">
        <f>VLOOKUP($A164,'S45'!$C:$BQ,59,0)</f>
        <v>0</v>
      </c>
      <c r="S164" s="66">
        <f>VLOOKUP($A164,'S45'!$C:$BQ,60,0)</f>
        <v>10</v>
      </c>
      <c r="T164" s="58">
        <f>VLOOKUP($A164,'S46'!$C:$BQ,32,0)</f>
        <v>146.25</v>
      </c>
      <c r="U164" s="58">
        <f>VLOOKUP($A164,'S46'!$C:$BQ,39,0)</f>
        <v>0</v>
      </c>
      <c r="V164" s="58">
        <f>VLOOKUP($A164,'S46'!$C:$BQ,40,0)</f>
        <v>10</v>
      </c>
      <c r="W164" s="58">
        <f>VLOOKUP($A164,'S46'!$C:$BQ,22,0)</f>
        <v>883.646885</v>
      </c>
      <c r="X164" s="66">
        <f>VLOOKUP($A164,'S46'!$C:$BQ,29,0)</f>
        <v>298</v>
      </c>
      <c r="Y164" s="66">
        <f>VLOOKUP($A164,'S46'!$C:$BQ,30,0)</f>
        <v>535</v>
      </c>
      <c r="Z164" s="66">
        <f>VLOOKUP($A164,'S46'!$C:$BQ,52,0)</f>
        <v>69.400000000000006</v>
      </c>
      <c r="AA164" s="66">
        <f>VLOOKUP($A164,'S46'!$C:$BQ,59,0)</f>
        <v>0</v>
      </c>
      <c r="AB164" s="66">
        <f>VLOOKUP($A164,'S46'!$C:$BQ,60,0)</f>
        <v>10</v>
      </c>
      <c r="AC164" s="58">
        <f>VLOOKUP($A164,'S47'!$C:$BQ,32,0)</f>
        <v>146.25</v>
      </c>
      <c r="AD164" s="58">
        <f>VLOOKUP($A164,'S47'!$C:$BQ,39,0)</f>
        <v>0</v>
      </c>
      <c r="AE164" s="58">
        <f>VLOOKUP($A164,'S47'!$C:$BQ,40,0)</f>
        <v>10</v>
      </c>
      <c r="AF164" s="58">
        <f>VLOOKUP($A164,'S47'!$C:$BQ,22,0)</f>
        <v>883.646885</v>
      </c>
      <c r="AG164" s="66">
        <f>VLOOKUP($A164,'S47'!$C:$BQ,29,0)</f>
        <v>298</v>
      </c>
      <c r="AH164" s="66">
        <f>VLOOKUP($A164,'S47'!$C:$BQ,30,0)</f>
        <v>535</v>
      </c>
      <c r="AI164" s="66">
        <f>VLOOKUP($A164,'S47'!$C:$BQ,52,0)</f>
        <v>69.400000000000006</v>
      </c>
      <c r="AJ164" s="66">
        <f>VLOOKUP($A164,'S47'!$C:$BQ,59,0)</f>
        <v>0</v>
      </c>
      <c r="AK164" s="66">
        <f>VLOOKUP($A164,'S47'!$C:$BQ,60,0)</f>
        <v>10</v>
      </c>
      <c r="AL164" s="58">
        <f>VLOOKUP($A164,'S48'!$C:$BQ,32,0)</f>
        <v>146.25</v>
      </c>
      <c r="AM164" s="58">
        <f>VLOOKUP($A164,'S48'!$C:$BQ,39,0)</f>
        <v>0</v>
      </c>
      <c r="AN164" s="58">
        <f>VLOOKUP($A164,'S48'!$C:$BQ,40,0)</f>
        <v>0</v>
      </c>
      <c r="AO164" s="58">
        <f>VLOOKUP($A164,'S48'!$C:$BQ,22,0)</f>
        <v>883.646885</v>
      </c>
      <c r="AP164" s="66">
        <f>VLOOKUP($A164,'S48'!$C:$BQ,29,0)</f>
        <v>180</v>
      </c>
      <c r="AQ164" s="66">
        <f>VLOOKUP($A164,'S48'!$C:$BQ,30,0)</f>
        <v>393</v>
      </c>
      <c r="AR164" s="66">
        <f>VLOOKUP($A164,'S48'!$C:$BQ,52,0)</f>
        <v>69.400000000000006</v>
      </c>
      <c r="AS164" s="66">
        <f>VLOOKUP($A164,'S48'!$C:$BQ,59,0)</f>
        <v>0</v>
      </c>
      <c r="AT164" s="66">
        <f>VLOOKUP($A164,'S48'!$C:$BQ,60,0)</f>
        <v>2</v>
      </c>
      <c r="AU164" s="58">
        <f>VLOOKUP($A164,'S49'!$C:$BQ,32,0)</f>
        <v>146.25</v>
      </c>
      <c r="AV164" s="58">
        <f>VLOOKUP($A164,'S49'!$C:$BQ,39,0)</f>
        <v>0</v>
      </c>
      <c r="AW164" s="58">
        <f>VLOOKUP($A164,'S49'!$C:$BQ,40,0)</f>
        <v>0</v>
      </c>
      <c r="AX164" s="58">
        <f>VLOOKUP($A164,'S49'!$C:$BQ,22,0)</f>
        <v>883.646885</v>
      </c>
      <c r="AY164" s="66">
        <f>VLOOKUP($A164,'S49'!$C:$BQ,29,0)</f>
        <v>180</v>
      </c>
      <c r="AZ164" s="66">
        <f>VLOOKUP($A164,'S49'!$C:$BQ,30,0)</f>
        <v>393</v>
      </c>
      <c r="BA164" s="66">
        <f>VLOOKUP($A164,'S49'!$C:$BQ,52,0)</f>
        <v>69.400000000000006</v>
      </c>
      <c r="BB164" s="66">
        <f>VLOOKUP($A164,'S49'!$C:$BQ,59,0)</f>
        <v>0</v>
      </c>
      <c r="BC164" s="66">
        <f>VLOOKUP($A164,'S49'!$C:$BQ,60,0)</f>
        <v>2</v>
      </c>
      <c r="BD164" s="58" t="e">
        <f>VLOOKUP($A164,'S50'!$C:$BQ,32,0)</f>
        <v>#N/A</v>
      </c>
      <c r="BE164" s="58" t="e">
        <f>VLOOKUP($A164,'S50'!$C:$BQ,39,0)</f>
        <v>#N/A</v>
      </c>
      <c r="BF164" s="58" t="e">
        <f>VLOOKUP($A164,'S50'!$C:$BQ,40,0)</f>
        <v>#N/A</v>
      </c>
      <c r="BG164" s="58" t="e">
        <f>VLOOKUP($A164,'S50'!$C:$BQ,22,0)</f>
        <v>#N/A</v>
      </c>
      <c r="BH164" s="66" t="e">
        <f>VLOOKUP($A164,'S50'!$C:$BQ,29,0)</f>
        <v>#N/A</v>
      </c>
      <c r="BI164" s="66" t="e">
        <f>VLOOKUP($A164,'S50'!$C:$BQ,30,0)</f>
        <v>#N/A</v>
      </c>
      <c r="BJ164" s="66" t="e">
        <f>VLOOKUP($A164,'S50'!$C:$BQ,52,0)</f>
        <v>#N/A</v>
      </c>
      <c r="BK164" s="66" t="e">
        <f>VLOOKUP($A164,'S50'!$C:$BQ,59,0)</f>
        <v>#N/A</v>
      </c>
      <c r="BL164" s="66" t="e">
        <f>VLOOKUP($A164,'S50'!$C:$BQ,60,0)</f>
        <v>#N/A</v>
      </c>
    </row>
    <row r="165" spans="1:64" x14ac:dyDescent="0.2">
      <c r="A165" s="57" t="s">
        <v>231</v>
      </c>
      <c r="B165" s="58">
        <f>VLOOKUP($A165,'S0 remplacer avec S44'!$C:$BQ,32,0)</f>
        <v>114.85</v>
      </c>
      <c r="C165" s="58">
        <f>VLOOKUP($A165,'S0 remplacer avec S44'!$C:$BQ,39,0)</f>
        <v>13</v>
      </c>
      <c r="D165" s="58">
        <f>VLOOKUP($A165,'S0 remplacer avec S44'!$C:$BQ,40,0)</f>
        <v>38</v>
      </c>
      <c r="E165" s="58">
        <f>VLOOKUP($A165,'S0 remplacer avec S44'!$C:$BQ,22,0)</f>
        <v>1794.4673250000001</v>
      </c>
      <c r="F165" s="66">
        <f>VLOOKUP($A165,'S0 remplacer avec S44'!$C:$BQ,29,0)</f>
        <v>0</v>
      </c>
      <c r="G165" s="66">
        <f>VLOOKUP($A165,'S0 remplacer avec S44'!$C:$BQ,30,0)</f>
        <v>0</v>
      </c>
      <c r="H165" s="66">
        <f>VLOOKUP($A165,'S0 remplacer avec S44'!$C:$BQ,52,0)</f>
        <v>104</v>
      </c>
      <c r="I165" s="66">
        <f>VLOOKUP($A165,'S0 remplacer avec S44'!$C:$BQ,59,0)</f>
        <v>0</v>
      </c>
      <c r="J165" s="66">
        <f>VLOOKUP($A165,'S0 remplacer avec S44'!$C:$BQ,60,0)</f>
        <v>0</v>
      </c>
      <c r="K165" s="58">
        <f>VLOOKUP($A165,'S45'!$C:$BQ,32,0)</f>
        <v>114.55</v>
      </c>
      <c r="L165" s="58">
        <f>VLOOKUP($A165,'S45'!$C:$BQ,39,0)</f>
        <v>13</v>
      </c>
      <c r="M165" s="58">
        <f>VLOOKUP($A165,'S45'!$C:$BQ,40,0)</f>
        <v>39</v>
      </c>
      <c r="N165" s="58">
        <f>VLOOKUP($A165,'S45'!$C:$BQ,22,0)</f>
        <v>1847.1678649999999</v>
      </c>
      <c r="O165" s="66">
        <f>VLOOKUP($A165,'S45'!$C:$BQ,29,0)</f>
        <v>0</v>
      </c>
      <c r="P165" s="66">
        <f>VLOOKUP($A165,'S45'!$C:$BQ,30,0)</f>
        <v>0</v>
      </c>
      <c r="Q165" s="66">
        <f>VLOOKUP($A165,'S45'!$C:$BQ,52,0)</f>
        <v>106</v>
      </c>
      <c r="R165" s="66">
        <f>VLOOKUP($A165,'S45'!$C:$BQ,59,0)</f>
        <v>0</v>
      </c>
      <c r="S165" s="66">
        <f>VLOOKUP($A165,'S45'!$C:$BQ,60,0)</f>
        <v>0</v>
      </c>
      <c r="T165" s="58">
        <f>VLOOKUP($A165,'S46'!$C:$BQ,32,0)</f>
        <v>115.05</v>
      </c>
      <c r="U165" s="58">
        <f>VLOOKUP($A165,'S46'!$C:$BQ,39,0)</f>
        <v>13</v>
      </c>
      <c r="V165" s="58">
        <f>VLOOKUP($A165,'S46'!$C:$BQ,40,0)</f>
        <v>38</v>
      </c>
      <c r="W165" s="58">
        <f>VLOOKUP($A165,'S46'!$C:$BQ,22,0)</f>
        <v>1857.0382649999999</v>
      </c>
      <c r="X165" s="66">
        <f>VLOOKUP($A165,'S46'!$C:$BQ,29,0)</f>
        <v>0</v>
      </c>
      <c r="Y165" s="66">
        <f>VLOOKUP($A165,'S46'!$C:$BQ,30,0)</f>
        <v>0</v>
      </c>
      <c r="Z165" s="66">
        <f>VLOOKUP($A165,'S46'!$C:$BQ,52,0)</f>
        <v>106</v>
      </c>
      <c r="AA165" s="66">
        <f>VLOOKUP($A165,'S46'!$C:$BQ,59,0)</f>
        <v>0</v>
      </c>
      <c r="AB165" s="66">
        <f>VLOOKUP($A165,'S46'!$C:$BQ,60,0)</f>
        <v>0</v>
      </c>
      <c r="AC165" s="58">
        <f>VLOOKUP($A165,'S47'!$C:$BQ,32,0)</f>
        <v>125.55</v>
      </c>
      <c r="AD165" s="58">
        <f>VLOOKUP($A165,'S47'!$C:$BQ,39,0)</f>
        <v>2</v>
      </c>
      <c r="AE165" s="58">
        <f>VLOOKUP($A165,'S47'!$C:$BQ,40,0)</f>
        <v>28</v>
      </c>
      <c r="AF165" s="58">
        <f>VLOOKUP($A165,'S47'!$C:$BQ,22,0)</f>
        <v>1998.8524649999999</v>
      </c>
      <c r="AG165" s="66">
        <f>VLOOKUP($A165,'S47'!$C:$BQ,29,0)</f>
        <v>0</v>
      </c>
      <c r="AH165" s="66">
        <f>VLOOKUP($A165,'S47'!$C:$BQ,30,0)</f>
        <v>0</v>
      </c>
      <c r="AI165" s="66">
        <f>VLOOKUP($A165,'S47'!$C:$BQ,52,0)</f>
        <v>108</v>
      </c>
      <c r="AJ165" s="66">
        <f>VLOOKUP($A165,'S47'!$C:$BQ,59,0)</f>
        <v>0</v>
      </c>
      <c r="AK165" s="66">
        <f>VLOOKUP($A165,'S47'!$C:$BQ,60,0)</f>
        <v>0</v>
      </c>
      <c r="AL165" s="58">
        <f>VLOOKUP($A165,'S48'!$C:$BQ,32,0)</f>
        <v>126.55</v>
      </c>
      <c r="AM165" s="58">
        <f>VLOOKUP($A165,'S48'!$C:$BQ,39,0)</f>
        <v>6</v>
      </c>
      <c r="AN165" s="58">
        <f>VLOOKUP($A165,'S48'!$C:$BQ,40,0)</f>
        <v>32</v>
      </c>
      <c r="AO165" s="58">
        <f>VLOOKUP($A165,'S48'!$C:$BQ,22,0)</f>
        <v>2001.011465</v>
      </c>
      <c r="AP165" s="66">
        <f>VLOOKUP($A165,'S48'!$C:$BQ,29,0)</f>
        <v>0</v>
      </c>
      <c r="AQ165" s="66">
        <f>VLOOKUP($A165,'S48'!$C:$BQ,30,0)</f>
        <v>0</v>
      </c>
      <c r="AR165" s="66">
        <f>VLOOKUP($A165,'S48'!$C:$BQ,52,0)</f>
        <v>109</v>
      </c>
      <c r="AS165" s="66">
        <f>VLOOKUP($A165,'S48'!$C:$BQ,59,0)</f>
        <v>0</v>
      </c>
      <c r="AT165" s="66">
        <f>VLOOKUP($A165,'S48'!$C:$BQ,60,0)</f>
        <v>0</v>
      </c>
      <c r="AU165" s="58">
        <f>VLOOKUP($A165,'S49'!$C:$BQ,32,0)</f>
        <v>131.55000000000001</v>
      </c>
      <c r="AV165" s="58">
        <f>VLOOKUP($A165,'S49'!$C:$BQ,39,0)</f>
        <v>1</v>
      </c>
      <c r="AW165" s="58">
        <f>VLOOKUP($A165,'S49'!$C:$BQ,40,0)</f>
        <v>27</v>
      </c>
      <c r="AX165" s="58">
        <f>VLOOKUP($A165,'S49'!$C:$BQ,22,0)</f>
        <v>2007.7018250000001</v>
      </c>
      <c r="AY165" s="66">
        <f>VLOOKUP($A165,'S49'!$C:$BQ,29,0)</f>
        <v>0</v>
      </c>
      <c r="AZ165" s="66">
        <f>VLOOKUP($A165,'S49'!$C:$BQ,30,0)</f>
        <v>0</v>
      </c>
      <c r="BA165" s="66">
        <f>VLOOKUP($A165,'S49'!$C:$BQ,52,0)</f>
        <v>114</v>
      </c>
      <c r="BB165" s="66">
        <f>VLOOKUP($A165,'S49'!$C:$BQ,59,0)</f>
        <v>0</v>
      </c>
      <c r="BC165" s="66">
        <f>VLOOKUP($A165,'S49'!$C:$BQ,60,0)</f>
        <v>0</v>
      </c>
      <c r="BD165" s="58" t="e">
        <f>VLOOKUP($A165,'S50'!$C:$BQ,32,0)</f>
        <v>#N/A</v>
      </c>
      <c r="BE165" s="58" t="e">
        <f>VLOOKUP($A165,'S50'!$C:$BQ,39,0)</f>
        <v>#N/A</v>
      </c>
      <c r="BF165" s="58" t="e">
        <f>VLOOKUP($A165,'S50'!$C:$BQ,40,0)</f>
        <v>#N/A</v>
      </c>
      <c r="BG165" s="58" t="e">
        <f>VLOOKUP($A165,'S50'!$C:$BQ,22,0)</f>
        <v>#N/A</v>
      </c>
      <c r="BH165" s="66" t="e">
        <f>VLOOKUP($A165,'S50'!$C:$BQ,29,0)</f>
        <v>#N/A</v>
      </c>
      <c r="BI165" s="66" t="e">
        <f>VLOOKUP($A165,'S50'!$C:$BQ,30,0)</f>
        <v>#N/A</v>
      </c>
      <c r="BJ165" s="66" t="e">
        <f>VLOOKUP($A165,'S50'!$C:$BQ,52,0)</f>
        <v>#N/A</v>
      </c>
      <c r="BK165" s="66" t="e">
        <f>VLOOKUP($A165,'S50'!$C:$BQ,59,0)</f>
        <v>#N/A</v>
      </c>
      <c r="BL165" s="66" t="e">
        <f>VLOOKUP($A165,'S50'!$C:$BQ,60,0)</f>
        <v>#N/A</v>
      </c>
    </row>
    <row r="166" spans="1:64" x14ac:dyDescent="0.2">
      <c r="A166" s="57" t="s">
        <v>232</v>
      </c>
      <c r="B166" s="58">
        <f>VLOOKUP($A166,'S0 remplacer avec S44'!$C:$BQ,32,0)</f>
        <v>106.1</v>
      </c>
      <c r="C166" s="58">
        <f>VLOOKUP($A166,'S0 remplacer avec S44'!$C:$BQ,39,0)</f>
        <v>12</v>
      </c>
      <c r="D166" s="58">
        <f>VLOOKUP($A166,'S0 remplacer avec S44'!$C:$BQ,40,0)</f>
        <v>35</v>
      </c>
      <c r="E166" s="58">
        <f>VLOOKUP($A166,'S0 remplacer avec S44'!$C:$BQ,22,0)</f>
        <v>1028.2102050000001</v>
      </c>
      <c r="F166" s="66">
        <f>VLOOKUP($A166,'S0 remplacer avec S44'!$C:$BQ,29,0)</f>
        <v>39</v>
      </c>
      <c r="G166" s="66">
        <f>VLOOKUP($A166,'S0 remplacer avec S44'!$C:$BQ,30,0)</f>
        <v>252</v>
      </c>
      <c r="H166" s="66">
        <f>VLOOKUP($A166,'S0 remplacer avec S44'!$C:$BQ,52,0)</f>
        <v>94</v>
      </c>
      <c r="I166" s="66">
        <f>VLOOKUP($A166,'S0 remplacer avec S44'!$C:$BQ,59,0)</f>
        <v>0</v>
      </c>
      <c r="J166" s="66">
        <f>VLOOKUP($A166,'S0 remplacer avec S44'!$C:$BQ,60,0)</f>
        <v>0</v>
      </c>
      <c r="K166" s="58">
        <f>VLOOKUP($A166,'S45'!$C:$BQ,32,0)</f>
        <v>111.6</v>
      </c>
      <c r="L166" s="58">
        <f>VLOOKUP($A166,'S45'!$C:$BQ,39,0)</f>
        <v>6</v>
      </c>
      <c r="M166" s="58">
        <f>VLOOKUP($A166,'S45'!$C:$BQ,40,0)</f>
        <v>30</v>
      </c>
      <c r="N166" s="58">
        <f>VLOOKUP($A166,'S45'!$C:$BQ,22,0)</f>
        <v>1030.4347749999999</v>
      </c>
      <c r="O166" s="66">
        <f>VLOOKUP($A166,'S45'!$C:$BQ,29,0)</f>
        <v>37</v>
      </c>
      <c r="P166" s="66">
        <f>VLOOKUP($A166,'S45'!$C:$BQ,30,0)</f>
        <v>250</v>
      </c>
      <c r="Q166" s="66">
        <f>VLOOKUP($A166,'S45'!$C:$BQ,52,0)</f>
        <v>94</v>
      </c>
      <c r="R166" s="66">
        <f>VLOOKUP($A166,'S45'!$C:$BQ,59,0)</f>
        <v>0</v>
      </c>
      <c r="S166" s="66">
        <f>VLOOKUP($A166,'S45'!$C:$BQ,60,0)</f>
        <v>0</v>
      </c>
      <c r="T166" s="58">
        <f>VLOOKUP($A166,'S46'!$C:$BQ,32,0)</f>
        <v>111.6</v>
      </c>
      <c r="U166" s="58">
        <f>VLOOKUP($A166,'S46'!$C:$BQ,39,0)</f>
        <v>6</v>
      </c>
      <c r="V166" s="58">
        <f>VLOOKUP($A166,'S46'!$C:$BQ,40,0)</f>
        <v>30</v>
      </c>
      <c r="W166" s="58">
        <f>VLOOKUP($A166,'S46'!$C:$BQ,22,0)</f>
        <v>1031.4400450000001</v>
      </c>
      <c r="X166" s="66">
        <f>VLOOKUP($A166,'S46'!$C:$BQ,29,0)</f>
        <v>36</v>
      </c>
      <c r="Y166" s="66">
        <f>VLOOKUP($A166,'S46'!$C:$BQ,30,0)</f>
        <v>249</v>
      </c>
      <c r="Z166" s="66">
        <f>VLOOKUP($A166,'S46'!$C:$BQ,52,0)</f>
        <v>95</v>
      </c>
      <c r="AA166" s="66">
        <f>VLOOKUP($A166,'S46'!$C:$BQ,59,0)</f>
        <v>0</v>
      </c>
      <c r="AB166" s="66">
        <f>VLOOKUP($A166,'S46'!$C:$BQ,60,0)</f>
        <v>0</v>
      </c>
      <c r="AC166" s="58">
        <f>VLOOKUP($A166,'S47'!$C:$BQ,32,0)</f>
        <v>113.6</v>
      </c>
      <c r="AD166" s="58">
        <f>VLOOKUP($A166,'S47'!$C:$BQ,39,0)</f>
        <v>4</v>
      </c>
      <c r="AE166" s="58">
        <f>VLOOKUP($A166,'S47'!$C:$BQ,40,0)</f>
        <v>28</v>
      </c>
      <c r="AF166" s="58">
        <f>VLOOKUP($A166,'S47'!$C:$BQ,22,0)</f>
        <v>1097.3044850000001</v>
      </c>
      <c r="AG166" s="66">
        <f>VLOOKUP($A166,'S47'!$C:$BQ,29,0)</f>
        <v>0</v>
      </c>
      <c r="AH166" s="66">
        <f>VLOOKUP($A166,'S47'!$C:$BQ,30,0)</f>
        <v>183</v>
      </c>
      <c r="AI166" s="66">
        <f>VLOOKUP($A166,'S47'!$C:$BQ,52,0)</f>
        <v>96</v>
      </c>
      <c r="AJ166" s="66">
        <f>VLOOKUP($A166,'S47'!$C:$BQ,59,0)</f>
        <v>0</v>
      </c>
      <c r="AK166" s="66">
        <f>VLOOKUP($A166,'S47'!$C:$BQ,60,0)</f>
        <v>0</v>
      </c>
      <c r="AL166" s="58">
        <f>VLOOKUP($A166,'S48'!$C:$BQ,32,0)</f>
        <v>115.1</v>
      </c>
      <c r="AM166" s="58">
        <f>VLOOKUP($A166,'S48'!$C:$BQ,39,0)</f>
        <v>3</v>
      </c>
      <c r="AN166" s="58">
        <f>VLOOKUP($A166,'S48'!$C:$BQ,40,0)</f>
        <v>27</v>
      </c>
      <c r="AO166" s="58">
        <f>VLOOKUP($A166,'S48'!$C:$BQ,22,0)</f>
        <v>1084.265525</v>
      </c>
      <c r="AP166" s="66">
        <f>VLOOKUP($A166,'S48'!$C:$BQ,29,0)</f>
        <v>0</v>
      </c>
      <c r="AQ166" s="66">
        <f>VLOOKUP($A166,'S48'!$C:$BQ,30,0)</f>
        <v>200</v>
      </c>
      <c r="AR166" s="66">
        <f>VLOOKUP($A166,'S48'!$C:$BQ,52,0)</f>
        <v>97</v>
      </c>
      <c r="AS166" s="66">
        <f>VLOOKUP($A166,'S48'!$C:$BQ,59,0)</f>
        <v>0</v>
      </c>
      <c r="AT166" s="66">
        <f>VLOOKUP($A166,'S48'!$C:$BQ,60,0)</f>
        <v>0</v>
      </c>
      <c r="AU166" s="58">
        <f>VLOOKUP($A166,'S49'!$C:$BQ,32,0)</f>
        <v>115.3</v>
      </c>
      <c r="AV166" s="58">
        <f>VLOOKUP($A166,'S49'!$C:$BQ,39,0)</f>
        <v>3</v>
      </c>
      <c r="AW166" s="58">
        <f>VLOOKUP($A166,'S49'!$C:$BQ,40,0)</f>
        <v>26</v>
      </c>
      <c r="AX166" s="58">
        <f>VLOOKUP($A166,'S49'!$C:$BQ,22,0)</f>
        <v>1128.195925</v>
      </c>
      <c r="AY166" s="66">
        <f>VLOOKUP($A166,'S49'!$C:$BQ,29,0)</f>
        <v>0</v>
      </c>
      <c r="AZ166" s="66">
        <f>VLOOKUP($A166,'S49'!$C:$BQ,30,0)</f>
        <v>156</v>
      </c>
      <c r="BA166" s="66">
        <f>VLOOKUP($A166,'S49'!$C:$BQ,52,0)</f>
        <v>100</v>
      </c>
      <c r="BB166" s="66">
        <f>VLOOKUP($A166,'S49'!$C:$BQ,59,0)</f>
        <v>0</v>
      </c>
      <c r="BC166" s="66">
        <f>VLOOKUP($A166,'S49'!$C:$BQ,60,0)</f>
        <v>0</v>
      </c>
      <c r="BD166" s="58" t="e">
        <f>VLOOKUP($A166,'S50'!$C:$BQ,32,0)</f>
        <v>#N/A</v>
      </c>
      <c r="BE166" s="58" t="e">
        <f>VLOOKUP($A166,'S50'!$C:$BQ,39,0)</f>
        <v>#N/A</v>
      </c>
      <c r="BF166" s="58" t="e">
        <f>VLOOKUP($A166,'S50'!$C:$BQ,40,0)</f>
        <v>#N/A</v>
      </c>
      <c r="BG166" s="58" t="e">
        <f>VLOOKUP($A166,'S50'!$C:$BQ,22,0)</f>
        <v>#N/A</v>
      </c>
      <c r="BH166" s="66" t="e">
        <f>VLOOKUP($A166,'S50'!$C:$BQ,29,0)</f>
        <v>#N/A</v>
      </c>
      <c r="BI166" s="66" t="e">
        <f>VLOOKUP($A166,'S50'!$C:$BQ,30,0)</f>
        <v>#N/A</v>
      </c>
      <c r="BJ166" s="66" t="e">
        <f>VLOOKUP($A166,'S50'!$C:$BQ,52,0)</f>
        <v>#N/A</v>
      </c>
      <c r="BK166" s="66" t="e">
        <f>VLOOKUP($A166,'S50'!$C:$BQ,59,0)</f>
        <v>#N/A</v>
      </c>
      <c r="BL166" s="66" t="e">
        <f>VLOOKUP($A166,'S50'!$C:$BQ,60,0)</f>
        <v>#N/A</v>
      </c>
    </row>
    <row r="167" spans="1:64" x14ac:dyDescent="0.2">
      <c r="A167" s="57" t="s">
        <v>233</v>
      </c>
      <c r="B167" s="58">
        <f>VLOOKUP($A167,'S0 remplacer avec S44'!$C:$BQ,32,0)</f>
        <v>850.8</v>
      </c>
      <c r="C167" s="58">
        <f>VLOOKUP($A167,'S0 remplacer avec S44'!$C:$BQ,39,0)</f>
        <v>0</v>
      </c>
      <c r="D167" s="58">
        <f>VLOOKUP($A167,'S0 remplacer avec S44'!$C:$BQ,40,0)</f>
        <v>0</v>
      </c>
      <c r="E167" s="58">
        <f>VLOOKUP($A167,'S0 remplacer avec S44'!$C:$BQ,22,0)</f>
        <v>4151.0401000000002</v>
      </c>
      <c r="F167" s="66">
        <f>VLOOKUP($A167,'S0 remplacer avec S44'!$C:$BQ,29,0)</f>
        <v>1808</v>
      </c>
      <c r="G167" s="66">
        <f>VLOOKUP($A167,'S0 remplacer avec S44'!$C:$BQ,30,0)</f>
        <v>3000</v>
      </c>
      <c r="H167" s="66">
        <f>VLOOKUP($A167,'S0 remplacer avec S44'!$C:$BQ,52,0)</f>
        <v>782</v>
      </c>
      <c r="I167" s="66">
        <f>VLOOKUP($A167,'S0 remplacer avec S44'!$C:$BQ,59,0)</f>
        <v>0</v>
      </c>
      <c r="J167" s="66">
        <f>VLOOKUP($A167,'S0 remplacer avec S44'!$C:$BQ,60,0)</f>
        <v>0</v>
      </c>
      <c r="K167" s="58">
        <f>VLOOKUP($A167,'S45'!$C:$BQ,32,0)</f>
        <v>859.3</v>
      </c>
      <c r="L167" s="58">
        <f>VLOOKUP($A167,'S45'!$C:$BQ,39,0)</f>
        <v>0</v>
      </c>
      <c r="M167" s="58">
        <f>VLOOKUP($A167,'S45'!$C:$BQ,40,0)</f>
        <v>0</v>
      </c>
      <c r="N167" s="58">
        <f>VLOOKUP($A167,'S45'!$C:$BQ,22,0)</f>
        <v>4201.2251200000001</v>
      </c>
      <c r="O167" s="66">
        <f>VLOOKUP($A167,'S45'!$C:$BQ,29,0)</f>
        <v>1758</v>
      </c>
      <c r="P167" s="66">
        <f>VLOOKUP($A167,'S45'!$C:$BQ,30,0)</f>
        <v>2950</v>
      </c>
      <c r="Q167" s="66">
        <f>VLOOKUP($A167,'S45'!$C:$BQ,52,0)</f>
        <v>792</v>
      </c>
      <c r="R167" s="66">
        <f>VLOOKUP($A167,'S45'!$C:$BQ,59,0)</f>
        <v>0</v>
      </c>
      <c r="S167" s="66">
        <f>VLOOKUP($A167,'S45'!$C:$BQ,60,0)</f>
        <v>0</v>
      </c>
      <c r="T167" s="58">
        <f>VLOOKUP($A167,'S46'!$C:$BQ,32,0)</f>
        <v>858.3</v>
      </c>
      <c r="U167" s="58">
        <f>VLOOKUP($A167,'S46'!$C:$BQ,39,0)</f>
        <v>0</v>
      </c>
      <c r="V167" s="58">
        <f>VLOOKUP($A167,'S46'!$C:$BQ,40,0)</f>
        <v>0</v>
      </c>
      <c r="W167" s="58">
        <f>VLOOKUP($A167,'S46'!$C:$BQ,22,0)</f>
        <v>4267.36024</v>
      </c>
      <c r="X167" s="66">
        <f>VLOOKUP($A167,'S46'!$C:$BQ,29,0)</f>
        <v>1692</v>
      </c>
      <c r="Y167" s="66">
        <f>VLOOKUP($A167,'S46'!$C:$BQ,30,0)</f>
        <v>2884</v>
      </c>
      <c r="Z167" s="66">
        <f>VLOOKUP($A167,'S46'!$C:$BQ,52,0)</f>
        <v>797</v>
      </c>
      <c r="AA167" s="66">
        <f>VLOOKUP($A167,'S46'!$C:$BQ,59,0)</f>
        <v>0</v>
      </c>
      <c r="AB167" s="66">
        <f>VLOOKUP($A167,'S46'!$C:$BQ,60,0)</f>
        <v>0</v>
      </c>
      <c r="AC167" s="58">
        <f>VLOOKUP($A167,'S47'!$C:$BQ,32,0)</f>
        <v>863.3</v>
      </c>
      <c r="AD167" s="58">
        <f>VLOOKUP($A167,'S47'!$C:$BQ,39,0)</f>
        <v>0</v>
      </c>
      <c r="AE167" s="58">
        <f>VLOOKUP($A167,'S47'!$C:$BQ,40,0)</f>
        <v>0</v>
      </c>
      <c r="AF167" s="58">
        <f>VLOOKUP($A167,'S47'!$C:$BQ,22,0)</f>
        <v>4430.0094900000004</v>
      </c>
      <c r="AG167" s="66">
        <f>VLOOKUP($A167,'S47'!$C:$BQ,29,0)</f>
        <v>1529</v>
      </c>
      <c r="AH167" s="66">
        <f>VLOOKUP($A167,'S47'!$C:$BQ,30,0)</f>
        <v>2721</v>
      </c>
      <c r="AI167" s="66">
        <f>VLOOKUP($A167,'S47'!$C:$BQ,52,0)</f>
        <v>811</v>
      </c>
      <c r="AJ167" s="66">
        <f>VLOOKUP($A167,'S47'!$C:$BQ,59,0)</f>
        <v>0</v>
      </c>
      <c r="AK167" s="66">
        <f>VLOOKUP($A167,'S47'!$C:$BQ,60,0)</f>
        <v>0</v>
      </c>
      <c r="AL167" s="58">
        <f>VLOOKUP($A167,'S48'!$C:$BQ,32,0)</f>
        <v>867.8</v>
      </c>
      <c r="AM167" s="58">
        <f>VLOOKUP($A167,'S48'!$C:$BQ,39,0)</f>
        <v>0</v>
      </c>
      <c r="AN167" s="58">
        <f>VLOOKUP($A167,'S48'!$C:$BQ,40,0)</f>
        <v>0</v>
      </c>
      <c r="AO167" s="58">
        <f>VLOOKUP($A167,'S48'!$C:$BQ,22,0)</f>
        <v>4557.8626000000004</v>
      </c>
      <c r="AP167" s="66">
        <f>VLOOKUP($A167,'S48'!$C:$BQ,29,0)</f>
        <v>1428</v>
      </c>
      <c r="AQ167" s="66">
        <f>VLOOKUP($A167,'S48'!$C:$BQ,30,0)</f>
        <v>2625</v>
      </c>
      <c r="AR167" s="66">
        <f>VLOOKUP($A167,'S48'!$C:$BQ,52,0)</f>
        <v>821</v>
      </c>
      <c r="AS167" s="66">
        <f>VLOOKUP($A167,'S48'!$C:$BQ,59,0)</f>
        <v>0</v>
      </c>
      <c r="AT167" s="66">
        <f>VLOOKUP($A167,'S48'!$C:$BQ,60,0)</f>
        <v>0</v>
      </c>
      <c r="AU167" s="58">
        <f>VLOOKUP($A167,'S49'!$C:$BQ,32,0)</f>
        <v>875.3</v>
      </c>
      <c r="AV167" s="58">
        <f>VLOOKUP($A167,'S49'!$C:$BQ,39,0)</f>
        <v>0</v>
      </c>
      <c r="AW167" s="58">
        <f>VLOOKUP($A167,'S49'!$C:$BQ,40,0)</f>
        <v>0</v>
      </c>
      <c r="AX167" s="58">
        <f>VLOOKUP($A167,'S49'!$C:$BQ,22,0)</f>
        <v>4654.2338</v>
      </c>
      <c r="AY167" s="66">
        <f>VLOOKUP($A167,'S49'!$C:$BQ,29,0)</f>
        <v>1332</v>
      </c>
      <c r="AZ167" s="66">
        <f>VLOOKUP($A167,'S49'!$C:$BQ,30,0)</f>
        <v>2529</v>
      </c>
      <c r="BA167" s="66">
        <f>VLOOKUP($A167,'S49'!$C:$BQ,52,0)</f>
        <v>831</v>
      </c>
      <c r="BB167" s="66">
        <f>VLOOKUP($A167,'S49'!$C:$BQ,59,0)</f>
        <v>0</v>
      </c>
      <c r="BC167" s="66">
        <f>VLOOKUP($A167,'S49'!$C:$BQ,60,0)</f>
        <v>0</v>
      </c>
      <c r="BD167" s="58" t="e">
        <f>VLOOKUP($A167,'S50'!$C:$BQ,32,0)</f>
        <v>#N/A</v>
      </c>
      <c r="BE167" s="58" t="e">
        <f>VLOOKUP($A167,'S50'!$C:$BQ,39,0)</f>
        <v>#N/A</v>
      </c>
      <c r="BF167" s="58" t="e">
        <f>VLOOKUP($A167,'S50'!$C:$BQ,40,0)</f>
        <v>#N/A</v>
      </c>
      <c r="BG167" s="58" t="e">
        <f>VLOOKUP($A167,'S50'!$C:$BQ,22,0)</f>
        <v>#N/A</v>
      </c>
      <c r="BH167" s="66" t="e">
        <f>VLOOKUP($A167,'S50'!$C:$BQ,29,0)</f>
        <v>#N/A</v>
      </c>
      <c r="BI167" s="66" t="e">
        <f>VLOOKUP($A167,'S50'!$C:$BQ,30,0)</f>
        <v>#N/A</v>
      </c>
      <c r="BJ167" s="66" t="e">
        <f>VLOOKUP($A167,'S50'!$C:$BQ,52,0)</f>
        <v>#N/A</v>
      </c>
      <c r="BK167" s="66" t="e">
        <f>VLOOKUP($A167,'S50'!$C:$BQ,59,0)</f>
        <v>#N/A</v>
      </c>
      <c r="BL167" s="66" t="e">
        <f>VLOOKUP($A167,'S50'!$C:$BQ,60,0)</f>
        <v>#N/A</v>
      </c>
    </row>
    <row r="168" spans="1:64" x14ac:dyDescent="0.2">
      <c r="A168" s="57" t="s">
        <v>234</v>
      </c>
      <c r="B168" s="58">
        <f>VLOOKUP($A168,'S0 remplacer avec S44'!$C:$BQ,32,0)</f>
        <v>218.8</v>
      </c>
      <c r="C168" s="58">
        <f>VLOOKUP($A168,'S0 remplacer avec S44'!$C:$BQ,39,0)</f>
        <v>81</v>
      </c>
      <c r="D168" s="58">
        <f>VLOOKUP($A168,'S0 remplacer avec S44'!$C:$BQ,40,0)</f>
        <v>141</v>
      </c>
      <c r="E168" s="58">
        <f>VLOOKUP($A168,'S0 remplacer avec S44'!$C:$BQ,22,0)</f>
        <v>2123.9812449999999</v>
      </c>
      <c r="F168" s="66">
        <f>VLOOKUP($A168,'S0 remplacer avec S44'!$C:$BQ,29,0)</f>
        <v>598</v>
      </c>
      <c r="G168" s="66">
        <f>VLOOKUP($A168,'S0 remplacer avec S44'!$C:$BQ,30,0)</f>
        <v>1143</v>
      </c>
      <c r="H168" s="66">
        <f>VLOOKUP($A168,'S0 remplacer avec S44'!$C:$BQ,52,0)</f>
        <v>161.19999999999999</v>
      </c>
      <c r="I168" s="66">
        <f>VLOOKUP($A168,'S0 remplacer avec S44'!$C:$BQ,59,0)</f>
        <v>0</v>
      </c>
      <c r="J168" s="66">
        <f>VLOOKUP($A168,'S0 remplacer avec S44'!$C:$BQ,60,0)</f>
        <v>22</v>
      </c>
      <c r="K168" s="58">
        <f>VLOOKUP($A168,'S45'!$C:$BQ,32,0)</f>
        <v>219.8</v>
      </c>
      <c r="L168" s="58">
        <f>VLOOKUP($A168,'S45'!$C:$BQ,39,0)</f>
        <v>80</v>
      </c>
      <c r="M168" s="58">
        <f>VLOOKUP($A168,'S45'!$C:$BQ,40,0)</f>
        <v>140</v>
      </c>
      <c r="N168" s="58">
        <f>VLOOKUP($A168,'S45'!$C:$BQ,22,0)</f>
        <v>2142.6485149999999</v>
      </c>
      <c r="O168" s="66">
        <f>VLOOKUP($A168,'S45'!$C:$BQ,29,0)</f>
        <v>580</v>
      </c>
      <c r="P168" s="66">
        <f>VLOOKUP($A168,'S45'!$C:$BQ,30,0)</f>
        <v>1124</v>
      </c>
      <c r="Q168" s="66">
        <f>VLOOKUP($A168,'S45'!$C:$BQ,52,0)</f>
        <v>163.19999999999999</v>
      </c>
      <c r="R168" s="66">
        <f>VLOOKUP($A168,'S45'!$C:$BQ,59,0)</f>
        <v>0</v>
      </c>
      <c r="S168" s="66">
        <f>VLOOKUP($A168,'S45'!$C:$BQ,60,0)</f>
        <v>20</v>
      </c>
      <c r="T168" s="58">
        <f>VLOOKUP($A168,'S46'!$C:$BQ,32,0)</f>
        <v>219.8</v>
      </c>
      <c r="U168" s="58">
        <f>VLOOKUP($A168,'S46'!$C:$BQ,39,0)</f>
        <v>80</v>
      </c>
      <c r="V168" s="58">
        <f>VLOOKUP($A168,'S46'!$C:$BQ,40,0)</f>
        <v>140</v>
      </c>
      <c r="W168" s="58">
        <f>VLOOKUP($A168,'S46'!$C:$BQ,22,0)</f>
        <v>2146.9591150000001</v>
      </c>
      <c r="X168" s="66">
        <f>VLOOKUP($A168,'S46'!$C:$BQ,29,0)</f>
        <v>575</v>
      </c>
      <c r="Y168" s="66">
        <f>VLOOKUP($A168,'S46'!$C:$BQ,30,0)</f>
        <v>1120</v>
      </c>
      <c r="Z168" s="66">
        <f>VLOOKUP($A168,'S46'!$C:$BQ,52,0)</f>
        <v>164.2</v>
      </c>
      <c r="AA168" s="66">
        <f>VLOOKUP($A168,'S46'!$C:$BQ,59,0)</f>
        <v>0</v>
      </c>
      <c r="AB168" s="66">
        <f>VLOOKUP($A168,'S46'!$C:$BQ,60,0)</f>
        <v>19</v>
      </c>
      <c r="AC168" s="58">
        <f>VLOOKUP($A168,'S47'!$C:$BQ,32,0)</f>
        <v>220.3</v>
      </c>
      <c r="AD168" s="58">
        <f>VLOOKUP($A168,'S47'!$C:$BQ,39,0)</f>
        <v>79</v>
      </c>
      <c r="AE168" s="58">
        <f>VLOOKUP($A168,'S47'!$C:$BQ,40,0)</f>
        <v>139</v>
      </c>
      <c r="AF168" s="58">
        <f>VLOOKUP($A168,'S47'!$C:$BQ,22,0)</f>
        <v>2184.645305</v>
      </c>
      <c r="AG168" s="66">
        <f>VLOOKUP($A168,'S47'!$C:$BQ,29,0)</f>
        <v>538</v>
      </c>
      <c r="AH168" s="66">
        <f>VLOOKUP($A168,'S47'!$C:$BQ,30,0)</f>
        <v>1082</v>
      </c>
      <c r="AI168" s="66">
        <f>VLOOKUP($A168,'S47'!$C:$BQ,52,0)</f>
        <v>166.2</v>
      </c>
      <c r="AJ168" s="66">
        <f>VLOOKUP($A168,'S47'!$C:$BQ,59,0)</f>
        <v>0</v>
      </c>
      <c r="AK168" s="66">
        <f>VLOOKUP($A168,'S47'!$C:$BQ,60,0)</f>
        <v>17</v>
      </c>
      <c r="AL168" s="58">
        <f>VLOOKUP($A168,'S48'!$C:$BQ,32,0)</f>
        <v>226.3</v>
      </c>
      <c r="AM168" s="58">
        <f>VLOOKUP($A168,'S48'!$C:$BQ,39,0)</f>
        <v>69</v>
      </c>
      <c r="AN168" s="58">
        <f>VLOOKUP($A168,'S48'!$C:$BQ,40,0)</f>
        <v>128</v>
      </c>
      <c r="AO168" s="58">
        <f>VLOOKUP($A168,'S48'!$C:$BQ,22,0)</f>
        <v>2216.6157349999999</v>
      </c>
      <c r="AP168" s="66">
        <f>VLOOKUP($A168,'S48'!$C:$BQ,29,0)</f>
        <v>464</v>
      </c>
      <c r="AQ168" s="66">
        <f>VLOOKUP($A168,'S48'!$C:$BQ,30,0)</f>
        <v>1000</v>
      </c>
      <c r="AR168" s="66">
        <f>VLOOKUP($A168,'S48'!$C:$BQ,52,0)</f>
        <v>171.2</v>
      </c>
      <c r="AS168" s="66">
        <f>VLOOKUP($A168,'S48'!$C:$BQ,59,0)</f>
        <v>0</v>
      </c>
      <c r="AT168" s="66">
        <f>VLOOKUP($A168,'S48'!$C:$BQ,60,0)</f>
        <v>9</v>
      </c>
      <c r="AU168" s="58">
        <f>VLOOKUP($A168,'S49'!$C:$BQ,32,0)</f>
        <v>225.3</v>
      </c>
      <c r="AV168" s="58">
        <f>VLOOKUP($A168,'S49'!$C:$BQ,39,0)</f>
        <v>70</v>
      </c>
      <c r="AW168" s="58">
        <f>VLOOKUP($A168,'S49'!$C:$BQ,40,0)</f>
        <v>129</v>
      </c>
      <c r="AX168" s="58">
        <f>VLOOKUP($A168,'S49'!$C:$BQ,22,0)</f>
        <v>2220.8956450000001</v>
      </c>
      <c r="AY168" s="66">
        <f>VLOOKUP($A168,'S49'!$C:$BQ,29,0)</f>
        <v>459</v>
      </c>
      <c r="AZ168" s="66">
        <f>VLOOKUP($A168,'S49'!$C:$BQ,30,0)</f>
        <v>995</v>
      </c>
      <c r="BA168" s="66">
        <f>VLOOKUP($A168,'S49'!$C:$BQ,52,0)</f>
        <v>174.2</v>
      </c>
      <c r="BB168" s="66">
        <f>VLOOKUP($A168,'S49'!$C:$BQ,59,0)</f>
        <v>0</v>
      </c>
      <c r="BC168" s="66">
        <f>VLOOKUP($A168,'S49'!$C:$BQ,60,0)</f>
        <v>6</v>
      </c>
      <c r="BD168" s="58" t="e">
        <f>VLOOKUP($A168,'S50'!$C:$BQ,32,0)</f>
        <v>#N/A</v>
      </c>
      <c r="BE168" s="58" t="e">
        <f>VLOOKUP($A168,'S50'!$C:$BQ,39,0)</f>
        <v>#N/A</v>
      </c>
      <c r="BF168" s="58" t="e">
        <f>VLOOKUP($A168,'S50'!$C:$BQ,40,0)</f>
        <v>#N/A</v>
      </c>
      <c r="BG168" s="58" t="e">
        <f>VLOOKUP($A168,'S50'!$C:$BQ,22,0)</f>
        <v>#N/A</v>
      </c>
      <c r="BH168" s="66" t="e">
        <f>VLOOKUP($A168,'S50'!$C:$BQ,29,0)</f>
        <v>#N/A</v>
      </c>
      <c r="BI168" s="66" t="e">
        <f>VLOOKUP($A168,'S50'!$C:$BQ,30,0)</f>
        <v>#N/A</v>
      </c>
      <c r="BJ168" s="66" t="e">
        <f>VLOOKUP($A168,'S50'!$C:$BQ,52,0)</f>
        <v>#N/A</v>
      </c>
      <c r="BK168" s="66" t="e">
        <f>VLOOKUP($A168,'S50'!$C:$BQ,59,0)</f>
        <v>#N/A</v>
      </c>
      <c r="BL168" s="66" t="e">
        <f>VLOOKUP($A168,'S50'!$C:$BQ,60,0)</f>
        <v>#N/A</v>
      </c>
    </row>
    <row r="169" spans="1:64" x14ac:dyDescent="0.2">
      <c r="A169" s="57" t="s">
        <v>235</v>
      </c>
      <c r="B169" s="58">
        <f>VLOOKUP($A169,'S0 remplacer avec S44'!$C:$BQ,32,0)</f>
        <v>162.80000000000001</v>
      </c>
      <c r="C169" s="58">
        <f>VLOOKUP($A169,'S0 remplacer avec S44'!$C:$BQ,39,0)</f>
        <v>46</v>
      </c>
      <c r="D169" s="58">
        <f>VLOOKUP($A169,'S0 remplacer avec S44'!$C:$BQ,40,0)</f>
        <v>87</v>
      </c>
      <c r="E169" s="58">
        <f>VLOOKUP($A169,'S0 remplacer avec S44'!$C:$BQ,22,0)</f>
        <v>1594.5323149999999</v>
      </c>
      <c r="F169" s="66">
        <f>VLOOKUP($A169,'S0 remplacer avec S44'!$C:$BQ,29,0)</f>
        <v>298</v>
      </c>
      <c r="G169" s="66">
        <f>VLOOKUP($A169,'S0 remplacer avec S44'!$C:$BQ,30,0)</f>
        <v>676</v>
      </c>
      <c r="H169" s="66">
        <f>VLOOKUP($A169,'S0 remplacer avec S44'!$C:$BQ,52,0)</f>
        <v>119.8</v>
      </c>
      <c r="I169" s="66">
        <f>VLOOKUP($A169,'S0 remplacer avec S44'!$C:$BQ,59,0)</f>
        <v>0</v>
      </c>
      <c r="J169" s="66">
        <f>VLOOKUP($A169,'S0 remplacer avec S44'!$C:$BQ,60,0)</f>
        <v>7</v>
      </c>
      <c r="K169" s="58">
        <f>VLOOKUP($A169,'S45'!$C:$BQ,32,0)</f>
        <v>168.8</v>
      </c>
      <c r="L169" s="58">
        <f>VLOOKUP($A169,'S45'!$C:$BQ,39,0)</f>
        <v>40</v>
      </c>
      <c r="M169" s="58">
        <f>VLOOKUP($A169,'S45'!$C:$BQ,40,0)</f>
        <v>81</v>
      </c>
      <c r="N169" s="58">
        <f>VLOOKUP($A169,'S45'!$C:$BQ,22,0)</f>
        <v>1651.002315</v>
      </c>
      <c r="O169" s="66">
        <f>VLOOKUP($A169,'S45'!$C:$BQ,29,0)</f>
        <v>241</v>
      </c>
      <c r="P169" s="66">
        <f>VLOOKUP($A169,'S45'!$C:$BQ,30,0)</f>
        <v>619</v>
      </c>
      <c r="Q169" s="66">
        <f>VLOOKUP($A169,'S45'!$C:$BQ,52,0)</f>
        <v>122.8</v>
      </c>
      <c r="R169" s="66">
        <f>VLOOKUP($A169,'S45'!$C:$BQ,59,0)</f>
        <v>0</v>
      </c>
      <c r="S169" s="66">
        <f>VLOOKUP($A169,'S45'!$C:$BQ,60,0)</f>
        <v>4</v>
      </c>
      <c r="T169" s="58">
        <f>VLOOKUP($A169,'S46'!$C:$BQ,32,0)</f>
        <v>167.8</v>
      </c>
      <c r="U169" s="58">
        <f>VLOOKUP($A169,'S46'!$C:$BQ,39,0)</f>
        <v>41</v>
      </c>
      <c r="V169" s="58">
        <f>VLOOKUP($A169,'S46'!$C:$BQ,40,0)</f>
        <v>82</v>
      </c>
      <c r="W169" s="58">
        <f>VLOOKUP($A169,'S46'!$C:$BQ,22,0)</f>
        <v>1651.3620149999999</v>
      </c>
      <c r="X169" s="66">
        <f>VLOOKUP($A169,'S46'!$C:$BQ,29,0)</f>
        <v>241</v>
      </c>
      <c r="Y169" s="66">
        <f>VLOOKUP($A169,'S46'!$C:$BQ,30,0)</f>
        <v>619</v>
      </c>
      <c r="Z169" s="66">
        <f>VLOOKUP($A169,'S46'!$C:$BQ,52,0)</f>
        <v>124.8</v>
      </c>
      <c r="AA169" s="66">
        <f>VLOOKUP($A169,'S46'!$C:$BQ,59,0)</f>
        <v>0</v>
      </c>
      <c r="AB169" s="66">
        <f>VLOOKUP($A169,'S46'!$C:$BQ,60,0)</f>
        <v>2</v>
      </c>
      <c r="AC169" s="58">
        <f>VLOOKUP($A169,'S47'!$C:$BQ,32,0)</f>
        <v>169.3</v>
      </c>
      <c r="AD169" s="58">
        <f>VLOOKUP($A169,'S47'!$C:$BQ,39,0)</f>
        <v>39</v>
      </c>
      <c r="AE169" s="58">
        <f>VLOOKUP($A169,'S47'!$C:$BQ,40,0)</f>
        <v>81</v>
      </c>
      <c r="AF169" s="58">
        <f>VLOOKUP($A169,'S47'!$C:$BQ,22,0)</f>
        <v>1680.3574149999999</v>
      </c>
      <c r="AG169" s="66">
        <f>VLOOKUP($A169,'S47'!$C:$BQ,29,0)</f>
        <v>212</v>
      </c>
      <c r="AH169" s="66">
        <f>VLOOKUP($A169,'S47'!$C:$BQ,30,0)</f>
        <v>590</v>
      </c>
      <c r="AI169" s="66">
        <f>VLOOKUP($A169,'S47'!$C:$BQ,52,0)</f>
        <v>126.8</v>
      </c>
      <c r="AJ169" s="66">
        <f>VLOOKUP($A169,'S47'!$C:$BQ,59,0)</f>
        <v>0</v>
      </c>
      <c r="AK169" s="66">
        <f>VLOOKUP($A169,'S47'!$C:$BQ,60,0)</f>
        <v>0</v>
      </c>
      <c r="AL169" s="58">
        <f>VLOOKUP($A169,'S48'!$C:$BQ,32,0)</f>
        <v>171.3</v>
      </c>
      <c r="AM169" s="58">
        <f>VLOOKUP($A169,'S48'!$C:$BQ,39,0)</f>
        <v>39</v>
      </c>
      <c r="AN169" s="58">
        <f>VLOOKUP($A169,'S48'!$C:$BQ,40,0)</f>
        <v>81</v>
      </c>
      <c r="AO169" s="58">
        <f>VLOOKUP($A169,'S48'!$C:$BQ,22,0)</f>
        <v>1703.567595</v>
      </c>
      <c r="AP169" s="66">
        <f>VLOOKUP($A169,'S48'!$C:$BQ,29,0)</f>
        <v>206</v>
      </c>
      <c r="AQ169" s="66">
        <f>VLOOKUP($A169,'S48'!$C:$BQ,30,0)</f>
        <v>588</v>
      </c>
      <c r="AR169" s="66">
        <f>VLOOKUP($A169,'S48'!$C:$BQ,52,0)</f>
        <v>127.8</v>
      </c>
      <c r="AS169" s="66">
        <f>VLOOKUP($A169,'S48'!$C:$BQ,59,0)</f>
        <v>0</v>
      </c>
      <c r="AT169" s="66">
        <f>VLOOKUP($A169,'S48'!$C:$BQ,60,0)</f>
        <v>1</v>
      </c>
      <c r="AU169" s="58">
        <f>VLOOKUP($A169,'S49'!$C:$BQ,32,0)</f>
        <v>172.8</v>
      </c>
      <c r="AV169" s="58">
        <f>VLOOKUP($A169,'S49'!$C:$BQ,39,0)</f>
        <v>38</v>
      </c>
      <c r="AW169" s="58">
        <f>VLOOKUP($A169,'S49'!$C:$BQ,40,0)</f>
        <v>80</v>
      </c>
      <c r="AX169" s="58">
        <f>VLOOKUP($A169,'S49'!$C:$BQ,22,0)</f>
        <v>1763.3100649999999</v>
      </c>
      <c r="AY169" s="66">
        <f>VLOOKUP($A169,'S49'!$C:$BQ,29,0)</f>
        <v>147</v>
      </c>
      <c r="AZ169" s="66">
        <f>VLOOKUP($A169,'S49'!$C:$BQ,30,0)</f>
        <v>529</v>
      </c>
      <c r="BA169" s="66">
        <f>VLOOKUP($A169,'S49'!$C:$BQ,52,0)</f>
        <v>132.80000000000001</v>
      </c>
      <c r="BB169" s="66">
        <f>VLOOKUP($A169,'S49'!$C:$BQ,59,0)</f>
        <v>0</v>
      </c>
      <c r="BC169" s="66">
        <f>VLOOKUP($A169,'S49'!$C:$BQ,60,0)</f>
        <v>0</v>
      </c>
      <c r="BD169" s="58" t="e">
        <f>VLOOKUP($A169,'S50'!$C:$BQ,32,0)</f>
        <v>#N/A</v>
      </c>
      <c r="BE169" s="58" t="e">
        <f>VLOOKUP($A169,'S50'!$C:$BQ,39,0)</f>
        <v>#N/A</v>
      </c>
      <c r="BF169" s="58" t="e">
        <f>VLOOKUP($A169,'S50'!$C:$BQ,40,0)</f>
        <v>#N/A</v>
      </c>
      <c r="BG169" s="58" t="e">
        <f>VLOOKUP($A169,'S50'!$C:$BQ,22,0)</f>
        <v>#N/A</v>
      </c>
      <c r="BH169" s="66" t="e">
        <f>VLOOKUP($A169,'S50'!$C:$BQ,29,0)</f>
        <v>#N/A</v>
      </c>
      <c r="BI169" s="66" t="e">
        <f>VLOOKUP($A169,'S50'!$C:$BQ,30,0)</f>
        <v>#N/A</v>
      </c>
      <c r="BJ169" s="66" t="e">
        <f>VLOOKUP($A169,'S50'!$C:$BQ,52,0)</f>
        <v>#N/A</v>
      </c>
      <c r="BK169" s="66" t="e">
        <f>VLOOKUP($A169,'S50'!$C:$BQ,59,0)</f>
        <v>#N/A</v>
      </c>
      <c r="BL169" s="66" t="e">
        <f>VLOOKUP($A169,'S50'!$C:$BQ,60,0)</f>
        <v>#N/A</v>
      </c>
    </row>
    <row r="170" spans="1:64" x14ac:dyDescent="0.2">
      <c r="A170" s="57" t="s">
        <v>236</v>
      </c>
      <c r="B170" s="58">
        <f>VLOOKUP($A170,'S0 remplacer avec S44'!$C:$BQ,32,0)</f>
        <v>139</v>
      </c>
      <c r="C170" s="58">
        <f>VLOOKUP($A170,'S0 remplacer avec S44'!$C:$BQ,39,0)</f>
        <v>113</v>
      </c>
      <c r="D170" s="58">
        <f>VLOOKUP($A170,'S0 remplacer avec S44'!$C:$BQ,40,0)</f>
        <v>163</v>
      </c>
      <c r="E170" s="58">
        <f>VLOOKUP($A170,'S0 remplacer avec S44'!$C:$BQ,22,0)</f>
        <v>1279.9856400000001</v>
      </c>
      <c r="F170" s="66">
        <f>VLOOKUP($A170,'S0 remplacer avec S44'!$C:$BQ,29,0)</f>
        <v>1004</v>
      </c>
      <c r="G170" s="66">
        <f>VLOOKUP($A170,'S0 remplacer avec S44'!$C:$BQ,30,0)</f>
        <v>1461</v>
      </c>
      <c r="H170" s="66">
        <f>VLOOKUP($A170,'S0 remplacer avec S44'!$C:$BQ,52,0)</f>
        <v>120.4</v>
      </c>
      <c r="I170" s="66">
        <f>VLOOKUP($A170,'S0 remplacer avec S44'!$C:$BQ,59,0)</f>
        <v>8</v>
      </c>
      <c r="J170" s="66">
        <f>VLOOKUP($A170,'S0 remplacer avec S44'!$C:$BQ,60,0)</f>
        <v>33</v>
      </c>
      <c r="K170" s="58">
        <f>VLOOKUP($A170,'S45'!$C:$BQ,32,0)</f>
        <v>141.5</v>
      </c>
      <c r="L170" s="58">
        <f>VLOOKUP($A170,'S45'!$C:$BQ,39,0)</f>
        <v>110</v>
      </c>
      <c r="M170" s="58">
        <f>VLOOKUP($A170,'S45'!$C:$BQ,40,0)</f>
        <v>160</v>
      </c>
      <c r="N170" s="58">
        <f>VLOOKUP($A170,'S45'!$C:$BQ,22,0)</f>
        <v>1325.76386</v>
      </c>
      <c r="O170" s="66">
        <f>VLOOKUP($A170,'S45'!$C:$BQ,29,0)</f>
        <v>958</v>
      </c>
      <c r="P170" s="66">
        <f>VLOOKUP($A170,'S45'!$C:$BQ,30,0)</f>
        <v>1415</v>
      </c>
      <c r="Q170" s="66">
        <f>VLOOKUP($A170,'S45'!$C:$BQ,52,0)</f>
        <v>125.4</v>
      </c>
      <c r="R170" s="66">
        <f>VLOOKUP($A170,'S45'!$C:$BQ,59,0)</f>
        <v>3</v>
      </c>
      <c r="S170" s="66">
        <f>VLOOKUP($A170,'S45'!$C:$BQ,60,0)</f>
        <v>28</v>
      </c>
      <c r="T170" s="58">
        <f>VLOOKUP($A170,'S46'!$C:$BQ,32,0)</f>
        <v>143.5</v>
      </c>
      <c r="U170" s="58">
        <f>VLOOKUP($A170,'S46'!$C:$BQ,39,0)</f>
        <v>108</v>
      </c>
      <c r="V170" s="58">
        <f>VLOOKUP($A170,'S46'!$C:$BQ,40,0)</f>
        <v>158</v>
      </c>
      <c r="W170" s="58">
        <f>VLOOKUP($A170,'S46'!$C:$BQ,22,0)</f>
        <v>1347.6297400000001</v>
      </c>
      <c r="X170" s="66">
        <f>VLOOKUP($A170,'S46'!$C:$BQ,29,0)</f>
        <v>936</v>
      </c>
      <c r="Y170" s="66">
        <f>VLOOKUP($A170,'S46'!$C:$BQ,30,0)</f>
        <v>1393</v>
      </c>
      <c r="Z170" s="66">
        <f>VLOOKUP($A170,'S46'!$C:$BQ,52,0)</f>
        <v>125.4</v>
      </c>
      <c r="AA170" s="66">
        <f>VLOOKUP($A170,'S46'!$C:$BQ,59,0)</f>
        <v>3</v>
      </c>
      <c r="AB170" s="66">
        <f>VLOOKUP($A170,'S46'!$C:$BQ,60,0)</f>
        <v>28</v>
      </c>
      <c r="AC170" s="58">
        <f>VLOOKUP($A170,'S47'!$C:$BQ,32,0)</f>
        <v>151.5</v>
      </c>
      <c r="AD170" s="58">
        <f>VLOOKUP($A170,'S47'!$C:$BQ,39,0)</f>
        <v>100</v>
      </c>
      <c r="AE170" s="58">
        <f>VLOOKUP($A170,'S47'!$C:$BQ,40,0)</f>
        <v>150</v>
      </c>
      <c r="AF170" s="58">
        <f>VLOOKUP($A170,'S47'!$C:$BQ,22,0)</f>
        <v>1357.6010799999999</v>
      </c>
      <c r="AG170" s="66">
        <f>VLOOKUP($A170,'S47'!$C:$BQ,29,0)</f>
        <v>926</v>
      </c>
      <c r="AH170" s="66">
        <f>VLOOKUP($A170,'S47'!$C:$BQ,30,0)</f>
        <v>1383</v>
      </c>
      <c r="AI170" s="66">
        <f>VLOOKUP($A170,'S47'!$C:$BQ,52,0)</f>
        <v>131.4</v>
      </c>
      <c r="AJ170" s="66">
        <f>VLOOKUP($A170,'S47'!$C:$BQ,59,0)</f>
        <v>0</v>
      </c>
      <c r="AK170" s="66">
        <f>VLOOKUP($A170,'S47'!$C:$BQ,60,0)</f>
        <v>22</v>
      </c>
      <c r="AL170" s="58">
        <f>VLOOKUP($A170,'S48'!$C:$BQ,32,0)</f>
        <v>146.9</v>
      </c>
      <c r="AM170" s="58">
        <f>VLOOKUP($A170,'S48'!$C:$BQ,39,0)</f>
        <v>110</v>
      </c>
      <c r="AN170" s="58">
        <f>VLOOKUP($A170,'S48'!$C:$BQ,40,0)</f>
        <v>161</v>
      </c>
      <c r="AO170" s="58">
        <f>VLOOKUP($A170,'S48'!$C:$BQ,22,0)</f>
        <v>1390.2838099999999</v>
      </c>
      <c r="AP170" s="66">
        <f>VLOOKUP($A170,'S48'!$C:$BQ,29,0)</f>
        <v>938</v>
      </c>
      <c r="AQ170" s="66">
        <f>VLOOKUP($A170,'S48'!$C:$BQ,30,0)</f>
        <v>1404</v>
      </c>
      <c r="AR170" s="66">
        <f>VLOOKUP($A170,'S48'!$C:$BQ,52,0)</f>
        <v>136.4</v>
      </c>
      <c r="AS170" s="66">
        <f>VLOOKUP($A170,'S48'!$C:$BQ,59,0)</f>
        <v>0</v>
      </c>
      <c r="AT170" s="66">
        <f>VLOOKUP($A170,'S48'!$C:$BQ,60,0)</f>
        <v>20</v>
      </c>
      <c r="AU170" s="58">
        <f>VLOOKUP($A170,'S49'!$C:$BQ,32,0)</f>
        <v>147.9</v>
      </c>
      <c r="AV170" s="58">
        <f>VLOOKUP($A170,'S49'!$C:$BQ,39,0)</f>
        <v>109</v>
      </c>
      <c r="AW170" s="58">
        <f>VLOOKUP($A170,'S49'!$C:$BQ,40,0)</f>
        <v>160</v>
      </c>
      <c r="AX170" s="58">
        <f>VLOOKUP($A170,'S49'!$C:$BQ,22,0)</f>
        <v>1393.7760800000001</v>
      </c>
      <c r="AY170" s="66">
        <f>VLOOKUP($A170,'S49'!$C:$BQ,29,0)</f>
        <v>934</v>
      </c>
      <c r="AZ170" s="66">
        <f>VLOOKUP($A170,'S49'!$C:$BQ,30,0)</f>
        <v>1400</v>
      </c>
      <c r="BA170" s="66">
        <f>VLOOKUP($A170,'S49'!$C:$BQ,52,0)</f>
        <v>137.4</v>
      </c>
      <c r="BB170" s="66">
        <f>VLOOKUP($A170,'S49'!$C:$BQ,59,0)</f>
        <v>0</v>
      </c>
      <c r="BC170" s="66">
        <f>VLOOKUP($A170,'S49'!$C:$BQ,60,0)</f>
        <v>19</v>
      </c>
      <c r="BD170" s="58" t="e">
        <f>VLOOKUP($A170,'S50'!$C:$BQ,32,0)</f>
        <v>#N/A</v>
      </c>
      <c r="BE170" s="58" t="e">
        <f>VLOOKUP($A170,'S50'!$C:$BQ,39,0)</f>
        <v>#N/A</v>
      </c>
      <c r="BF170" s="58" t="e">
        <f>VLOOKUP($A170,'S50'!$C:$BQ,40,0)</f>
        <v>#N/A</v>
      </c>
      <c r="BG170" s="58" t="e">
        <f>VLOOKUP($A170,'S50'!$C:$BQ,22,0)</f>
        <v>#N/A</v>
      </c>
      <c r="BH170" s="66" t="e">
        <f>VLOOKUP($A170,'S50'!$C:$BQ,29,0)</f>
        <v>#N/A</v>
      </c>
      <c r="BI170" s="66" t="e">
        <f>VLOOKUP($A170,'S50'!$C:$BQ,30,0)</f>
        <v>#N/A</v>
      </c>
      <c r="BJ170" s="66" t="e">
        <f>VLOOKUP($A170,'S50'!$C:$BQ,52,0)</f>
        <v>#N/A</v>
      </c>
      <c r="BK170" s="66" t="e">
        <f>VLOOKUP($A170,'S50'!$C:$BQ,59,0)</f>
        <v>#N/A</v>
      </c>
      <c r="BL170" s="66" t="e">
        <f>VLOOKUP($A170,'S50'!$C:$BQ,60,0)</f>
        <v>#N/A</v>
      </c>
    </row>
    <row r="171" spans="1:64" x14ac:dyDescent="0.2">
      <c r="A171" s="57" t="s">
        <v>237</v>
      </c>
      <c r="B171" s="58">
        <f>VLOOKUP($A171,'S0 remplacer avec S44'!$C:$BQ,32,0)</f>
        <v>124.4</v>
      </c>
      <c r="C171" s="58">
        <f>VLOOKUP($A171,'S0 remplacer avec S44'!$C:$BQ,39,0)</f>
        <v>65</v>
      </c>
      <c r="D171" s="58">
        <f>VLOOKUP($A171,'S0 remplacer avec S44'!$C:$BQ,40,0)</f>
        <v>103</v>
      </c>
      <c r="E171" s="58">
        <f>VLOOKUP($A171,'S0 remplacer avec S44'!$C:$BQ,22,0)</f>
        <v>1194.6413299999999</v>
      </c>
      <c r="F171" s="66">
        <f>VLOOKUP($A171,'S0 remplacer avec S44'!$C:$BQ,29,0)</f>
        <v>526</v>
      </c>
      <c r="G171" s="66">
        <f>VLOOKUP($A171,'S0 remplacer avec S44'!$C:$BQ,30,0)</f>
        <v>870</v>
      </c>
      <c r="H171" s="66">
        <f>VLOOKUP($A171,'S0 remplacer avec S44'!$C:$BQ,52,0)</f>
        <v>121.2</v>
      </c>
      <c r="I171" s="66">
        <f>VLOOKUP($A171,'S0 remplacer avec S44'!$C:$BQ,59,0)</f>
        <v>0</v>
      </c>
      <c r="J171" s="66">
        <f>VLOOKUP($A171,'S0 remplacer avec S44'!$C:$BQ,60,0)</f>
        <v>0</v>
      </c>
      <c r="K171" s="58">
        <f>VLOOKUP($A171,'S45'!$C:$BQ,32,0)</f>
        <v>126.4</v>
      </c>
      <c r="L171" s="58">
        <f>VLOOKUP($A171,'S45'!$C:$BQ,39,0)</f>
        <v>63</v>
      </c>
      <c r="M171" s="58">
        <f>VLOOKUP($A171,'S45'!$C:$BQ,40,0)</f>
        <v>101</v>
      </c>
      <c r="N171" s="58">
        <f>VLOOKUP($A171,'S45'!$C:$BQ,22,0)</f>
        <v>1212.5817199999999</v>
      </c>
      <c r="O171" s="66">
        <f>VLOOKUP($A171,'S45'!$C:$BQ,29,0)</f>
        <v>508</v>
      </c>
      <c r="P171" s="66">
        <f>VLOOKUP($A171,'S45'!$C:$BQ,30,0)</f>
        <v>852</v>
      </c>
      <c r="Q171" s="66">
        <f>VLOOKUP($A171,'S45'!$C:$BQ,52,0)</f>
        <v>121.2</v>
      </c>
      <c r="R171" s="66">
        <f>VLOOKUP($A171,'S45'!$C:$BQ,59,0)</f>
        <v>0</v>
      </c>
      <c r="S171" s="66">
        <f>VLOOKUP($A171,'S45'!$C:$BQ,60,0)</f>
        <v>0</v>
      </c>
      <c r="T171" s="58">
        <f>VLOOKUP($A171,'S46'!$C:$BQ,32,0)</f>
        <v>126.4</v>
      </c>
      <c r="U171" s="58">
        <f>VLOOKUP($A171,'S46'!$C:$BQ,39,0)</f>
        <v>63</v>
      </c>
      <c r="V171" s="58">
        <f>VLOOKUP($A171,'S46'!$C:$BQ,40,0)</f>
        <v>101</v>
      </c>
      <c r="W171" s="58">
        <f>VLOOKUP($A171,'S46'!$C:$BQ,22,0)</f>
        <v>1213.43148</v>
      </c>
      <c r="X171" s="66">
        <f>VLOOKUP($A171,'S46'!$C:$BQ,29,0)</f>
        <v>507</v>
      </c>
      <c r="Y171" s="66">
        <f>VLOOKUP($A171,'S46'!$C:$BQ,30,0)</f>
        <v>851</v>
      </c>
      <c r="Z171" s="66">
        <f>VLOOKUP($A171,'S46'!$C:$BQ,52,0)</f>
        <v>121.2</v>
      </c>
      <c r="AA171" s="66">
        <f>VLOOKUP($A171,'S46'!$C:$BQ,59,0)</f>
        <v>0</v>
      </c>
      <c r="AB171" s="66">
        <f>VLOOKUP($A171,'S46'!$C:$BQ,60,0)</f>
        <v>0</v>
      </c>
      <c r="AC171" s="58">
        <f>VLOOKUP($A171,'S47'!$C:$BQ,32,0)</f>
        <v>131.4</v>
      </c>
      <c r="AD171" s="58">
        <f>VLOOKUP($A171,'S47'!$C:$BQ,39,0)</f>
        <v>58</v>
      </c>
      <c r="AE171" s="58">
        <f>VLOOKUP($A171,'S47'!$C:$BQ,40,0)</f>
        <v>96</v>
      </c>
      <c r="AF171" s="58">
        <f>VLOOKUP($A171,'S47'!$C:$BQ,22,0)</f>
        <v>1215.45658</v>
      </c>
      <c r="AG171" s="66">
        <f>VLOOKUP($A171,'S47'!$C:$BQ,29,0)</f>
        <v>505</v>
      </c>
      <c r="AH171" s="66">
        <f>VLOOKUP($A171,'S47'!$C:$BQ,30,0)</f>
        <v>849</v>
      </c>
      <c r="AI171" s="66">
        <f>VLOOKUP($A171,'S47'!$C:$BQ,52,0)</f>
        <v>122.2</v>
      </c>
      <c r="AJ171" s="66">
        <f>VLOOKUP($A171,'S47'!$C:$BQ,59,0)</f>
        <v>0</v>
      </c>
      <c r="AK171" s="66">
        <f>VLOOKUP($A171,'S47'!$C:$BQ,60,0)</f>
        <v>0</v>
      </c>
      <c r="AL171" s="58">
        <f>VLOOKUP($A171,'S48'!$C:$BQ,32,0)</f>
        <v>130.4</v>
      </c>
      <c r="AM171" s="58">
        <f>VLOOKUP($A171,'S48'!$C:$BQ,39,0)</f>
        <v>59</v>
      </c>
      <c r="AN171" s="58">
        <f>VLOOKUP($A171,'S48'!$C:$BQ,40,0)</f>
        <v>97</v>
      </c>
      <c r="AO171" s="58">
        <f>VLOOKUP($A171,'S48'!$C:$BQ,22,0)</f>
        <v>1235.15092</v>
      </c>
      <c r="AP171" s="66">
        <f>VLOOKUP($A171,'S48'!$C:$BQ,29,0)</f>
        <v>483</v>
      </c>
      <c r="AQ171" s="66">
        <f>VLOOKUP($A171,'S48'!$C:$BQ,30,0)</f>
        <v>826</v>
      </c>
      <c r="AR171" s="66">
        <f>VLOOKUP($A171,'S48'!$C:$BQ,52,0)</f>
        <v>125.2</v>
      </c>
      <c r="AS171" s="66">
        <f>VLOOKUP($A171,'S48'!$C:$BQ,59,0)</f>
        <v>0</v>
      </c>
      <c r="AT171" s="66">
        <f>VLOOKUP($A171,'S48'!$C:$BQ,60,0)</f>
        <v>0</v>
      </c>
      <c r="AU171" s="58">
        <f>VLOOKUP($A171,'S49'!$C:$BQ,32,0)</f>
        <v>130.4</v>
      </c>
      <c r="AV171" s="58">
        <f>VLOOKUP($A171,'S49'!$C:$BQ,39,0)</f>
        <v>59</v>
      </c>
      <c r="AW171" s="58">
        <f>VLOOKUP($A171,'S49'!$C:$BQ,40,0)</f>
        <v>97</v>
      </c>
      <c r="AX171" s="58">
        <f>VLOOKUP($A171,'S49'!$C:$BQ,22,0)</f>
        <v>1254.19625</v>
      </c>
      <c r="AY171" s="66">
        <f>VLOOKUP($A171,'S49'!$C:$BQ,29,0)</f>
        <v>464</v>
      </c>
      <c r="AZ171" s="66">
        <f>VLOOKUP($A171,'S49'!$C:$BQ,30,0)</f>
        <v>807</v>
      </c>
      <c r="BA171" s="66">
        <f>VLOOKUP($A171,'S49'!$C:$BQ,52,0)</f>
        <v>128.19999999999999</v>
      </c>
      <c r="BB171" s="66">
        <f>VLOOKUP($A171,'S49'!$C:$BQ,59,0)</f>
        <v>0</v>
      </c>
      <c r="BC171" s="66">
        <f>VLOOKUP($A171,'S49'!$C:$BQ,60,0)</f>
        <v>0</v>
      </c>
      <c r="BD171" s="58" t="e">
        <f>VLOOKUP($A171,'S50'!$C:$BQ,32,0)</f>
        <v>#N/A</v>
      </c>
      <c r="BE171" s="58" t="e">
        <f>VLOOKUP($A171,'S50'!$C:$BQ,39,0)</f>
        <v>#N/A</v>
      </c>
      <c r="BF171" s="58" t="e">
        <f>VLOOKUP($A171,'S50'!$C:$BQ,40,0)</f>
        <v>#N/A</v>
      </c>
      <c r="BG171" s="58" t="e">
        <f>VLOOKUP($A171,'S50'!$C:$BQ,22,0)</f>
        <v>#N/A</v>
      </c>
      <c r="BH171" s="66" t="e">
        <f>VLOOKUP($A171,'S50'!$C:$BQ,29,0)</f>
        <v>#N/A</v>
      </c>
      <c r="BI171" s="66" t="e">
        <f>VLOOKUP($A171,'S50'!$C:$BQ,30,0)</f>
        <v>#N/A</v>
      </c>
      <c r="BJ171" s="66" t="e">
        <f>VLOOKUP($A171,'S50'!$C:$BQ,52,0)</f>
        <v>#N/A</v>
      </c>
      <c r="BK171" s="66" t="e">
        <f>VLOOKUP($A171,'S50'!$C:$BQ,59,0)</f>
        <v>#N/A</v>
      </c>
      <c r="BL171" s="66" t="e">
        <f>VLOOKUP($A171,'S50'!$C:$BQ,60,0)</f>
        <v>#N/A</v>
      </c>
    </row>
    <row r="172" spans="1:64" x14ac:dyDescent="0.2">
      <c r="A172" s="57" t="s">
        <v>238</v>
      </c>
      <c r="B172" s="58">
        <f>VLOOKUP($A172,'S0 remplacer avec S44'!$C:$BQ,32,0)</f>
        <v>177.85</v>
      </c>
      <c r="C172" s="58">
        <f>VLOOKUP($A172,'S0 remplacer avec S44'!$C:$BQ,39,0)</f>
        <v>0</v>
      </c>
      <c r="D172" s="58">
        <f>VLOOKUP($A172,'S0 remplacer avec S44'!$C:$BQ,40,0)</f>
        <v>27</v>
      </c>
      <c r="E172" s="58">
        <f>VLOOKUP($A172,'S0 remplacer avec S44'!$C:$BQ,22,0)</f>
        <v>1766.9174949999999</v>
      </c>
      <c r="F172" s="66">
        <f>VLOOKUP($A172,'S0 remplacer avec S44'!$C:$BQ,29,0)</f>
        <v>0</v>
      </c>
      <c r="G172" s="66">
        <f>VLOOKUP($A172,'S0 remplacer avec S44'!$C:$BQ,30,0)</f>
        <v>95</v>
      </c>
      <c r="H172" s="66">
        <f>VLOOKUP($A172,'S0 remplacer avec S44'!$C:$BQ,52,0)</f>
        <v>113.8</v>
      </c>
      <c r="I172" s="66">
        <f>VLOOKUP($A172,'S0 remplacer avec S44'!$C:$BQ,59,0)</f>
        <v>0</v>
      </c>
      <c r="J172" s="66">
        <f>VLOOKUP($A172,'S0 remplacer avec S44'!$C:$BQ,60,0)</f>
        <v>0</v>
      </c>
      <c r="K172" s="58">
        <f>VLOOKUP($A172,'S45'!$C:$BQ,32,0)</f>
        <v>179.85</v>
      </c>
      <c r="L172" s="58">
        <f>VLOOKUP($A172,'S45'!$C:$BQ,39,0)</f>
        <v>0</v>
      </c>
      <c r="M172" s="58">
        <f>VLOOKUP($A172,'S45'!$C:$BQ,40,0)</f>
        <v>25</v>
      </c>
      <c r="N172" s="58">
        <f>VLOOKUP($A172,'S45'!$C:$BQ,22,0)</f>
        <v>1769.316605</v>
      </c>
      <c r="O172" s="66">
        <f>VLOOKUP($A172,'S45'!$C:$BQ,29,0)</f>
        <v>0</v>
      </c>
      <c r="P172" s="66">
        <f>VLOOKUP($A172,'S45'!$C:$BQ,30,0)</f>
        <v>92</v>
      </c>
      <c r="Q172" s="66">
        <f>VLOOKUP($A172,'S45'!$C:$BQ,52,0)</f>
        <v>116.8</v>
      </c>
      <c r="R172" s="66">
        <f>VLOOKUP($A172,'S45'!$C:$BQ,59,0)</f>
        <v>0</v>
      </c>
      <c r="S172" s="66">
        <f>VLOOKUP($A172,'S45'!$C:$BQ,60,0)</f>
        <v>0</v>
      </c>
      <c r="T172" s="58">
        <f>VLOOKUP($A172,'S46'!$C:$BQ,32,0)</f>
        <v>179.85</v>
      </c>
      <c r="U172" s="58">
        <f>VLOOKUP($A172,'S46'!$C:$BQ,39,0)</f>
        <v>0</v>
      </c>
      <c r="V172" s="58">
        <f>VLOOKUP($A172,'S46'!$C:$BQ,40,0)</f>
        <v>25</v>
      </c>
      <c r="W172" s="58">
        <f>VLOOKUP($A172,'S46'!$C:$BQ,22,0)</f>
        <v>1774.2472849999999</v>
      </c>
      <c r="X172" s="66">
        <f>VLOOKUP($A172,'S46'!$C:$BQ,29,0)</f>
        <v>0</v>
      </c>
      <c r="Y172" s="66">
        <f>VLOOKUP($A172,'S46'!$C:$BQ,30,0)</f>
        <v>87</v>
      </c>
      <c r="Z172" s="66">
        <f>VLOOKUP($A172,'S46'!$C:$BQ,52,0)</f>
        <v>117.8</v>
      </c>
      <c r="AA172" s="66">
        <f>VLOOKUP($A172,'S46'!$C:$BQ,59,0)</f>
        <v>0</v>
      </c>
      <c r="AB172" s="66">
        <f>VLOOKUP($A172,'S46'!$C:$BQ,60,0)</f>
        <v>0</v>
      </c>
      <c r="AC172" s="58">
        <f>VLOOKUP($A172,'S47'!$C:$BQ,32,0)</f>
        <v>184.35</v>
      </c>
      <c r="AD172" s="58">
        <f>VLOOKUP($A172,'S47'!$C:$BQ,39,0)</f>
        <v>0</v>
      </c>
      <c r="AE172" s="58">
        <f>VLOOKUP($A172,'S47'!$C:$BQ,40,0)</f>
        <v>21</v>
      </c>
      <c r="AF172" s="58">
        <f>VLOOKUP($A172,'S47'!$C:$BQ,22,0)</f>
        <v>1800.242835</v>
      </c>
      <c r="AG172" s="66">
        <f>VLOOKUP($A172,'S47'!$C:$BQ,29,0)</f>
        <v>0</v>
      </c>
      <c r="AH172" s="66">
        <f>VLOOKUP($A172,'S47'!$C:$BQ,30,0)</f>
        <v>61</v>
      </c>
      <c r="AI172" s="66">
        <f>VLOOKUP($A172,'S47'!$C:$BQ,52,0)</f>
        <v>121.8</v>
      </c>
      <c r="AJ172" s="66">
        <f>VLOOKUP($A172,'S47'!$C:$BQ,59,0)</f>
        <v>0</v>
      </c>
      <c r="AK172" s="66">
        <f>VLOOKUP($A172,'S47'!$C:$BQ,60,0)</f>
        <v>0</v>
      </c>
      <c r="AL172" s="58">
        <f>VLOOKUP($A172,'S48'!$C:$BQ,32,0)</f>
        <v>188.85</v>
      </c>
      <c r="AM172" s="58">
        <f>VLOOKUP($A172,'S48'!$C:$BQ,39,0)</f>
        <v>0</v>
      </c>
      <c r="AN172" s="58">
        <f>VLOOKUP($A172,'S48'!$C:$BQ,40,0)</f>
        <v>17</v>
      </c>
      <c r="AO172" s="58">
        <f>VLOOKUP($A172,'S48'!$C:$BQ,22,0)</f>
        <v>1821.651535</v>
      </c>
      <c r="AP172" s="66">
        <f>VLOOKUP($A172,'S48'!$C:$BQ,29,0)</f>
        <v>0</v>
      </c>
      <c r="AQ172" s="66">
        <f>VLOOKUP($A172,'S48'!$C:$BQ,30,0)</f>
        <v>48</v>
      </c>
      <c r="AR172" s="66">
        <f>VLOOKUP($A172,'S48'!$C:$BQ,52,0)</f>
        <v>123.8</v>
      </c>
      <c r="AS172" s="66">
        <f>VLOOKUP($A172,'S48'!$C:$BQ,59,0)</f>
        <v>0</v>
      </c>
      <c r="AT172" s="66">
        <f>VLOOKUP($A172,'S48'!$C:$BQ,60,0)</f>
        <v>0</v>
      </c>
      <c r="AU172" s="58">
        <f>VLOOKUP($A172,'S49'!$C:$BQ,32,0)</f>
        <v>189.35</v>
      </c>
      <c r="AV172" s="58">
        <f>VLOOKUP($A172,'S49'!$C:$BQ,39,0)</f>
        <v>0</v>
      </c>
      <c r="AW172" s="58">
        <f>VLOOKUP($A172,'S49'!$C:$BQ,40,0)</f>
        <v>17</v>
      </c>
      <c r="AX172" s="58">
        <f>VLOOKUP($A172,'S49'!$C:$BQ,22,0)</f>
        <v>1847.7464749999999</v>
      </c>
      <c r="AY172" s="66">
        <f>VLOOKUP($A172,'S49'!$C:$BQ,29,0)</f>
        <v>0</v>
      </c>
      <c r="AZ172" s="66">
        <f>VLOOKUP($A172,'S49'!$C:$BQ,30,0)</f>
        <v>22</v>
      </c>
      <c r="BA172" s="66">
        <f>VLOOKUP($A172,'S49'!$C:$BQ,52,0)</f>
        <v>127.8</v>
      </c>
      <c r="BB172" s="66">
        <f>VLOOKUP($A172,'S49'!$C:$BQ,59,0)</f>
        <v>0</v>
      </c>
      <c r="BC172" s="66">
        <f>VLOOKUP($A172,'S49'!$C:$BQ,60,0)</f>
        <v>0</v>
      </c>
      <c r="BD172" s="58" t="e">
        <f>VLOOKUP($A172,'S50'!$C:$BQ,32,0)</f>
        <v>#N/A</v>
      </c>
      <c r="BE172" s="58" t="e">
        <f>VLOOKUP($A172,'S50'!$C:$BQ,39,0)</f>
        <v>#N/A</v>
      </c>
      <c r="BF172" s="58" t="e">
        <f>VLOOKUP($A172,'S50'!$C:$BQ,40,0)</f>
        <v>#N/A</v>
      </c>
      <c r="BG172" s="58" t="e">
        <f>VLOOKUP($A172,'S50'!$C:$BQ,22,0)</f>
        <v>#N/A</v>
      </c>
      <c r="BH172" s="66" t="e">
        <f>VLOOKUP($A172,'S50'!$C:$BQ,29,0)</f>
        <v>#N/A</v>
      </c>
      <c r="BI172" s="66" t="e">
        <f>VLOOKUP($A172,'S50'!$C:$BQ,30,0)</f>
        <v>#N/A</v>
      </c>
      <c r="BJ172" s="66" t="e">
        <f>VLOOKUP($A172,'S50'!$C:$BQ,52,0)</f>
        <v>#N/A</v>
      </c>
      <c r="BK172" s="66" t="e">
        <f>VLOOKUP($A172,'S50'!$C:$BQ,59,0)</f>
        <v>#N/A</v>
      </c>
      <c r="BL172" s="66" t="e">
        <f>VLOOKUP($A172,'S50'!$C:$BQ,60,0)</f>
        <v>#N/A</v>
      </c>
    </row>
    <row r="173" spans="1:64" x14ac:dyDescent="0.2">
      <c r="A173" s="57" t="s">
        <v>239</v>
      </c>
      <c r="B173" s="58">
        <f>VLOOKUP($A173,'S0 remplacer avec S44'!$C:$BQ,32,0)</f>
        <v>207.6</v>
      </c>
      <c r="C173" s="58">
        <f>VLOOKUP($A173,'S0 remplacer avec S44'!$C:$BQ,39,0)</f>
        <v>68</v>
      </c>
      <c r="D173" s="58">
        <f>VLOOKUP($A173,'S0 remplacer avec S44'!$C:$BQ,40,0)</f>
        <v>124</v>
      </c>
      <c r="E173" s="58">
        <f>VLOOKUP($A173,'S0 remplacer avec S44'!$C:$BQ,22,0)</f>
        <v>2054.2890950000001</v>
      </c>
      <c r="F173" s="66">
        <f>VLOOKUP($A173,'S0 remplacer avec S44'!$C:$BQ,29,0)</f>
        <v>453</v>
      </c>
      <c r="G173" s="66">
        <f>VLOOKUP($A173,'S0 remplacer avec S44'!$C:$BQ,30,0)</f>
        <v>954</v>
      </c>
      <c r="H173" s="66">
        <f>VLOOKUP($A173,'S0 remplacer avec S44'!$C:$BQ,52,0)</f>
        <v>186.8</v>
      </c>
      <c r="I173" s="66">
        <f>VLOOKUP($A173,'S0 remplacer avec S44'!$C:$BQ,59,0)</f>
        <v>0</v>
      </c>
      <c r="J173" s="66">
        <f>VLOOKUP($A173,'S0 remplacer avec S44'!$C:$BQ,60,0)</f>
        <v>0</v>
      </c>
      <c r="K173" s="58">
        <f>VLOOKUP($A173,'S45'!$C:$BQ,32,0)</f>
        <v>221.6</v>
      </c>
      <c r="L173" s="58">
        <f>VLOOKUP($A173,'S45'!$C:$BQ,39,0)</f>
        <v>54</v>
      </c>
      <c r="M173" s="58">
        <f>VLOOKUP($A173,'S45'!$C:$BQ,40,0)</f>
        <v>110</v>
      </c>
      <c r="N173" s="58">
        <f>VLOOKUP($A173,'S45'!$C:$BQ,22,0)</f>
        <v>2068.1464249999999</v>
      </c>
      <c r="O173" s="66">
        <f>VLOOKUP($A173,'S45'!$C:$BQ,29,0)</f>
        <v>439</v>
      </c>
      <c r="P173" s="66">
        <f>VLOOKUP($A173,'S45'!$C:$BQ,30,0)</f>
        <v>940</v>
      </c>
      <c r="Q173" s="66">
        <f>VLOOKUP($A173,'S45'!$C:$BQ,52,0)</f>
        <v>191.8</v>
      </c>
      <c r="R173" s="66">
        <f>VLOOKUP($A173,'S45'!$C:$BQ,59,0)</f>
        <v>0</v>
      </c>
      <c r="S173" s="66">
        <f>VLOOKUP($A173,'S45'!$C:$BQ,60,0)</f>
        <v>0</v>
      </c>
      <c r="T173" s="58">
        <f>VLOOKUP($A173,'S46'!$C:$BQ,32,0)</f>
        <v>221.1</v>
      </c>
      <c r="U173" s="58">
        <f>VLOOKUP($A173,'S46'!$C:$BQ,39,0)</f>
        <v>55</v>
      </c>
      <c r="V173" s="58">
        <f>VLOOKUP($A173,'S46'!$C:$BQ,40,0)</f>
        <v>110</v>
      </c>
      <c r="W173" s="58">
        <f>VLOOKUP($A173,'S46'!$C:$BQ,22,0)</f>
        <v>2087.7458449999999</v>
      </c>
      <c r="X173" s="66">
        <f>VLOOKUP($A173,'S46'!$C:$BQ,29,0)</f>
        <v>419</v>
      </c>
      <c r="Y173" s="66">
        <f>VLOOKUP($A173,'S46'!$C:$BQ,30,0)</f>
        <v>920</v>
      </c>
      <c r="Z173" s="66">
        <f>VLOOKUP($A173,'S46'!$C:$BQ,52,0)</f>
        <v>193.8</v>
      </c>
      <c r="AA173" s="66">
        <f>VLOOKUP($A173,'S46'!$C:$BQ,59,0)</f>
        <v>0</v>
      </c>
      <c r="AB173" s="66">
        <f>VLOOKUP($A173,'S46'!$C:$BQ,60,0)</f>
        <v>0</v>
      </c>
      <c r="AC173" s="58">
        <f>VLOOKUP($A173,'S47'!$C:$BQ,32,0)</f>
        <v>221.3</v>
      </c>
      <c r="AD173" s="58">
        <f>VLOOKUP($A173,'S47'!$C:$BQ,39,0)</f>
        <v>55</v>
      </c>
      <c r="AE173" s="58">
        <f>VLOOKUP($A173,'S47'!$C:$BQ,40,0)</f>
        <v>110</v>
      </c>
      <c r="AF173" s="58">
        <f>VLOOKUP($A173,'S47'!$C:$BQ,22,0)</f>
        <v>2039.1219550000001</v>
      </c>
      <c r="AG173" s="66">
        <f>VLOOKUP($A173,'S47'!$C:$BQ,29,0)</f>
        <v>468</v>
      </c>
      <c r="AH173" s="66">
        <f>VLOOKUP($A173,'S47'!$C:$BQ,30,0)</f>
        <v>969</v>
      </c>
      <c r="AI173" s="66">
        <f>VLOOKUP($A173,'S47'!$C:$BQ,52,0)</f>
        <v>203.8</v>
      </c>
      <c r="AJ173" s="66">
        <f>VLOOKUP($A173,'S47'!$C:$BQ,59,0)</f>
        <v>0</v>
      </c>
      <c r="AK173" s="66">
        <f>VLOOKUP($A173,'S47'!$C:$BQ,60,0)</f>
        <v>0</v>
      </c>
      <c r="AL173" s="58">
        <f>VLOOKUP($A173,'S48'!$C:$BQ,32,0)</f>
        <v>225.3</v>
      </c>
      <c r="AM173" s="58">
        <f>VLOOKUP($A173,'S48'!$C:$BQ,39,0)</f>
        <v>54</v>
      </c>
      <c r="AN173" s="58">
        <f>VLOOKUP($A173,'S48'!$C:$BQ,40,0)</f>
        <v>110</v>
      </c>
      <c r="AO173" s="58">
        <f>VLOOKUP($A173,'S48'!$C:$BQ,22,0)</f>
        <v>2091.934855</v>
      </c>
      <c r="AP173" s="66">
        <f>VLOOKUP($A173,'S48'!$C:$BQ,29,0)</f>
        <v>443</v>
      </c>
      <c r="AQ173" s="66">
        <f>VLOOKUP($A173,'S48'!$C:$BQ,30,0)</f>
        <v>950</v>
      </c>
      <c r="AR173" s="66">
        <f>VLOOKUP($A173,'S48'!$C:$BQ,52,0)</f>
        <v>207.8</v>
      </c>
      <c r="AS173" s="66">
        <f>VLOOKUP($A173,'S48'!$C:$BQ,59,0)</f>
        <v>0</v>
      </c>
      <c r="AT173" s="66">
        <f>VLOOKUP($A173,'S48'!$C:$BQ,60,0)</f>
        <v>0</v>
      </c>
      <c r="AU173" s="58">
        <f>VLOOKUP($A173,'S49'!$C:$BQ,32,0)</f>
        <v>230.8</v>
      </c>
      <c r="AV173" s="58">
        <f>VLOOKUP($A173,'S49'!$C:$BQ,39,0)</f>
        <v>48</v>
      </c>
      <c r="AW173" s="58">
        <f>VLOOKUP($A173,'S49'!$C:$BQ,40,0)</f>
        <v>104</v>
      </c>
      <c r="AX173" s="58">
        <f>VLOOKUP($A173,'S49'!$C:$BQ,22,0)</f>
        <v>2154.8235549999999</v>
      </c>
      <c r="AY173" s="66">
        <f>VLOOKUP($A173,'S49'!$C:$BQ,29,0)</f>
        <v>380</v>
      </c>
      <c r="AZ173" s="66">
        <f>VLOOKUP($A173,'S49'!$C:$BQ,30,0)</f>
        <v>887</v>
      </c>
      <c r="BA173" s="66">
        <f>VLOOKUP($A173,'S49'!$C:$BQ,52,0)</f>
        <v>220.8</v>
      </c>
      <c r="BB173" s="66">
        <f>VLOOKUP($A173,'S49'!$C:$BQ,59,0)</f>
        <v>0</v>
      </c>
      <c r="BC173" s="66">
        <f>VLOOKUP($A173,'S49'!$C:$BQ,60,0)</f>
        <v>0</v>
      </c>
      <c r="BD173" s="58" t="e">
        <f>VLOOKUP($A173,'S50'!$C:$BQ,32,0)</f>
        <v>#N/A</v>
      </c>
      <c r="BE173" s="58" t="e">
        <f>VLOOKUP($A173,'S50'!$C:$BQ,39,0)</f>
        <v>#N/A</v>
      </c>
      <c r="BF173" s="58" t="e">
        <f>VLOOKUP($A173,'S50'!$C:$BQ,40,0)</f>
        <v>#N/A</v>
      </c>
      <c r="BG173" s="58" t="e">
        <f>VLOOKUP($A173,'S50'!$C:$BQ,22,0)</f>
        <v>#N/A</v>
      </c>
      <c r="BH173" s="66" t="e">
        <f>VLOOKUP($A173,'S50'!$C:$BQ,29,0)</f>
        <v>#N/A</v>
      </c>
      <c r="BI173" s="66" t="e">
        <f>VLOOKUP($A173,'S50'!$C:$BQ,30,0)</f>
        <v>#N/A</v>
      </c>
      <c r="BJ173" s="66" t="e">
        <f>VLOOKUP($A173,'S50'!$C:$BQ,52,0)</f>
        <v>#N/A</v>
      </c>
      <c r="BK173" s="66" t="e">
        <f>VLOOKUP($A173,'S50'!$C:$BQ,59,0)</f>
        <v>#N/A</v>
      </c>
      <c r="BL173" s="66" t="e">
        <f>VLOOKUP($A173,'S50'!$C:$BQ,60,0)</f>
        <v>#N/A</v>
      </c>
    </row>
    <row r="174" spans="1:64" x14ac:dyDescent="0.2">
      <c r="A174" s="57" t="s">
        <v>241</v>
      </c>
      <c r="B174" s="58">
        <f>VLOOKUP($A174,'S0 remplacer avec S44'!$C:$BQ,32,0)</f>
        <v>181</v>
      </c>
      <c r="C174" s="58">
        <f>VLOOKUP($A174,'S0 remplacer avec S44'!$C:$BQ,39,0)</f>
        <v>70</v>
      </c>
      <c r="D174" s="58">
        <f>VLOOKUP($A174,'S0 remplacer avec S44'!$C:$BQ,40,0)</f>
        <v>120</v>
      </c>
      <c r="E174" s="58">
        <f>VLOOKUP($A174,'S0 remplacer avec S44'!$C:$BQ,22,0)</f>
        <v>2252.4365400000002</v>
      </c>
      <c r="F174" s="66">
        <f>VLOOKUP($A174,'S0 remplacer avec S44'!$C:$BQ,29,0)</f>
        <v>26</v>
      </c>
      <c r="G174" s="66">
        <f>VLOOKUP($A174,'S0 remplacer avec S44'!$C:$BQ,30,0)</f>
        <v>481</v>
      </c>
      <c r="H174" s="66">
        <f>VLOOKUP($A174,'S0 remplacer avec S44'!$C:$BQ,52,0)</f>
        <v>94.2</v>
      </c>
      <c r="I174" s="66">
        <f>VLOOKUP($A174,'S0 remplacer avec S44'!$C:$BQ,59,0)</f>
        <v>34</v>
      </c>
      <c r="J174" s="66">
        <f>VLOOKUP($A174,'S0 remplacer avec S44'!$C:$BQ,60,0)</f>
        <v>59</v>
      </c>
      <c r="K174" s="58">
        <f>VLOOKUP($A174,'S45'!$C:$BQ,32,0)</f>
        <v>185</v>
      </c>
      <c r="L174" s="58">
        <f>VLOOKUP($A174,'S45'!$C:$BQ,39,0)</f>
        <v>66</v>
      </c>
      <c r="M174" s="58">
        <f>VLOOKUP($A174,'S45'!$C:$BQ,40,0)</f>
        <v>116</v>
      </c>
      <c r="N174" s="58">
        <f>VLOOKUP($A174,'S45'!$C:$BQ,22,0)</f>
        <v>2262.01649</v>
      </c>
      <c r="O174" s="66">
        <f>VLOOKUP($A174,'S45'!$C:$BQ,29,0)</f>
        <v>16</v>
      </c>
      <c r="P174" s="66">
        <f>VLOOKUP($A174,'S45'!$C:$BQ,30,0)</f>
        <v>472</v>
      </c>
      <c r="Q174" s="66">
        <f>VLOOKUP($A174,'S45'!$C:$BQ,52,0)</f>
        <v>96.2</v>
      </c>
      <c r="R174" s="66">
        <f>VLOOKUP($A174,'S45'!$C:$BQ,59,0)</f>
        <v>32</v>
      </c>
      <c r="S174" s="66">
        <f>VLOOKUP($A174,'S45'!$C:$BQ,60,0)</f>
        <v>57</v>
      </c>
      <c r="T174" s="58">
        <f>VLOOKUP($A174,'S46'!$C:$BQ,32,0)</f>
        <v>185</v>
      </c>
      <c r="U174" s="58">
        <f>VLOOKUP($A174,'S46'!$C:$BQ,39,0)</f>
        <v>66</v>
      </c>
      <c r="V174" s="58">
        <f>VLOOKUP($A174,'S46'!$C:$BQ,40,0)</f>
        <v>116</v>
      </c>
      <c r="W174" s="58">
        <f>VLOOKUP($A174,'S46'!$C:$BQ,22,0)</f>
        <v>2288.94868</v>
      </c>
      <c r="X174" s="66">
        <f>VLOOKUP($A174,'S46'!$C:$BQ,29,0)</f>
        <v>0</v>
      </c>
      <c r="Y174" s="66">
        <f>VLOOKUP($A174,'S46'!$C:$BQ,30,0)</f>
        <v>445</v>
      </c>
      <c r="Z174" s="66">
        <f>VLOOKUP($A174,'S46'!$C:$BQ,52,0)</f>
        <v>98.2</v>
      </c>
      <c r="AA174" s="66">
        <f>VLOOKUP($A174,'S46'!$C:$BQ,59,0)</f>
        <v>30</v>
      </c>
      <c r="AB174" s="66">
        <f>VLOOKUP($A174,'S46'!$C:$BQ,60,0)</f>
        <v>55</v>
      </c>
      <c r="AC174" s="58">
        <f>VLOOKUP($A174,'S47'!$C:$BQ,32,0)</f>
        <v>191.5</v>
      </c>
      <c r="AD174" s="58">
        <f>VLOOKUP($A174,'S47'!$C:$BQ,39,0)</f>
        <v>59</v>
      </c>
      <c r="AE174" s="58">
        <f>VLOOKUP($A174,'S47'!$C:$BQ,40,0)</f>
        <v>110</v>
      </c>
      <c r="AF174" s="58">
        <f>VLOOKUP($A174,'S47'!$C:$BQ,22,0)</f>
        <v>2465.25585</v>
      </c>
      <c r="AG174" s="66">
        <f>VLOOKUP($A174,'S47'!$C:$BQ,29,0)</f>
        <v>0</v>
      </c>
      <c r="AH174" s="66">
        <f>VLOOKUP($A174,'S47'!$C:$BQ,30,0)</f>
        <v>269</v>
      </c>
      <c r="AI174" s="66">
        <f>VLOOKUP($A174,'S47'!$C:$BQ,52,0)</f>
        <v>102.2</v>
      </c>
      <c r="AJ174" s="66">
        <f>VLOOKUP($A174,'S47'!$C:$BQ,59,0)</f>
        <v>26</v>
      </c>
      <c r="AK174" s="66">
        <f>VLOOKUP($A174,'S47'!$C:$BQ,60,0)</f>
        <v>51</v>
      </c>
      <c r="AL174" s="58">
        <f>VLOOKUP($A174,'S48'!$C:$BQ,32,0)</f>
        <v>194</v>
      </c>
      <c r="AM174" s="58">
        <f>VLOOKUP($A174,'S48'!$C:$BQ,39,0)</f>
        <v>61</v>
      </c>
      <c r="AN174" s="58">
        <f>VLOOKUP($A174,'S48'!$C:$BQ,40,0)</f>
        <v>112</v>
      </c>
      <c r="AO174" s="58">
        <f>VLOOKUP($A174,'S48'!$C:$BQ,22,0)</f>
        <v>2522.5247100000001</v>
      </c>
      <c r="AP174" s="66">
        <f>VLOOKUP($A174,'S48'!$C:$BQ,29,0)</f>
        <v>0</v>
      </c>
      <c r="AQ174" s="66">
        <f>VLOOKUP($A174,'S48'!$C:$BQ,30,0)</f>
        <v>258</v>
      </c>
      <c r="AR174" s="66">
        <f>VLOOKUP($A174,'S48'!$C:$BQ,52,0)</f>
        <v>103.2</v>
      </c>
      <c r="AS174" s="66">
        <f>VLOOKUP($A174,'S48'!$C:$BQ,59,0)</f>
        <v>27</v>
      </c>
      <c r="AT174" s="66">
        <f>VLOOKUP($A174,'S48'!$C:$BQ,60,0)</f>
        <v>53</v>
      </c>
      <c r="AU174" s="58">
        <f>VLOOKUP($A174,'S49'!$C:$BQ,32,0)</f>
        <v>192</v>
      </c>
      <c r="AV174" s="58">
        <f>VLOOKUP($A174,'S49'!$C:$BQ,39,0)</f>
        <v>63</v>
      </c>
      <c r="AW174" s="58">
        <f>VLOOKUP($A174,'S49'!$C:$BQ,40,0)</f>
        <v>114</v>
      </c>
      <c r="AX174" s="58">
        <f>VLOOKUP($A174,'S49'!$C:$BQ,22,0)</f>
        <v>2570.94731</v>
      </c>
      <c r="AY174" s="66">
        <f>VLOOKUP($A174,'S49'!$C:$BQ,29,0)</f>
        <v>0</v>
      </c>
      <c r="AZ174" s="66">
        <f>VLOOKUP($A174,'S49'!$C:$BQ,30,0)</f>
        <v>209</v>
      </c>
      <c r="BA174" s="66">
        <f>VLOOKUP($A174,'S49'!$C:$BQ,52,0)</f>
        <v>105.2</v>
      </c>
      <c r="BB174" s="66">
        <f>VLOOKUP($A174,'S49'!$C:$BQ,59,0)</f>
        <v>25</v>
      </c>
      <c r="BC174" s="66">
        <f>VLOOKUP($A174,'S49'!$C:$BQ,60,0)</f>
        <v>51</v>
      </c>
      <c r="BD174" s="58" t="e">
        <f>VLOOKUP($A174,'S50'!$C:$BQ,32,0)</f>
        <v>#N/A</v>
      </c>
      <c r="BE174" s="58" t="e">
        <f>VLOOKUP($A174,'S50'!$C:$BQ,39,0)</f>
        <v>#N/A</v>
      </c>
      <c r="BF174" s="58" t="e">
        <f>VLOOKUP($A174,'S50'!$C:$BQ,40,0)</f>
        <v>#N/A</v>
      </c>
      <c r="BG174" s="58" t="e">
        <f>VLOOKUP($A174,'S50'!$C:$BQ,22,0)</f>
        <v>#N/A</v>
      </c>
      <c r="BH174" s="66" t="e">
        <f>VLOOKUP($A174,'S50'!$C:$BQ,29,0)</f>
        <v>#N/A</v>
      </c>
      <c r="BI174" s="66" t="e">
        <f>VLOOKUP($A174,'S50'!$C:$BQ,30,0)</f>
        <v>#N/A</v>
      </c>
      <c r="BJ174" s="66" t="e">
        <f>VLOOKUP($A174,'S50'!$C:$BQ,52,0)</f>
        <v>#N/A</v>
      </c>
      <c r="BK174" s="66" t="e">
        <f>VLOOKUP($A174,'S50'!$C:$BQ,59,0)</f>
        <v>#N/A</v>
      </c>
      <c r="BL174" s="66" t="e">
        <f>VLOOKUP($A174,'S50'!$C:$BQ,60,0)</f>
        <v>#N/A</v>
      </c>
    </row>
    <row r="175" spans="1:64" x14ac:dyDescent="0.2">
      <c r="A175" s="57" t="s">
        <v>242</v>
      </c>
      <c r="B175" s="58">
        <f>VLOOKUP($A175,'S0 remplacer avec S44'!$C:$BQ,32,0)</f>
        <v>205.8</v>
      </c>
      <c r="C175" s="58">
        <f>VLOOKUP($A175,'S0 remplacer avec S44'!$C:$BQ,39,0)</f>
        <v>0</v>
      </c>
      <c r="D175" s="58">
        <f>VLOOKUP($A175,'S0 remplacer avec S44'!$C:$BQ,40,0)</f>
        <v>0</v>
      </c>
      <c r="E175" s="58">
        <f>VLOOKUP($A175,'S0 remplacer avec S44'!$C:$BQ,22,0)</f>
        <v>1209.2613100000001</v>
      </c>
      <c r="F175" s="66">
        <f>VLOOKUP($A175,'S0 remplacer avec S44'!$C:$BQ,29,0)</f>
        <v>293</v>
      </c>
      <c r="G175" s="66">
        <f>VLOOKUP($A175,'S0 remplacer avec S44'!$C:$BQ,30,0)</f>
        <v>593</v>
      </c>
      <c r="H175" s="66">
        <f>VLOOKUP($A175,'S0 remplacer avec S44'!$C:$BQ,52,0)</f>
        <v>137.19999999999999</v>
      </c>
      <c r="I175" s="66">
        <f>VLOOKUP($A175,'S0 remplacer avec S44'!$C:$BQ,59,0)</f>
        <v>0</v>
      </c>
      <c r="J175" s="66">
        <f>VLOOKUP($A175,'S0 remplacer avec S44'!$C:$BQ,60,0)</f>
        <v>0</v>
      </c>
      <c r="K175" s="58">
        <f>VLOOKUP($A175,'S45'!$C:$BQ,32,0)</f>
        <v>208.8</v>
      </c>
      <c r="L175" s="58">
        <f>VLOOKUP($A175,'S45'!$C:$BQ,39,0)</f>
        <v>0</v>
      </c>
      <c r="M175" s="58">
        <f>VLOOKUP($A175,'S45'!$C:$BQ,40,0)</f>
        <v>0</v>
      </c>
      <c r="N175" s="58">
        <f>VLOOKUP($A175,'S45'!$C:$BQ,22,0)</f>
        <v>1212.61338</v>
      </c>
      <c r="O175" s="66">
        <f>VLOOKUP($A175,'S45'!$C:$BQ,29,0)</f>
        <v>290</v>
      </c>
      <c r="P175" s="66">
        <f>VLOOKUP($A175,'S45'!$C:$BQ,30,0)</f>
        <v>590</v>
      </c>
      <c r="Q175" s="66">
        <f>VLOOKUP($A175,'S45'!$C:$BQ,52,0)</f>
        <v>137.19999999999999</v>
      </c>
      <c r="R175" s="66">
        <f>VLOOKUP($A175,'S45'!$C:$BQ,59,0)</f>
        <v>0</v>
      </c>
      <c r="S175" s="66">
        <f>VLOOKUP($A175,'S45'!$C:$BQ,60,0)</f>
        <v>0</v>
      </c>
      <c r="T175" s="58">
        <f>VLOOKUP($A175,'S46'!$C:$BQ,32,0)</f>
        <v>208.8</v>
      </c>
      <c r="U175" s="58">
        <f>VLOOKUP($A175,'S46'!$C:$BQ,39,0)</f>
        <v>0</v>
      </c>
      <c r="V175" s="58">
        <f>VLOOKUP($A175,'S46'!$C:$BQ,40,0)</f>
        <v>0</v>
      </c>
      <c r="W175" s="58">
        <f>VLOOKUP($A175,'S46'!$C:$BQ,22,0)</f>
        <v>1222.6294</v>
      </c>
      <c r="X175" s="66">
        <f>VLOOKUP($A175,'S46'!$C:$BQ,29,0)</f>
        <v>280</v>
      </c>
      <c r="Y175" s="66">
        <f>VLOOKUP($A175,'S46'!$C:$BQ,30,0)</f>
        <v>580</v>
      </c>
      <c r="Z175" s="66">
        <f>VLOOKUP($A175,'S46'!$C:$BQ,52,0)</f>
        <v>137.19999999999999</v>
      </c>
      <c r="AA175" s="66">
        <f>VLOOKUP($A175,'S46'!$C:$BQ,59,0)</f>
        <v>0</v>
      </c>
      <c r="AB175" s="66">
        <f>VLOOKUP($A175,'S46'!$C:$BQ,60,0)</f>
        <v>0</v>
      </c>
      <c r="AC175" s="58">
        <f>VLOOKUP($A175,'S47'!$C:$BQ,32,0)</f>
        <v>208.8</v>
      </c>
      <c r="AD175" s="58">
        <f>VLOOKUP($A175,'S47'!$C:$BQ,39,0)</f>
        <v>0</v>
      </c>
      <c r="AE175" s="58">
        <f>VLOOKUP($A175,'S47'!$C:$BQ,40,0)</f>
        <v>0</v>
      </c>
      <c r="AF175" s="58">
        <f>VLOOKUP($A175,'S47'!$C:$BQ,22,0)</f>
        <v>1223.9746399999999</v>
      </c>
      <c r="AG175" s="66">
        <f>VLOOKUP($A175,'S47'!$C:$BQ,29,0)</f>
        <v>278</v>
      </c>
      <c r="AH175" s="66">
        <f>VLOOKUP($A175,'S47'!$C:$BQ,30,0)</f>
        <v>579</v>
      </c>
      <c r="AI175" s="66">
        <f>VLOOKUP($A175,'S47'!$C:$BQ,52,0)</f>
        <v>137.19999999999999</v>
      </c>
      <c r="AJ175" s="66">
        <f>VLOOKUP($A175,'S47'!$C:$BQ,59,0)</f>
        <v>0</v>
      </c>
      <c r="AK175" s="66">
        <f>VLOOKUP($A175,'S47'!$C:$BQ,60,0)</f>
        <v>0</v>
      </c>
      <c r="AL175" s="58">
        <f>VLOOKUP($A175,'S48'!$C:$BQ,32,0)</f>
        <v>211.8</v>
      </c>
      <c r="AM175" s="58">
        <f>VLOOKUP($A175,'S48'!$C:$BQ,39,0)</f>
        <v>0</v>
      </c>
      <c r="AN175" s="58">
        <f>VLOOKUP($A175,'S48'!$C:$BQ,40,0)</f>
        <v>0</v>
      </c>
      <c r="AO175" s="58">
        <f>VLOOKUP($A175,'S48'!$C:$BQ,22,0)</f>
        <v>1272.7542599999999</v>
      </c>
      <c r="AP175" s="66">
        <f>VLOOKUP($A175,'S48'!$C:$BQ,29,0)</f>
        <v>251</v>
      </c>
      <c r="AQ175" s="66">
        <f>VLOOKUP($A175,'S48'!$C:$BQ,30,0)</f>
        <v>556</v>
      </c>
      <c r="AR175" s="66">
        <f>VLOOKUP($A175,'S48'!$C:$BQ,52,0)</f>
        <v>137.19999999999999</v>
      </c>
      <c r="AS175" s="66">
        <f>VLOOKUP($A175,'S48'!$C:$BQ,59,0)</f>
        <v>0</v>
      </c>
      <c r="AT175" s="66">
        <f>VLOOKUP($A175,'S48'!$C:$BQ,60,0)</f>
        <v>0</v>
      </c>
      <c r="AU175" s="58">
        <f>VLOOKUP($A175,'S49'!$C:$BQ,32,0)</f>
        <v>214.3</v>
      </c>
      <c r="AV175" s="58">
        <f>VLOOKUP($A175,'S49'!$C:$BQ,39,0)</f>
        <v>0</v>
      </c>
      <c r="AW175" s="58">
        <f>VLOOKUP($A175,'S49'!$C:$BQ,40,0)</f>
        <v>0</v>
      </c>
      <c r="AX175" s="58">
        <f>VLOOKUP($A175,'S49'!$C:$BQ,22,0)</f>
        <v>1337.9733100000001</v>
      </c>
      <c r="AY175" s="66">
        <f>VLOOKUP($A175,'S49'!$C:$BQ,29,0)</f>
        <v>186</v>
      </c>
      <c r="AZ175" s="66">
        <f>VLOOKUP($A175,'S49'!$C:$BQ,30,0)</f>
        <v>491</v>
      </c>
      <c r="BA175" s="66">
        <f>VLOOKUP($A175,'S49'!$C:$BQ,52,0)</f>
        <v>143.19999999999999</v>
      </c>
      <c r="BB175" s="66">
        <f>VLOOKUP($A175,'S49'!$C:$BQ,59,0)</f>
        <v>0</v>
      </c>
      <c r="BC175" s="66">
        <f>VLOOKUP($A175,'S49'!$C:$BQ,60,0)</f>
        <v>0</v>
      </c>
      <c r="BD175" s="58" t="e">
        <f>VLOOKUP($A175,'S50'!$C:$BQ,32,0)</f>
        <v>#N/A</v>
      </c>
      <c r="BE175" s="58" t="e">
        <f>VLOOKUP($A175,'S50'!$C:$BQ,39,0)</f>
        <v>#N/A</v>
      </c>
      <c r="BF175" s="58" t="e">
        <f>VLOOKUP($A175,'S50'!$C:$BQ,40,0)</f>
        <v>#N/A</v>
      </c>
      <c r="BG175" s="58" t="e">
        <f>VLOOKUP($A175,'S50'!$C:$BQ,22,0)</f>
        <v>#N/A</v>
      </c>
      <c r="BH175" s="66" t="e">
        <f>VLOOKUP($A175,'S50'!$C:$BQ,29,0)</f>
        <v>#N/A</v>
      </c>
      <c r="BI175" s="66" t="e">
        <f>VLOOKUP($A175,'S50'!$C:$BQ,30,0)</f>
        <v>#N/A</v>
      </c>
      <c r="BJ175" s="66" t="e">
        <f>VLOOKUP($A175,'S50'!$C:$BQ,52,0)</f>
        <v>#N/A</v>
      </c>
      <c r="BK175" s="66" t="e">
        <f>VLOOKUP($A175,'S50'!$C:$BQ,59,0)</f>
        <v>#N/A</v>
      </c>
      <c r="BL175" s="66" t="e">
        <f>VLOOKUP($A175,'S50'!$C:$BQ,60,0)</f>
        <v>#N/A</v>
      </c>
    </row>
    <row r="176" spans="1:64" x14ac:dyDescent="0.2">
      <c r="A176" s="57" t="s">
        <v>243</v>
      </c>
      <c r="B176" s="58">
        <f>VLOOKUP($A176,'S0 remplacer avec S44'!$C:$BQ,32,0)</f>
        <v>161</v>
      </c>
      <c r="C176" s="58">
        <f>VLOOKUP($A176,'S0 remplacer avec S44'!$C:$BQ,39,0)</f>
        <v>39</v>
      </c>
      <c r="D176" s="58">
        <f>VLOOKUP($A176,'S0 remplacer avec S44'!$C:$BQ,40,0)</f>
        <v>79</v>
      </c>
      <c r="E176" s="58">
        <f>VLOOKUP($A176,'S0 remplacer avec S44'!$C:$BQ,22,0)</f>
        <v>1933.2929200000001</v>
      </c>
      <c r="F176" s="66">
        <f>VLOOKUP($A176,'S0 remplacer avec S44'!$C:$BQ,29,0)</f>
        <v>0</v>
      </c>
      <c r="G176" s="66">
        <f>VLOOKUP($A176,'S0 remplacer avec S44'!$C:$BQ,30,0)</f>
        <v>248</v>
      </c>
      <c r="H176" s="66">
        <f>VLOOKUP($A176,'S0 remplacer avec S44'!$C:$BQ,52,0)</f>
        <v>92</v>
      </c>
      <c r="I176" s="66">
        <f>VLOOKUP($A176,'S0 remplacer avec S44'!$C:$BQ,59,0)</f>
        <v>10</v>
      </c>
      <c r="J176" s="66">
        <f>VLOOKUP($A176,'S0 remplacer avec S44'!$C:$BQ,60,0)</f>
        <v>30</v>
      </c>
      <c r="K176" s="58">
        <f>VLOOKUP($A176,'S45'!$C:$BQ,32,0)</f>
        <v>166.5</v>
      </c>
      <c r="L176" s="58">
        <f>VLOOKUP($A176,'S45'!$C:$BQ,39,0)</f>
        <v>34</v>
      </c>
      <c r="M176" s="58">
        <f>VLOOKUP($A176,'S45'!$C:$BQ,40,0)</f>
        <v>74</v>
      </c>
      <c r="N176" s="58">
        <f>VLOOKUP($A176,'S45'!$C:$BQ,22,0)</f>
        <v>1864.47182</v>
      </c>
      <c r="O176" s="66">
        <f>VLOOKUP($A176,'S45'!$C:$BQ,29,0)</f>
        <v>0</v>
      </c>
      <c r="P176" s="66">
        <f>VLOOKUP($A176,'S45'!$C:$BQ,30,0)</f>
        <v>317</v>
      </c>
      <c r="Q176" s="66">
        <f>VLOOKUP($A176,'S45'!$C:$BQ,52,0)</f>
        <v>93</v>
      </c>
      <c r="R176" s="66">
        <f>VLOOKUP($A176,'S45'!$C:$BQ,59,0)</f>
        <v>9</v>
      </c>
      <c r="S176" s="66">
        <f>VLOOKUP($A176,'S45'!$C:$BQ,60,0)</f>
        <v>29</v>
      </c>
      <c r="T176" s="58">
        <f>VLOOKUP($A176,'S46'!$C:$BQ,32,0)</f>
        <v>168.5</v>
      </c>
      <c r="U176" s="58">
        <f>VLOOKUP($A176,'S46'!$C:$BQ,39,0)</f>
        <v>32</v>
      </c>
      <c r="V176" s="58">
        <f>VLOOKUP($A176,'S46'!$C:$BQ,40,0)</f>
        <v>72</v>
      </c>
      <c r="W176" s="58">
        <f>VLOOKUP($A176,'S46'!$C:$BQ,22,0)</f>
        <v>1868.4990700000001</v>
      </c>
      <c r="X176" s="66">
        <f>VLOOKUP($A176,'S46'!$C:$BQ,29,0)</f>
        <v>0</v>
      </c>
      <c r="Y176" s="66">
        <f>VLOOKUP($A176,'S46'!$C:$BQ,30,0)</f>
        <v>313</v>
      </c>
      <c r="Z176" s="66">
        <f>VLOOKUP($A176,'S46'!$C:$BQ,52,0)</f>
        <v>93</v>
      </c>
      <c r="AA176" s="66">
        <f>VLOOKUP($A176,'S46'!$C:$BQ,59,0)</f>
        <v>9</v>
      </c>
      <c r="AB176" s="66">
        <f>VLOOKUP($A176,'S46'!$C:$BQ,60,0)</f>
        <v>29</v>
      </c>
      <c r="AC176" s="58">
        <f>VLOOKUP($A176,'S47'!$C:$BQ,32,0)</f>
        <v>172.5</v>
      </c>
      <c r="AD176" s="58">
        <f>VLOOKUP($A176,'S47'!$C:$BQ,39,0)</f>
        <v>28</v>
      </c>
      <c r="AE176" s="58">
        <f>VLOOKUP($A176,'S47'!$C:$BQ,40,0)</f>
        <v>68</v>
      </c>
      <c r="AF176" s="58">
        <f>VLOOKUP($A176,'S47'!$C:$BQ,22,0)</f>
        <v>1903.01602</v>
      </c>
      <c r="AG176" s="66">
        <f>VLOOKUP($A176,'S47'!$C:$BQ,29,0)</f>
        <v>0</v>
      </c>
      <c r="AH176" s="66">
        <f>VLOOKUP($A176,'S47'!$C:$BQ,30,0)</f>
        <v>278</v>
      </c>
      <c r="AI176" s="66">
        <f>VLOOKUP($A176,'S47'!$C:$BQ,52,0)</f>
        <v>95</v>
      </c>
      <c r="AJ176" s="66">
        <f>VLOOKUP($A176,'S47'!$C:$BQ,59,0)</f>
        <v>7</v>
      </c>
      <c r="AK176" s="66">
        <f>VLOOKUP($A176,'S47'!$C:$BQ,60,0)</f>
        <v>27</v>
      </c>
      <c r="AL176" s="58">
        <f>VLOOKUP($A176,'S48'!$C:$BQ,32,0)</f>
        <v>179</v>
      </c>
      <c r="AM176" s="58">
        <f>VLOOKUP($A176,'S48'!$C:$BQ,39,0)</f>
        <v>24</v>
      </c>
      <c r="AN176" s="58">
        <f>VLOOKUP($A176,'S48'!$C:$BQ,40,0)</f>
        <v>64</v>
      </c>
      <c r="AO176" s="58">
        <f>VLOOKUP($A176,'S48'!$C:$BQ,22,0)</f>
        <v>1913.59602</v>
      </c>
      <c r="AP176" s="66">
        <f>VLOOKUP($A176,'S48'!$C:$BQ,29,0)</f>
        <v>0</v>
      </c>
      <c r="AQ176" s="66">
        <f>VLOOKUP($A176,'S48'!$C:$BQ,30,0)</f>
        <v>292</v>
      </c>
      <c r="AR176" s="66">
        <f>VLOOKUP($A176,'S48'!$C:$BQ,52,0)</f>
        <v>100</v>
      </c>
      <c r="AS176" s="66">
        <f>VLOOKUP($A176,'S48'!$C:$BQ,59,0)</f>
        <v>3</v>
      </c>
      <c r="AT176" s="66">
        <f>VLOOKUP($A176,'S48'!$C:$BQ,60,0)</f>
        <v>24</v>
      </c>
      <c r="AU176" s="58">
        <f>VLOOKUP($A176,'S49'!$C:$BQ,32,0)</f>
        <v>190</v>
      </c>
      <c r="AV176" s="58">
        <f>VLOOKUP($A176,'S49'!$C:$BQ,39,0)</f>
        <v>13</v>
      </c>
      <c r="AW176" s="58">
        <f>VLOOKUP($A176,'S49'!$C:$BQ,40,0)</f>
        <v>53</v>
      </c>
      <c r="AX176" s="58">
        <f>VLOOKUP($A176,'S49'!$C:$BQ,22,0)</f>
        <v>1945.75584</v>
      </c>
      <c r="AY176" s="66">
        <f>VLOOKUP($A176,'S49'!$C:$BQ,29,0)</f>
        <v>0</v>
      </c>
      <c r="AZ176" s="66">
        <f>VLOOKUP($A176,'S49'!$C:$BQ,30,0)</f>
        <v>259</v>
      </c>
      <c r="BA176" s="66">
        <f>VLOOKUP($A176,'S49'!$C:$BQ,52,0)</f>
        <v>106</v>
      </c>
      <c r="BB176" s="66">
        <f>VLOOKUP($A176,'S49'!$C:$BQ,59,0)</f>
        <v>0</v>
      </c>
      <c r="BC176" s="66">
        <f>VLOOKUP($A176,'S49'!$C:$BQ,60,0)</f>
        <v>18</v>
      </c>
      <c r="BD176" s="58" t="e">
        <f>VLOOKUP($A176,'S50'!$C:$BQ,32,0)</f>
        <v>#N/A</v>
      </c>
      <c r="BE176" s="58" t="e">
        <f>VLOOKUP($A176,'S50'!$C:$BQ,39,0)</f>
        <v>#N/A</v>
      </c>
      <c r="BF176" s="58" t="e">
        <f>VLOOKUP($A176,'S50'!$C:$BQ,40,0)</f>
        <v>#N/A</v>
      </c>
      <c r="BG176" s="58" t="e">
        <f>VLOOKUP($A176,'S50'!$C:$BQ,22,0)</f>
        <v>#N/A</v>
      </c>
      <c r="BH176" s="66" t="e">
        <f>VLOOKUP($A176,'S50'!$C:$BQ,29,0)</f>
        <v>#N/A</v>
      </c>
      <c r="BI176" s="66" t="e">
        <f>VLOOKUP($A176,'S50'!$C:$BQ,30,0)</f>
        <v>#N/A</v>
      </c>
      <c r="BJ176" s="66" t="e">
        <f>VLOOKUP($A176,'S50'!$C:$BQ,52,0)</f>
        <v>#N/A</v>
      </c>
      <c r="BK176" s="66" t="e">
        <f>VLOOKUP($A176,'S50'!$C:$BQ,59,0)</f>
        <v>#N/A</v>
      </c>
      <c r="BL176" s="66" t="e">
        <f>VLOOKUP($A176,'S50'!$C:$BQ,60,0)</f>
        <v>#N/A</v>
      </c>
    </row>
    <row r="177" spans="1:64" x14ac:dyDescent="0.2">
      <c r="A177" s="57" t="s">
        <v>244</v>
      </c>
      <c r="B177" s="58">
        <f>VLOOKUP($A177,'S0 remplacer avec S44'!$C:$BQ,32,0)</f>
        <v>180.4</v>
      </c>
      <c r="C177" s="58">
        <f>VLOOKUP($A177,'S0 remplacer avec S44'!$C:$BQ,39,0)</f>
        <v>40</v>
      </c>
      <c r="D177" s="58">
        <f>VLOOKUP($A177,'S0 remplacer avec S44'!$C:$BQ,40,0)</f>
        <v>84</v>
      </c>
      <c r="E177" s="58">
        <f>VLOOKUP($A177,'S0 remplacer avec S44'!$C:$BQ,22,0)</f>
        <v>1321.425915</v>
      </c>
      <c r="F177" s="66">
        <f>VLOOKUP($A177,'S0 remplacer avec S44'!$C:$BQ,29,0)</f>
        <v>679</v>
      </c>
      <c r="G177" s="66">
        <f>VLOOKUP($A177,'S0 remplacer avec S44'!$C:$BQ,30,0)</f>
        <v>1079</v>
      </c>
      <c r="H177" s="66">
        <f>VLOOKUP($A177,'S0 remplacer avec S44'!$C:$BQ,52,0)</f>
        <v>79.2</v>
      </c>
      <c r="I177" s="66">
        <f>VLOOKUP($A177,'S0 remplacer avec S44'!$C:$BQ,59,0)</f>
        <v>33</v>
      </c>
      <c r="J177" s="66">
        <f>VLOOKUP($A177,'S0 remplacer avec S44'!$C:$BQ,60,0)</f>
        <v>55</v>
      </c>
      <c r="K177" s="58">
        <f>VLOOKUP($A177,'S45'!$C:$BQ,32,0)</f>
        <v>179.9</v>
      </c>
      <c r="L177" s="58">
        <f>VLOOKUP($A177,'S45'!$C:$BQ,39,0)</f>
        <v>41</v>
      </c>
      <c r="M177" s="58">
        <f>VLOOKUP($A177,'S45'!$C:$BQ,40,0)</f>
        <v>84</v>
      </c>
      <c r="N177" s="58">
        <f>VLOOKUP($A177,'S45'!$C:$BQ,22,0)</f>
        <v>1322.480305</v>
      </c>
      <c r="O177" s="66">
        <f>VLOOKUP($A177,'S45'!$C:$BQ,29,0)</f>
        <v>678</v>
      </c>
      <c r="P177" s="66">
        <f>VLOOKUP($A177,'S45'!$C:$BQ,30,0)</f>
        <v>1078</v>
      </c>
      <c r="Q177" s="66">
        <f>VLOOKUP($A177,'S45'!$C:$BQ,52,0)</f>
        <v>81.2</v>
      </c>
      <c r="R177" s="66">
        <f>VLOOKUP($A177,'S45'!$C:$BQ,59,0)</f>
        <v>31</v>
      </c>
      <c r="S177" s="66">
        <f>VLOOKUP($A177,'S45'!$C:$BQ,60,0)</f>
        <v>53</v>
      </c>
      <c r="T177" s="58">
        <f>VLOOKUP($A177,'S46'!$C:$BQ,32,0)</f>
        <v>179.9</v>
      </c>
      <c r="U177" s="58">
        <f>VLOOKUP($A177,'S46'!$C:$BQ,39,0)</f>
        <v>41</v>
      </c>
      <c r="V177" s="58">
        <f>VLOOKUP($A177,'S46'!$C:$BQ,40,0)</f>
        <v>84</v>
      </c>
      <c r="W177" s="58">
        <f>VLOOKUP($A177,'S46'!$C:$BQ,22,0)</f>
        <v>1333.5001150000001</v>
      </c>
      <c r="X177" s="66">
        <f>VLOOKUP($A177,'S46'!$C:$BQ,29,0)</f>
        <v>667</v>
      </c>
      <c r="Y177" s="66">
        <f>VLOOKUP($A177,'S46'!$C:$BQ,30,0)</f>
        <v>1067</v>
      </c>
      <c r="Z177" s="66">
        <f>VLOOKUP($A177,'S46'!$C:$BQ,52,0)</f>
        <v>81.2</v>
      </c>
      <c r="AA177" s="66">
        <f>VLOOKUP($A177,'S46'!$C:$BQ,59,0)</f>
        <v>31</v>
      </c>
      <c r="AB177" s="66">
        <f>VLOOKUP($A177,'S46'!$C:$BQ,60,0)</f>
        <v>53</v>
      </c>
      <c r="AC177" s="58">
        <f>VLOOKUP($A177,'S47'!$C:$BQ,32,0)</f>
        <v>184.4</v>
      </c>
      <c r="AD177" s="58">
        <f>VLOOKUP($A177,'S47'!$C:$BQ,39,0)</f>
        <v>36</v>
      </c>
      <c r="AE177" s="58">
        <f>VLOOKUP($A177,'S47'!$C:$BQ,40,0)</f>
        <v>80</v>
      </c>
      <c r="AF177" s="58">
        <f>VLOOKUP($A177,'S47'!$C:$BQ,22,0)</f>
        <v>1461.699345</v>
      </c>
      <c r="AG177" s="66">
        <f>VLOOKUP($A177,'S47'!$C:$BQ,29,0)</f>
        <v>539</v>
      </c>
      <c r="AH177" s="66">
        <f>VLOOKUP($A177,'S47'!$C:$BQ,30,0)</f>
        <v>939</v>
      </c>
      <c r="AI177" s="66">
        <f>VLOOKUP($A177,'S47'!$C:$BQ,52,0)</f>
        <v>83.2</v>
      </c>
      <c r="AJ177" s="66">
        <f>VLOOKUP($A177,'S47'!$C:$BQ,59,0)</f>
        <v>29</v>
      </c>
      <c r="AK177" s="66">
        <f>VLOOKUP($A177,'S47'!$C:$BQ,60,0)</f>
        <v>51</v>
      </c>
      <c r="AL177" s="58">
        <f>VLOOKUP($A177,'S48'!$C:$BQ,32,0)</f>
        <v>186.4</v>
      </c>
      <c r="AM177" s="58">
        <f>VLOOKUP($A177,'S48'!$C:$BQ,39,0)</f>
        <v>35</v>
      </c>
      <c r="AN177" s="58">
        <f>VLOOKUP($A177,'S48'!$C:$BQ,40,0)</f>
        <v>79</v>
      </c>
      <c r="AO177" s="58">
        <f>VLOOKUP($A177,'S48'!$C:$BQ,22,0)</f>
        <v>1463.1114950000001</v>
      </c>
      <c r="AP177" s="66">
        <f>VLOOKUP($A177,'S48'!$C:$BQ,29,0)</f>
        <v>548</v>
      </c>
      <c r="AQ177" s="66">
        <f>VLOOKUP($A177,'S48'!$C:$BQ,30,0)</f>
        <v>950</v>
      </c>
      <c r="AR177" s="66">
        <f>VLOOKUP($A177,'S48'!$C:$BQ,52,0)</f>
        <v>84.2</v>
      </c>
      <c r="AS177" s="66">
        <f>VLOOKUP($A177,'S48'!$C:$BQ,59,0)</f>
        <v>29</v>
      </c>
      <c r="AT177" s="66">
        <f>VLOOKUP($A177,'S48'!$C:$BQ,60,0)</f>
        <v>51</v>
      </c>
      <c r="AU177" s="58">
        <f>VLOOKUP($A177,'S49'!$C:$BQ,32,0)</f>
        <v>185.9</v>
      </c>
      <c r="AV177" s="58">
        <f>VLOOKUP($A177,'S49'!$C:$BQ,39,0)</f>
        <v>36</v>
      </c>
      <c r="AW177" s="58">
        <f>VLOOKUP($A177,'S49'!$C:$BQ,40,0)</f>
        <v>80</v>
      </c>
      <c r="AX177" s="58">
        <f>VLOOKUP($A177,'S49'!$C:$BQ,22,0)</f>
        <v>1537.012845</v>
      </c>
      <c r="AY177" s="66">
        <f>VLOOKUP($A177,'S49'!$C:$BQ,29,0)</f>
        <v>474</v>
      </c>
      <c r="AZ177" s="66">
        <f>VLOOKUP($A177,'S49'!$C:$BQ,30,0)</f>
        <v>876</v>
      </c>
      <c r="BA177" s="66">
        <f>VLOOKUP($A177,'S49'!$C:$BQ,52,0)</f>
        <v>84.2</v>
      </c>
      <c r="BB177" s="66">
        <f>VLOOKUP($A177,'S49'!$C:$BQ,59,0)</f>
        <v>29</v>
      </c>
      <c r="BC177" s="66">
        <f>VLOOKUP($A177,'S49'!$C:$BQ,60,0)</f>
        <v>51</v>
      </c>
      <c r="BD177" s="58" t="e">
        <f>VLOOKUP($A177,'S50'!$C:$BQ,32,0)</f>
        <v>#N/A</v>
      </c>
      <c r="BE177" s="58" t="e">
        <f>VLOOKUP($A177,'S50'!$C:$BQ,39,0)</f>
        <v>#N/A</v>
      </c>
      <c r="BF177" s="58" t="e">
        <f>VLOOKUP($A177,'S50'!$C:$BQ,40,0)</f>
        <v>#N/A</v>
      </c>
      <c r="BG177" s="58" t="e">
        <f>VLOOKUP($A177,'S50'!$C:$BQ,22,0)</f>
        <v>#N/A</v>
      </c>
      <c r="BH177" s="66" t="e">
        <f>VLOOKUP($A177,'S50'!$C:$BQ,29,0)</f>
        <v>#N/A</v>
      </c>
      <c r="BI177" s="66" t="e">
        <f>VLOOKUP($A177,'S50'!$C:$BQ,30,0)</f>
        <v>#N/A</v>
      </c>
      <c r="BJ177" s="66" t="e">
        <f>VLOOKUP($A177,'S50'!$C:$BQ,52,0)</f>
        <v>#N/A</v>
      </c>
      <c r="BK177" s="66" t="e">
        <f>VLOOKUP($A177,'S50'!$C:$BQ,59,0)</f>
        <v>#N/A</v>
      </c>
      <c r="BL177" s="66" t="e">
        <f>VLOOKUP($A177,'S50'!$C:$BQ,60,0)</f>
        <v>#N/A</v>
      </c>
    </row>
    <row r="178" spans="1:64" x14ac:dyDescent="0.2">
      <c r="A178" s="57" t="s">
        <v>245</v>
      </c>
      <c r="B178" s="58">
        <f>VLOOKUP($A178,'S0 remplacer avec S44'!$C:$BQ,32,0)</f>
        <v>185.4</v>
      </c>
      <c r="C178" s="58">
        <f>VLOOKUP($A178,'S0 remplacer avec S44'!$C:$BQ,39,0)</f>
        <v>0</v>
      </c>
      <c r="D178" s="58">
        <f>VLOOKUP($A178,'S0 remplacer avec S44'!$C:$BQ,40,0)</f>
        <v>7</v>
      </c>
      <c r="E178" s="58">
        <f>VLOOKUP($A178,'S0 remplacer avec S44'!$C:$BQ,22,0)</f>
        <v>1588.9842599999999</v>
      </c>
      <c r="F178" s="66">
        <f>VLOOKUP($A178,'S0 remplacer avec S44'!$C:$BQ,29,0)</f>
        <v>0</v>
      </c>
      <c r="G178" s="66">
        <f>VLOOKUP($A178,'S0 remplacer avec S44'!$C:$BQ,30,0)</f>
        <v>154</v>
      </c>
      <c r="H178" s="66">
        <f>VLOOKUP($A178,'S0 remplacer avec S44'!$C:$BQ,52,0)</f>
        <v>116.6</v>
      </c>
      <c r="I178" s="66">
        <f>VLOOKUP($A178,'S0 remplacer avec S44'!$C:$BQ,59,0)</f>
        <v>0</v>
      </c>
      <c r="J178" s="66">
        <f>VLOOKUP($A178,'S0 remplacer avec S44'!$C:$BQ,60,0)</f>
        <v>0</v>
      </c>
      <c r="K178" s="58">
        <f>VLOOKUP($A178,'S45'!$C:$BQ,32,0)</f>
        <v>188.9</v>
      </c>
      <c r="L178" s="58">
        <f>VLOOKUP($A178,'S45'!$C:$BQ,39,0)</f>
        <v>0</v>
      </c>
      <c r="M178" s="58">
        <f>VLOOKUP($A178,'S45'!$C:$BQ,40,0)</f>
        <v>3</v>
      </c>
      <c r="N178" s="58">
        <f>VLOOKUP($A178,'S45'!$C:$BQ,22,0)</f>
        <v>1589.701</v>
      </c>
      <c r="O178" s="66">
        <f>VLOOKUP($A178,'S45'!$C:$BQ,29,0)</f>
        <v>0</v>
      </c>
      <c r="P178" s="66">
        <f>VLOOKUP($A178,'S45'!$C:$BQ,30,0)</f>
        <v>153</v>
      </c>
      <c r="Q178" s="66">
        <f>VLOOKUP($A178,'S45'!$C:$BQ,52,0)</f>
        <v>117.6</v>
      </c>
      <c r="R178" s="66">
        <f>VLOOKUP($A178,'S45'!$C:$BQ,59,0)</f>
        <v>0</v>
      </c>
      <c r="S178" s="66">
        <f>VLOOKUP($A178,'S45'!$C:$BQ,60,0)</f>
        <v>0</v>
      </c>
      <c r="T178" s="58">
        <f>VLOOKUP($A178,'S46'!$C:$BQ,32,0)</f>
        <v>190.4</v>
      </c>
      <c r="U178" s="58">
        <f>VLOOKUP($A178,'S46'!$C:$BQ,39,0)</f>
        <v>0</v>
      </c>
      <c r="V178" s="58">
        <f>VLOOKUP($A178,'S46'!$C:$BQ,40,0)</f>
        <v>2</v>
      </c>
      <c r="W178" s="58">
        <f>VLOOKUP($A178,'S46'!$C:$BQ,22,0)</f>
        <v>1591.53459</v>
      </c>
      <c r="X178" s="66">
        <f>VLOOKUP($A178,'S46'!$C:$BQ,29,0)</f>
        <v>0</v>
      </c>
      <c r="Y178" s="66">
        <f>VLOOKUP($A178,'S46'!$C:$BQ,30,0)</f>
        <v>152</v>
      </c>
      <c r="Z178" s="66">
        <f>VLOOKUP($A178,'S46'!$C:$BQ,52,0)</f>
        <v>117.6</v>
      </c>
      <c r="AA178" s="66">
        <f>VLOOKUP($A178,'S46'!$C:$BQ,59,0)</f>
        <v>0</v>
      </c>
      <c r="AB178" s="66">
        <f>VLOOKUP($A178,'S46'!$C:$BQ,60,0)</f>
        <v>0</v>
      </c>
      <c r="AC178" s="58">
        <f>VLOOKUP($A178,'S47'!$C:$BQ,32,0)</f>
        <v>190.4</v>
      </c>
      <c r="AD178" s="58">
        <f>VLOOKUP($A178,'S47'!$C:$BQ,39,0)</f>
        <v>0</v>
      </c>
      <c r="AE178" s="58">
        <f>VLOOKUP($A178,'S47'!$C:$BQ,40,0)</f>
        <v>2</v>
      </c>
      <c r="AF178" s="58">
        <f>VLOOKUP($A178,'S47'!$C:$BQ,22,0)</f>
        <v>1642.46561</v>
      </c>
      <c r="AG178" s="66">
        <f>VLOOKUP($A178,'S47'!$C:$BQ,29,0)</f>
        <v>0</v>
      </c>
      <c r="AH178" s="66">
        <f>VLOOKUP($A178,'S47'!$C:$BQ,30,0)</f>
        <v>101</v>
      </c>
      <c r="AI178" s="66">
        <f>VLOOKUP($A178,'S47'!$C:$BQ,52,0)</f>
        <v>120.6</v>
      </c>
      <c r="AJ178" s="66">
        <f>VLOOKUP($A178,'S47'!$C:$BQ,59,0)</f>
        <v>0</v>
      </c>
      <c r="AK178" s="66">
        <f>VLOOKUP($A178,'S47'!$C:$BQ,60,0)</f>
        <v>0</v>
      </c>
      <c r="AL178" s="58">
        <f>VLOOKUP($A178,'S48'!$C:$BQ,32,0)</f>
        <v>189.6</v>
      </c>
      <c r="AM178" s="58">
        <f>VLOOKUP($A178,'S48'!$C:$BQ,39,0)</f>
        <v>0</v>
      </c>
      <c r="AN178" s="58">
        <f>VLOOKUP($A178,'S48'!$C:$BQ,40,0)</f>
        <v>5</v>
      </c>
      <c r="AO178" s="58">
        <f>VLOOKUP($A178,'S48'!$C:$BQ,22,0)</f>
        <v>1647.2421899999999</v>
      </c>
      <c r="AP178" s="66">
        <f>VLOOKUP($A178,'S48'!$C:$BQ,29,0)</f>
        <v>0</v>
      </c>
      <c r="AQ178" s="66">
        <f>VLOOKUP($A178,'S48'!$C:$BQ,30,0)</f>
        <v>122</v>
      </c>
      <c r="AR178" s="66">
        <f>VLOOKUP($A178,'S48'!$C:$BQ,52,0)</f>
        <v>122.6</v>
      </c>
      <c r="AS178" s="66">
        <f>VLOOKUP($A178,'S48'!$C:$BQ,59,0)</f>
        <v>0</v>
      </c>
      <c r="AT178" s="66">
        <f>VLOOKUP($A178,'S48'!$C:$BQ,60,0)</f>
        <v>0</v>
      </c>
      <c r="AU178" s="58">
        <f>VLOOKUP($A178,'S49'!$C:$BQ,32,0)</f>
        <v>187.7</v>
      </c>
      <c r="AV178" s="58">
        <f>VLOOKUP($A178,'S49'!$C:$BQ,39,0)</f>
        <v>0</v>
      </c>
      <c r="AW178" s="58">
        <f>VLOOKUP($A178,'S49'!$C:$BQ,40,0)</f>
        <v>7</v>
      </c>
      <c r="AX178" s="58">
        <f>VLOOKUP($A178,'S49'!$C:$BQ,22,0)</f>
        <v>1655.1431600000001</v>
      </c>
      <c r="AY178" s="66">
        <f>VLOOKUP($A178,'S49'!$C:$BQ,29,0)</f>
        <v>0</v>
      </c>
      <c r="AZ178" s="66">
        <f>VLOOKUP($A178,'S49'!$C:$BQ,30,0)</f>
        <v>114</v>
      </c>
      <c r="BA178" s="66">
        <f>VLOOKUP($A178,'S49'!$C:$BQ,52,0)</f>
        <v>123.6</v>
      </c>
      <c r="BB178" s="66">
        <f>VLOOKUP($A178,'S49'!$C:$BQ,59,0)</f>
        <v>0</v>
      </c>
      <c r="BC178" s="66">
        <f>VLOOKUP($A178,'S49'!$C:$BQ,60,0)</f>
        <v>0</v>
      </c>
      <c r="BD178" s="58" t="e">
        <f>VLOOKUP($A178,'S50'!$C:$BQ,32,0)</f>
        <v>#N/A</v>
      </c>
      <c r="BE178" s="58" t="e">
        <f>VLOOKUP($A178,'S50'!$C:$BQ,39,0)</f>
        <v>#N/A</v>
      </c>
      <c r="BF178" s="58" t="e">
        <f>VLOOKUP($A178,'S50'!$C:$BQ,40,0)</f>
        <v>#N/A</v>
      </c>
      <c r="BG178" s="58" t="e">
        <f>VLOOKUP($A178,'S50'!$C:$BQ,22,0)</f>
        <v>#N/A</v>
      </c>
      <c r="BH178" s="66" t="e">
        <f>VLOOKUP($A178,'S50'!$C:$BQ,29,0)</f>
        <v>#N/A</v>
      </c>
      <c r="BI178" s="66" t="e">
        <f>VLOOKUP($A178,'S50'!$C:$BQ,30,0)</f>
        <v>#N/A</v>
      </c>
      <c r="BJ178" s="66" t="e">
        <f>VLOOKUP($A178,'S50'!$C:$BQ,52,0)</f>
        <v>#N/A</v>
      </c>
      <c r="BK178" s="66" t="e">
        <f>VLOOKUP($A178,'S50'!$C:$BQ,59,0)</f>
        <v>#N/A</v>
      </c>
      <c r="BL178" s="66" t="e">
        <f>VLOOKUP($A178,'S50'!$C:$BQ,60,0)</f>
        <v>#N/A</v>
      </c>
    </row>
    <row r="179" spans="1:64" x14ac:dyDescent="0.2">
      <c r="A179" s="57" t="s">
        <v>246</v>
      </c>
      <c r="B179" s="58">
        <f>VLOOKUP($A179,'S0 remplacer avec S44'!$C:$BQ,32,0)</f>
        <v>204.3</v>
      </c>
      <c r="C179" s="58">
        <f>VLOOKUP($A179,'S0 remplacer avec S44'!$C:$BQ,39,0)</f>
        <v>31</v>
      </c>
      <c r="D179" s="58">
        <f>VLOOKUP($A179,'S0 remplacer avec S44'!$C:$BQ,40,0)</f>
        <v>78</v>
      </c>
      <c r="E179" s="58">
        <f>VLOOKUP($A179,'S0 remplacer avec S44'!$C:$BQ,22,0)</f>
        <v>1846.50242</v>
      </c>
      <c r="F179" s="66">
        <f>VLOOKUP($A179,'S0 remplacer avec S44'!$C:$BQ,29,0)</f>
        <v>291</v>
      </c>
      <c r="G179" s="66">
        <f>VLOOKUP($A179,'S0 remplacer avec S44'!$C:$BQ,30,0)</f>
        <v>718</v>
      </c>
      <c r="H179" s="66">
        <f>VLOOKUP($A179,'S0 remplacer avec S44'!$C:$BQ,52,0)</f>
        <v>115</v>
      </c>
      <c r="I179" s="66">
        <f>VLOOKUP($A179,'S0 remplacer avec S44'!$C:$BQ,59,0)</f>
        <v>5</v>
      </c>
      <c r="J179" s="66">
        <f>VLOOKUP($A179,'S0 remplacer avec S44'!$C:$BQ,60,0)</f>
        <v>29</v>
      </c>
      <c r="K179" s="58">
        <f>VLOOKUP($A179,'S45'!$C:$BQ,32,0)</f>
        <v>213.3</v>
      </c>
      <c r="L179" s="58">
        <f>VLOOKUP($A179,'S45'!$C:$BQ,39,0)</f>
        <v>22</v>
      </c>
      <c r="M179" s="58">
        <f>VLOOKUP($A179,'S45'!$C:$BQ,40,0)</f>
        <v>69</v>
      </c>
      <c r="N179" s="58">
        <f>VLOOKUP($A179,'S45'!$C:$BQ,22,0)</f>
        <v>1863.39753</v>
      </c>
      <c r="O179" s="66">
        <f>VLOOKUP($A179,'S45'!$C:$BQ,29,0)</f>
        <v>274</v>
      </c>
      <c r="P179" s="66">
        <f>VLOOKUP($A179,'S45'!$C:$BQ,30,0)</f>
        <v>701</v>
      </c>
      <c r="Q179" s="66">
        <f>VLOOKUP($A179,'S45'!$C:$BQ,52,0)</f>
        <v>116</v>
      </c>
      <c r="R179" s="66">
        <f>VLOOKUP($A179,'S45'!$C:$BQ,59,0)</f>
        <v>4</v>
      </c>
      <c r="S179" s="66">
        <f>VLOOKUP($A179,'S45'!$C:$BQ,60,0)</f>
        <v>28</v>
      </c>
      <c r="T179" s="58">
        <f>VLOOKUP($A179,'S46'!$C:$BQ,32,0)</f>
        <v>216.3</v>
      </c>
      <c r="U179" s="58">
        <f>VLOOKUP($A179,'S46'!$C:$BQ,39,0)</f>
        <v>19</v>
      </c>
      <c r="V179" s="58">
        <f>VLOOKUP($A179,'S46'!$C:$BQ,40,0)</f>
        <v>66</v>
      </c>
      <c r="W179" s="58">
        <f>VLOOKUP($A179,'S46'!$C:$BQ,22,0)</f>
        <v>1877.97649</v>
      </c>
      <c r="X179" s="66">
        <f>VLOOKUP($A179,'S46'!$C:$BQ,29,0)</f>
        <v>259</v>
      </c>
      <c r="Y179" s="66">
        <f>VLOOKUP($A179,'S46'!$C:$BQ,30,0)</f>
        <v>687</v>
      </c>
      <c r="Z179" s="66">
        <f>VLOOKUP($A179,'S46'!$C:$BQ,52,0)</f>
        <v>118</v>
      </c>
      <c r="AA179" s="66">
        <f>VLOOKUP($A179,'S46'!$C:$BQ,59,0)</f>
        <v>2</v>
      </c>
      <c r="AB179" s="66">
        <f>VLOOKUP($A179,'S46'!$C:$BQ,60,0)</f>
        <v>26</v>
      </c>
      <c r="AC179" s="58">
        <f>VLOOKUP($A179,'S47'!$C:$BQ,32,0)</f>
        <v>215.8</v>
      </c>
      <c r="AD179" s="58">
        <f>VLOOKUP($A179,'S47'!$C:$BQ,39,0)</f>
        <v>20</v>
      </c>
      <c r="AE179" s="58">
        <f>VLOOKUP($A179,'S47'!$C:$BQ,40,0)</f>
        <v>67</v>
      </c>
      <c r="AF179" s="58">
        <f>VLOOKUP($A179,'S47'!$C:$BQ,22,0)</f>
        <v>1894.53422</v>
      </c>
      <c r="AG179" s="66">
        <f>VLOOKUP($A179,'S47'!$C:$BQ,29,0)</f>
        <v>243</v>
      </c>
      <c r="AH179" s="66">
        <f>VLOOKUP($A179,'S47'!$C:$BQ,30,0)</f>
        <v>670</v>
      </c>
      <c r="AI179" s="66">
        <f>VLOOKUP($A179,'S47'!$C:$BQ,52,0)</f>
        <v>121</v>
      </c>
      <c r="AJ179" s="66">
        <f>VLOOKUP($A179,'S47'!$C:$BQ,59,0)</f>
        <v>0</v>
      </c>
      <c r="AK179" s="66">
        <f>VLOOKUP($A179,'S47'!$C:$BQ,60,0)</f>
        <v>23</v>
      </c>
      <c r="AL179" s="58">
        <f>VLOOKUP($A179,'S48'!$C:$BQ,32,0)</f>
        <v>222.3</v>
      </c>
      <c r="AM179" s="58">
        <f>VLOOKUP($A179,'S48'!$C:$BQ,39,0)</f>
        <v>19</v>
      </c>
      <c r="AN179" s="58">
        <f>VLOOKUP($A179,'S48'!$C:$BQ,40,0)</f>
        <v>68</v>
      </c>
      <c r="AO179" s="58">
        <f>VLOOKUP($A179,'S48'!$C:$BQ,22,0)</f>
        <v>2015.0921699999999</v>
      </c>
      <c r="AP179" s="66">
        <f>VLOOKUP($A179,'S48'!$C:$BQ,29,0)</f>
        <v>180</v>
      </c>
      <c r="AQ179" s="66">
        <f>VLOOKUP($A179,'S48'!$C:$BQ,30,0)</f>
        <v>619</v>
      </c>
      <c r="AR179" s="66">
        <f>VLOOKUP($A179,'S48'!$C:$BQ,52,0)</f>
        <v>124</v>
      </c>
      <c r="AS179" s="66">
        <f>VLOOKUP($A179,'S48'!$C:$BQ,59,0)</f>
        <v>0</v>
      </c>
      <c r="AT179" s="66">
        <f>VLOOKUP($A179,'S48'!$C:$BQ,60,0)</f>
        <v>24</v>
      </c>
      <c r="AU179" s="58">
        <f>VLOOKUP($A179,'S49'!$C:$BQ,32,0)</f>
        <v>235.3</v>
      </c>
      <c r="AV179" s="58">
        <f>VLOOKUP($A179,'S49'!$C:$BQ,39,0)</f>
        <v>6</v>
      </c>
      <c r="AW179" s="58">
        <f>VLOOKUP($A179,'S49'!$C:$BQ,40,0)</f>
        <v>55</v>
      </c>
      <c r="AX179" s="58">
        <f>VLOOKUP($A179,'S49'!$C:$BQ,22,0)</f>
        <v>2186.9993800000002</v>
      </c>
      <c r="AY179" s="66">
        <f>VLOOKUP($A179,'S49'!$C:$BQ,29,0)</f>
        <v>8</v>
      </c>
      <c r="AZ179" s="66">
        <f>VLOOKUP($A179,'S49'!$C:$BQ,30,0)</f>
        <v>447</v>
      </c>
      <c r="BA179" s="66">
        <f>VLOOKUP($A179,'S49'!$C:$BQ,52,0)</f>
        <v>126</v>
      </c>
      <c r="BB179" s="66">
        <f>VLOOKUP($A179,'S49'!$C:$BQ,59,0)</f>
        <v>0</v>
      </c>
      <c r="BC179" s="66">
        <f>VLOOKUP($A179,'S49'!$C:$BQ,60,0)</f>
        <v>22</v>
      </c>
      <c r="BD179" s="58" t="e">
        <f>VLOOKUP($A179,'S50'!$C:$BQ,32,0)</f>
        <v>#N/A</v>
      </c>
      <c r="BE179" s="58" t="e">
        <f>VLOOKUP($A179,'S50'!$C:$BQ,39,0)</f>
        <v>#N/A</v>
      </c>
      <c r="BF179" s="58" t="e">
        <f>VLOOKUP($A179,'S50'!$C:$BQ,40,0)</f>
        <v>#N/A</v>
      </c>
      <c r="BG179" s="58" t="e">
        <f>VLOOKUP($A179,'S50'!$C:$BQ,22,0)</f>
        <v>#N/A</v>
      </c>
      <c r="BH179" s="66" t="e">
        <f>VLOOKUP($A179,'S50'!$C:$BQ,29,0)</f>
        <v>#N/A</v>
      </c>
      <c r="BI179" s="66" t="e">
        <f>VLOOKUP($A179,'S50'!$C:$BQ,30,0)</f>
        <v>#N/A</v>
      </c>
      <c r="BJ179" s="66" t="e">
        <f>VLOOKUP($A179,'S50'!$C:$BQ,52,0)</f>
        <v>#N/A</v>
      </c>
      <c r="BK179" s="66" t="e">
        <f>VLOOKUP($A179,'S50'!$C:$BQ,59,0)</f>
        <v>#N/A</v>
      </c>
      <c r="BL179" s="66" t="e">
        <f>VLOOKUP($A179,'S50'!$C:$BQ,60,0)</f>
        <v>#N/A</v>
      </c>
    </row>
    <row r="180" spans="1:64" x14ac:dyDescent="0.2">
      <c r="A180" s="57" t="s">
        <v>247</v>
      </c>
      <c r="B180" s="58">
        <f>VLOOKUP($A180,'S0 remplacer avec S44'!$C:$BQ,32,0)</f>
        <v>185.75</v>
      </c>
      <c r="C180" s="58">
        <f>VLOOKUP($A180,'S0 remplacer avec S44'!$C:$BQ,39,0)</f>
        <v>95</v>
      </c>
      <c r="D180" s="58">
        <f>VLOOKUP($A180,'S0 remplacer avec S44'!$C:$BQ,40,0)</f>
        <v>151</v>
      </c>
      <c r="E180" s="58">
        <f>VLOOKUP($A180,'S0 remplacer avec S44'!$C:$BQ,22,0)</f>
        <v>2197.5763149999998</v>
      </c>
      <c r="F180" s="66">
        <f>VLOOKUP($A180,'S0 remplacer avec S44'!$C:$BQ,29,0)</f>
        <v>353</v>
      </c>
      <c r="G180" s="66">
        <f>VLOOKUP($A180,'S0 remplacer avec S44'!$C:$BQ,30,0)</f>
        <v>863</v>
      </c>
      <c r="H180" s="66">
        <f>VLOOKUP($A180,'S0 remplacer avec S44'!$C:$BQ,52,0)</f>
        <v>117.8</v>
      </c>
      <c r="I180" s="66">
        <f>VLOOKUP($A180,'S0 remplacer avec S44'!$C:$BQ,59,0)</f>
        <v>25</v>
      </c>
      <c r="J180" s="66">
        <f>VLOOKUP($A180,'S0 remplacer avec S44'!$C:$BQ,60,0)</f>
        <v>54</v>
      </c>
      <c r="K180" s="58">
        <f>VLOOKUP($A180,'S45'!$C:$BQ,32,0)</f>
        <v>188.75</v>
      </c>
      <c r="L180" s="58">
        <f>VLOOKUP($A180,'S45'!$C:$BQ,39,0)</f>
        <v>92</v>
      </c>
      <c r="M180" s="58">
        <f>VLOOKUP($A180,'S45'!$C:$BQ,40,0)</f>
        <v>148</v>
      </c>
      <c r="N180" s="58">
        <f>VLOOKUP($A180,'S45'!$C:$BQ,22,0)</f>
        <v>2214.1033649999999</v>
      </c>
      <c r="O180" s="66">
        <f>VLOOKUP($A180,'S45'!$C:$BQ,29,0)</f>
        <v>336</v>
      </c>
      <c r="P180" s="66">
        <f>VLOOKUP($A180,'S45'!$C:$BQ,30,0)</f>
        <v>846</v>
      </c>
      <c r="Q180" s="66">
        <f>VLOOKUP($A180,'S45'!$C:$BQ,52,0)</f>
        <v>118.8</v>
      </c>
      <c r="R180" s="66">
        <f>VLOOKUP($A180,'S45'!$C:$BQ,59,0)</f>
        <v>24</v>
      </c>
      <c r="S180" s="66">
        <f>VLOOKUP($A180,'S45'!$C:$BQ,60,0)</f>
        <v>53</v>
      </c>
      <c r="T180" s="58">
        <f>VLOOKUP($A180,'S46'!$C:$BQ,32,0)</f>
        <v>186.35</v>
      </c>
      <c r="U180" s="58">
        <f>VLOOKUP($A180,'S46'!$C:$BQ,39,0)</f>
        <v>94</v>
      </c>
      <c r="V180" s="58">
        <f>VLOOKUP($A180,'S46'!$C:$BQ,40,0)</f>
        <v>151</v>
      </c>
      <c r="W180" s="58">
        <f>VLOOKUP($A180,'S46'!$C:$BQ,22,0)</f>
        <v>2260.8500450000001</v>
      </c>
      <c r="X180" s="66">
        <f>VLOOKUP($A180,'S46'!$C:$BQ,29,0)</f>
        <v>289</v>
      </c>
      <c r="Y180" s="66">
        <f>VLOOKUP($A180,'S46'!$C:$BQ,30,0)</f>
        <v>799</v>
      </c>
      <c r="Z180" s="66">
        <f>VLOOKUP($A180,'S46'!$C:$BQ,52,0)</f>
        <v>119.8</v>
      </c>
      <c r="AA180" s="66">
        <f>VLOOKUP($A180,'S46'!$C:$BQ,59,0)</f>
        <v>23</v>
      </c>
      <c r="AB180" s="66">
        <f>VLOOKUP($A180,'S46'!$C:$BQ,60,0)</f>
        <v>52</v>
      </c>
      <c r="AC180" s="58">
        <f>VLOOKUP($A180,'S47'!$C:$BQ,32,0)</f>
        <v>187.35</v>
      </c>
      <c r="AD180" s="58">
        <f>VLOOKUP($A180,'S47'!$C:$BQ,39,0)</f>
        <v>93</v>
      </c>
      <c r="AE180" s="58">
        <f>VLOOKUP($A180,'S47'!$C:$BQ,40,0)</f>
        <v>150</v>
      </c>
      <c r="AF180" s="58">
        <f>VLOOKUP($A180,'S47'!$C:$BQ,22,0)</f>
        <v>2285.1937349999998</v>
      </c>
      <c r="AG180" s="66">
        <f>VLOOKUP($A180,'S47'!$C:$BQ,29,0)</f>
        <v>265</v>
      </c>
      <c r="AH180" s="66">
        <f>VLOOKUP($A180,'S47'!$C:$BQ,30,0)</f>
        <v>775</v>
      </c>
      <c r="AI180" s="66">
        <f>VLOOKUP($A180,'S47'!$C:$BQ,52,0)</f>
        <v>120.8</v>
      </c>
      <c r="AJ180" s="66">
        <f>VLOOKUP($A180,'S47'!$C:$BQ,59,0)</f>
        <v>22</v>
      </c>
      <c r="AK180" s="66">
        <f>VLOOKUP($A180,'S47'!$C:$BQ,60,0)</f>
        <v>51</v>
      </c>
      <c r="AL180" s="58">
        <f>VLOOKUP($A180,'S48'!$C:$BQ,32,0)</f>
        <v>188.35</v>
      </c>
      <c r="AM180" s="58">
        <f>VLOOKUP($A180,'S48'!$C:$BQ,39,0)</f>
        <v>89</v>
      </c>
      <c r="AN180" s="58">
        <f>VLOOKUP($A180,'S48'!$C:$BQ,40,0)</f>
        <v>144</v>
      </c>
      <c r="AO180" s="58">
        <f>VLOOKUP($A180,'S48'!$C:$BQ,22,0)</f>
        <v>2321.9023750000001</v>
      </c>
      <c r="AP180" s="66">
        <f>VLOOKUP($A180,'S48'!$C:$BQ,29,0)</f>
        <v>193</v>
      </c>
      <c r="AQ180" s="66">
        <f>VLOOKUP($A180,'S48'!$C:$BQ,30,0)</f>
        <v>695</v>
      </c>
      <c r="AR180" s="66">
        <f>VLOOKUP($A180,'S48'!$C:$BQ,52,0)</f>
        <v>120.8</v>
      </c>
      <c r="AS180" s="66">
        <f>VLOOKUP($A180,'S48'!$C:$BQ,59,0)</f>
        <v>20</v>
      </c>
      <c r="AT180" s="66">
        <f>VLOOKUP($A180,'S48'!$C:$BQ,60,0)</f>
        <v>48</v>
      </c>
      <c r="AU180" s="58">
        <f>VLOOKUP($A180,'S49'!$C:$BQ,32,0)</f>
        <v>190.85</v>
      </c>
      <c r="AV180" s="58">
        <f>VLOOKUP($A180,'S49'!$C:$BQ,39,0)</f>
        <v>86</v>
      </c>
      <c r="AW180" s="58">
        <f>VLOOKUP($A180,'S49'!$C:$BQ,40,0)</f>
        <v>141</v>
      </c>
      <c r="AX180" s="58">
        <f>VLOOKUP($A180,'S49'!$C:$BQ,22,0)</f>
        <v>2368.9227350000001</v>
      </c>
      <c r="AY180" s="66">
        <f>VLOOKUP($A180,'S49'!$C:$BQ,29,0)</f>
        <v>146</v>
      </c>
      <c r="AZ180" s="66">
        <f>VLOOKUP($A180,'S49'!$C:$BQ,30,0)</f>
        <v>648</v>
      </c>
      <c r="BA180" s="66">
        <f>VLOOKUP($A180,'S49'!$C:$BQ,52,0)</f>
        <v>125.8</v>
      </c>
      <c r="BB180" s="66">
        <f>VLOOKUP($A180,'S49'!$C:$BQ,59,0)</f>
        <v>15</v>
      </c>
      <c r="BC180" s="66">
        <f>VLOOKUP($A180,'S49'!$C:$BQ,60,0)</f>
        <v>43</v>
      </c>
      <c r="BD180" s="58" t="e">
        <f>VLOOKUP($A180,'S50'!$C:$BQ,32,0)</f>
        <v>#N/A</v>
      </c>
      <c r="BE180" s="58" t="e">
        <f>VLOOKUP($A180,'S50'!$C:$BQ,39,0)</f>
        <v>#N/A</v>
      </c>
      <c r="BF180" s="58" t="e">
        <f>VLOOKUP($A180,'S50'!$C:$BQ,40,0)</f>
        <v>#N/A</v>
      </c>
      <c r="BG180" s="58" t="e">
        <f>VLOOKUP($A180,'S50'!$C:$BQ,22,0)</f>
        <v>#N/A</v>
      </c>
      <c r="BH180" s="66" t="e">
        <f>VLOOKUP($A180,'S50'!$C:$BQ,29,0)</f>
        <v>#N/A</v>
      </c>
      <c r="BI180" s="66" t="e">
        <f>VLOOKUP($A180,'S50'!$C:$BQ,30,0)</f>
        <v>#N/A</v>
      </c>
      <c r="BJ180" s="66" t="e">
        <f>VLOOKUP($A180,'S50'!$C:$BQ,52,0)</f>
        <v>#N/A</v>
      </c>
      <c r="BK180" s="66" t="e">
        <f>VLOOKUP($A180,'S50'!$C:$BQ,59,0)</f>
        <v>#N/A</v>
      </c>
      <c r="BL180" s="66" t="e">
        <f>VLOOKUP($A180,'S50'!$C:$BQ,60,0)</f>
        <v>#N/A</v>
      </c>
    </row>
    <row r="181" spans="1:64" x14ac:dyDescent="0.2">
      <c r="A181" s="57" t="s">
        <v>248</v>
      </c>
      <c r="B181" s="58">
        <f>VLOOKUP($A181,'S0 remplacer avec S44'!$C:$BQ,32,0)</f>
        <v>171.6</v>
      </c>
      <c r="C181" s="58">
        <f>VLOOKUP($A181,'S0 remplacer avec S44'!$C:$BQ,39,0)</f>
        <v>114</v>
      </c>
      <c r="D181" s="58">
        <f>VLOOKUP($A181,'S0 remplacer avec S44'!$C:$BQ,40,0)</f>
        <v>171</v>
      </c>
      <c r="E181" s="58">
        <f>VLOOKUP($A181,'S0 remplacer avec S44'!$C:$BQ,22,0)</f>
        <v>1735.282305</v>
      </c>
      <c r="F181" s="66">
        <f>VLOOKUP($A181,'S0 remplacer avec S44'!$C:$BQ,29,0)</f>
        <v>855</v>
      </c>
      <c r="G181" s="66">
        <f>VLOOKUP($A181,'S0 remplacer avec S44'!$C:$BQ,30,0)</f>
        <v>1373</v>
      </c>
      <c r="H181" s="66">
        <f>VLOOKUP($A181,'S0 remplacer avec S44'!$C:$BQ,52,0)</f>
        <v>137</v>
      </c>
      <c r="I181" s="66">
        <f>VLOOKUP($A181,'S0 remplacer avec S44'!$C:$BQ,59,0)</f>
        <v>8</v>
      </c>
      <c r="J181" s="66">
        <f>VLOOKUP($A181,'S0 remplacer avec S44'!$C:$BQ,60,0)</f>
        <v>37</v>
      </c>
      <c r="K181" s="58">
        <f>VLOOKUP($A181,'S45'!$C:$BQ,32,0)</f>
        <v>169.3</v>
      </c>
      <c r="L181" s="58">
        <f>VLOOKUP($A181,'S45'!$C:$BQ,39,0)</f>
        <v>116</v>
      </c>
      <c r="M181" s="58">
        <f>VLOOKUP($A181,'S45'!$C:$BQ,40,0)</f>
        <v>173</v>
      </c>
      <c r="N181" s="58">
        <f>VLOOKUP($A181,'S45'!$C:$BQ,22,0)</f>
        <v>1777.4402150000001</v>
      </c>
      <c r="O181" s="66">
        <f>VLOOKUP($A181,'S45'!$C:$BQ,29,0)</f>
        <v>813</v>
      </c>
      <c r="P181" s="66">
        <f>VLOOKUP($A181,'S45'!$C:$BQ,30,0)</f>
        <v>1331</v>
      </c>
      <c r="Q181" s="66">
        <f>VLOOKUP($A181,'S45'!$C:$BQ,52,0)</f>
        <v>141</v>
      </c>
      <c r="R181" s="66">
        <f>VLOOKUP($A181,'S45'!$C:$BQ,59,0)</f>
        <v>4</v>
      </c>
      <c r="S181" s="66">
        <f>VLOOKUP($A181,'S45'!$C:$BQ,60,0)</f>
        <v>33</v>
      </c>
      <c r="T181" s="58">
        <f>VLOOKUP($A181,'S46'!$C:$BQ,32,0)</f>
        <v>170.8</v>
      </c>
      <c r="U181" s="58">
        <f>VLOOKUP($A181,'S46'!$C:$BQ,39,0)</f>
        <v>114</v>
      </c>
      <c r="V181" s="58">
        <f>VLOOKUP($A181,'S46'!$C:$BQ,40,0)</f>
        <v>171</v>
      </c>
      <c r="W181" s="58">
        <f>VLOOKUP($A181,'S46'!$C:$BQ,22,0)</f>
        <v>1785.3928350000001</v>
      </c>
      <c r="X181" s="66">
        <f>VLOOKUP($A181,'S46'!$C:$BQ,29,0)</f>
        <v>805</v>
      </c>
      <c r="Y181" s="66">
        <f>VLOOKUP($A181,'S46'!$C:$BQ,30,0)</f>
        <v>1323</v>
      </c>
      <c r="Z181" s="66">
        <f>VLOOKUP($A181,'S46'!$C:$BQ,52,0)</f>
        <v>141</v>
      </c>
      <c r="AA181" s="66">
        <f>VLOOKUP($A181,'S46'!$C:$BQ,59,0)</f>
        <v>4</v>
      </c>
      <c r="AB181" s="66">
        <f>VLOOKUP($A181,'S46'!$C:$BQ,60,0)</f>
        <v>33</v>
      </c>
      <c r="AC181" s="58">
        <f>VLOOKUP($A181,'S47'!$C:$BQ,32,0)</f>
        <v>176.8</v>
      </c>
      <c r="AD181" s="58">
        <f>VLOOKUP($A181,'S47'!$C:$BQ,39,0)</f>
        <v>108</v>
      </c>
      <c r="AE181" s="58">
        <f>VLOOKUP($A181,'S47'!$C:$BQ,40,0)</f>
        <v>165</v>
      </c>
      <c r="AF181" s="58">
        <f>VLOOKUP($A181,'S47'!$C:$BQ,22,0)</f>
        <v>1792.9428949999999</v>
      </c>
      <c r="AG181" s="66">
        <f>VLOOKUP($A181,'S47'!$C:$BQ,29,0)</f>
        <v>797</v>
      </c>
      <c r="AH181" s="66">
        <f>VLOOKUP($A181,'S47'!$C:$BQ,30,0)</f>
        <v>1315</v>
      </c>
      <c r="AI181" s="66">
        <f>VLOOKUP($A181,'S47'!$C:$BQ,52,0)</f>
        <v>149</v>
      </c>
      <c r="AJ181" s="66">
        <f>VLOOKUP($A181,'S47'!$C:$BQ,59,0)</f>
        <v>0</v>
      </c>
      <c r="AK181" s="66">
        <f>VLOOKUP($A181,'S47'!$C:$BQ,60,0)</f>
        <v>25</v>
      </c>
      <c r="AL181" s="58">
        <f>VLOOKUP($A181,'S48'!$C:$BQ,32,0)</f>
        <v>181.3</v>
      </c>
      <c r="AM181" s="58">
        <f>VLOOKUP($A181,'S48'!$C:$BQ,39,0)</f>
        <v>98</v>
      </c>
      <c r="AN181" s="58">
        <f>VLOOKUP($A181,'S48'!$C:$BQ,40,0)</f>
        <v>154</v>
      </c>
      <c r="AO181" s="58">
        <f>VLOOKUP($A181,'S48'!$C:$BQ,22,0)</f>
        <v>1836.672045</v>
      </c>
      <c r="AP181" s="66">
        <f>VLOOKUP($A181,'S48'!$C:$BQ,29,0)</f>
        <v>702</v>
      </c>
      <c r="AQ181" s="66">
        <f>VLOOKUP($A181,'S48'!$C:$BQ,30,0)</f>
        <v>1209</v>
      </c>
      <c r="AR181" s="66">
        <f>VLOOKUP($A181,'S48'!$C:$BQ,52,0)</f>
        <v>149</v>
      </c>
      <c r="AS181" s="66">
        <f>VLOOKUP($A181,'S48'!$C:$BQ,59,0)</f>
        <v>0</v>
      </c>
      <c r="AT181" s="66">
        <f>VLOOKUP($A181,'S48'!$C:$BQ,60,0)</f>
        <v>22</v>
      </c>
      <c r="AU181" s="58">
        <f>VLOOKUP($A181,'S49'!$C:$BQ,32,0)</f>
        <v>178.8</v>
      </c>
      <c r="AV181" s="58">
        <f>VLOOKUP($A181,'S49'!$C:$BQ,39,0)</f>
        <v>101</v>
      </c>
      <c r="AW181" s="58">
        <f>VLOOKUP($A181,'S49'!$C:$BQ,40,0)</f>
        <v>157</v>
      </c>
      <c r="AX181" s="58">
        <f>VLOOKUP($A181,'S49'!$C:$BQ,22,0)</f>
        <v>1811.4273049999999</v>
      </c>
      <c r="AY181" s="66">
        <f>VLOOKUP($A181,'S49'!$C:$BQ,29,0)</f>
        <v>727</v>
      </c>
      <c r="AZ181" s="66">
        <f>VLOOKUP($A181,'S49'!$C:$BQ,30,0)</f>
        <v>1234</v>
      </c>
      <c r="BA181" s="66">
        <f>VLOOKUP($A181,'S49'!$C:$BQ,52,0)</f>
        <v>151</v>
      </c>
      <c r="BB181" s="66">
        <f>VLOOKUP($A181,'S49'!$C:$BQ,59,0)</f>
        <v>0</v>
      </c>
      <c r="BC181" s="66">
        <f>VLOOKUP($A181,'S49'!$C:$BQ,60,0)</f>
        <v>20</v>
      </c>
      <c r="BD181" s="58" t="e">
        <f>VLOOKUP($A181,'S50'!$C:$BQ,32,0)</f>
        <v>#N/A</v>
      </c>
      <c r="BE181" s="58" t="e">
        <f>VLOOKUP($A181,'S50'!$C:$BQ,39,0)</f>
        <v>#N/A</v>
      </c>
      <c r="BF181" s="58" t="e">
        <f>VLOOKUP($A181,'S50'!$C:$BQ,40,0)</f>
        <v>#N/A</v>
      </c>
      <c r="BG181" s="58" t="e">
        <f>VLOOKUP($A181,'S50'!$C:$BQ,22,0)</f>
        <v>#N/A</v>
      </c>
      <c r="BH181" s="66" t="e">
        <f>VLOOKUP($A181,'S50'!$C:$BQ,29,0)</f>
        <v>#N/A</v>
      </c>
      <c r="BI181" s="66" t="e">
        <f>VLOOKUP($A181,'S50'!$C:$BQ,30,0)</f>
        <v>#N/A</v>
      </c>
      <c r="BJ181" s="66" t="e">
        <f>VLOOKUP($A181,'S50'!$C:$BQ,52,0)</f>
        <v>#N/A</v>
      </c>
      <c r="BK181" s="66" t="e">
        <f>VLOOKUP($A181,'S50'!$C:$BQ,59,0)</f>
        <v>#N/A</v>
      </c>
      <c r="BL181" s="66" t="e">
        <f>VLOOKUP($A181,'S50'!$C:$BQ,60,0)</f>
        <v>#N/A</v>
      </c>
    </row>
    <row r="182" spans="1:64" x14ac:dyDescent="0.2">
      <c r="A182" s="57" t="s">
        <v>249</v>
      </c>
      <c r="B182" s="58">
        <f>VLOOKUP($A182,'S0 remplacer avec S44'!$C:$BQ,32,0)</f>
        <v>112.8</v>
      </c>
      <c r="C182" s="58">
        <f>VLOOKUP($A182,'S0 remplacer avec S44'!$C:$BQ,39,0)</f>
        <v>79</v>
      </c>
      <c r="D182" s="58">
        <f>VLOOKUP($A182,'S0 remplacer avec S44'!$C:$BQ,40,0)</f>
        <v>117</v>
      </c>
      <c r="E182" s="58">
        <f>VLOOKUP($A182,'S0 remplacer avec S44'!$C:$BQ,22,0)</f>
        <v>1070.296705</v>
      </c>
      <c r="F182" s="66">
        <f>VLOOKUP($A182,'S0 remplacer avec S44'!$C:$BQ,29,0)</f>
        <v>669</v>
      </c>
      <c r="G182" s="66">
        <f>VLOOKUP($A182,'S0 remplacer avec S44'!$C:$BQ,30,0)</f>
        <v>1017</v>
      </c>
      <c r="H182" s="66">
        <f>VLOOKUP($A182,'S0 remplacer avec S44'!$C:$BQ,52,0)</f>
        <v>76</v>
      </c>
      <c r="I182" s="66">
        <f>VLOOKUP($A182,'S0 remplacer avec S44'!$C:$BQ,59,0)</f>
        <v>22</v>
      </c>
      <c r="J182" s="66">
        <f>VLOOKUP($A182,'S0 remplacer avec S44'!$C:$BQ,60,0)</f>
        <v>41</v>
      </c>
      <c r="K182" s="58">
        <f>VLOOKUP($A182,'S45'!$C:$BQ,32,0)</f>
        <v>114.3</v>
      </c>
      <c r="L182" s="58">
        <f>VLOOKUP($A182,'S45'!$C:$BQ,39,0)</f>
        <v>77</v>
      </c>
      <c r="M182" s="58">
        <f>VLOOKUP($A182,'S45'!$C:$BQ,40,0)</f>
        <v>116</v>
      </c>
      <c r="N182" s="58">
        <f>VLOOKUP($A182,'S45'!$C:$BQ,22,0)</f>
        <v>1093.8426449999999</v>
      </c>
      <c r="O182" s="66">
        <f>VLOOKUP($A182,'S45'!$C:$BQ,29,0)</f>
        <v>645</v>
      </c>
      <c r="P182" s="66">
        <f>VLOOKUP($A182,'S45'!$C:$BQ,30,0)</f>
        <v>993</v>
      </c>
      <c r="Q182" s="66">
        <f>VLOOKUP($A182,'S45'!$C:$BQ,52,0)</f>
        <v>77</v>
      </c>
      <c r="R182" s="66">
        <f>VLOOKUP($A182,'S45'!$C:$BQ,59,0)</f>
        <v>21</v>
      </c>
      <c r="S182" s="66">
        <f>VLOOKUP($A182,'S45'!$C:$BQ,60,0)</f>
        <v>40</v>
      </c>
      <c r="T182" s="58">
        <f>VLOOKUP($A182,'S46'!$C:$BQ,32,0)</f>
        <v>115.8</v>
      </c>
      <c r="U182" s="58">
        <f>VLOOKUP($A182,'S46'!$C:$BQ,39,0)</f>
        <v>76</v>
      </c>
      <c r="V182" s="58">
        <f>VLOOKUP($A182,'S46'!$C:$BQ,40,0)</f>
        <v>114</v>
      </c>
      <c r="W182" s="58">
        <f>VLOOKUP($A182,'S46'!$C:$BQ,22,0)</f>
        <v>1115.9660550000001</v>
      </c>
      <c r="X182" s="66">
        <f>VLOOKUP($A182,'S46'!$C:$BQ,29,0)</f>
        <v>623</v>
      </c>
      <c r="Y182" s="66">
        <f>VLOOKUP($A182,'S46'!$C:$BQ,30,0)</f>
        <v>971</v>
      </c>
      <c r="Z182" s="66">
        <f>VLOOKUP($A182,'S46'!$C:$BQ,52,0)</f>
        <v>79</v>
      </c>
      <c r="AA182" s="66">
        <f>VLOOKUP($A182,'S46'!$C:$BQ,59,0)</f>
        <v>19</v>
      </c>
      <c r="AB182" s="66">
        <f>VLOOKUP($A182,'S46'!$C:$BQ,60,0)</f>
        <v>38</v>
      </c>
      <c r="AC182" s="58">
        <f>VLOOKUP($A182,'S47'!$C:$BQ,32,0)</f>
        <v>119.8</v>
      </c>
      <c r="AD182" s="58">
        <f>VLOOKUP($A182,'S47'!$C:$BQ,39,0)</f>
        <v>72</v>
      </c>
      <c r="AE182" s="58">
        <f>VLOOKUP($A182,'S47'!$C:$BQ,40,0)</f>
        <v>110</v>
      </c>
      <c r="AF182" s="58">
        <f>VLOOKUP($A182,'S47'!$C:$BQ,22,0)</f>
        <v>1165.4873250000001</v>
      </c>
      <c r="AG182" s="66">
        <f>VLOOKUP($A182,'S47'!$C:$BQ,29,0)</f>
        <v>574</v>
      </c>
      <c r="AH182" s="66">
        <f>VLOOKUP($A182,'S47'!$C:$BQ,30,0)</f>
        <v>921</v>
      </c>
      <c r="AI182" s="66">
        <f>VLOOKUP($A182,'S47'!$C:$BQ,52,0)</f>
        <v>82</v>
      </c>
      <c r="AJ182" s="66">
        <f>VLOOKUP($A182,'S47'!$C:$BQ,59,0)</f>
        <v>16</v>
      </c>
      <c r="AK182" s="66">
        <f>VLOOKUP($A182,'S47'!$C:$BQ,60,0)</f>
        <v>35</v>
      </c>
      <c r="AL182" s="58">
        <f>VLOOKUP($A182,'S48'!$C:$BQ,32,0)</f>
        <v>123.9</v>
      </c>
      <c r="AM182" s="58">
        <f>VLOOKUP($A182,'S48'!$C:$BQ,39,0)</f>
        <v>67</v>
      </c>
      <c r="AN182" s="58">
        <f>VLOOKUP($A182,'S48'!$C:$BQ,40,0)</f>
        <v>105</v>
      </c>
      <c r="AO182" s="58">
        <f>VLOOKUP($A182,'S48'!$C:$BQ,22,0)</f>
        <v>1174.843515</v>
      </c>
      <c r="AP182" s="66">
        <f>VLOOKUP($A182,'S48'!$C:$BQ,29,0)</f>
        <v>555</v>
      </c>
      <c r="AQ182" s="66">
        <f>VLOOKUP($A182,'S48'!$C:$BQ,30,0)</f>
        <v>901</v>
      </c>
      <c r="AR182" s="66">
        <f>VLOOKUP($A182,'S48'!$C:$BQ,52,0)</f>
        <v>82</v>
      </c>
      <c r="AS182" s="66">
        <f>VLOOKUP($A182,'S48'!$C:$BQ,59,0)</f>
        <v>15</v>
      </c>
      <c r="AT182" s="66">
        <f>VLOOKUP($A182,'S48'!$C:$BQ,60,0)</f>
        <v>34</v>
      </c>
      <c r="AU182" s="58">
        <f>VLOOKUP($A182,'S49'!$C:$BQ,32,0)</f>
        <v>119.9</v>
      </c>
      <c r="AV182" s="58">
        <f>VLOOKUP($A182,'S49'!$C:$BQ,39,0)</f>
        <v>71</v>
      </c>
      <c r="AW182" s="58">
        <f>VLOOKUP($A182,'S49'!$C:$BQ,40,0)</f>
        <v>109</v>
      </c>
      <c r="AX182" s="58">
        <f>VLOOKUP($A182,'S49'!$C:$BQ,22,0)</f>
        <v>1218.3029449999999</v>
      </c>
      <c r="AY182" s="66">
        <f>VLOOKUP($A182,'S49'!$C:$BQ,29,0)</f>
        <v>511</v>
      </c>
      <c r="AZ182" s="66">
        <f>VLOOKUP($A182,'S49'!$C:$BQ,30,0)</f>
        <v>857</v>
      </c>
      <c r="BA182" s="66">
        <f>VLOOKUP($A182,'S49'!$C:$BQ,52,0)</f>
        <v>84</v>
      </c>
      <c r="BB182" s="66">
        <f>VLOOKUP($A182,'S49'!$C:$BQ,59,0)</f>
        <v>13</v>
      </c>
      <c r="BC182" s="66">
        <f>VLOOKUP($A182,'S49'!$C:$BQ,60,0)</f>
        <v>32</v>
      </c>
      <c r="BD182" s="58" t="e">
        <f>VLOOKUP($A182,'S50'!$C:$BQ,32,0)</f>
        <v>#N/A</v>
      </c>
      <c r="BE182" s="58" t="e">
        <f>VLOOKUP($A182,'S50'!$C:$BQ,39,0)</f>
        <v>#N/A</v>
      </c>
      <c r="BF182" s="58" t="e">
        <f>VLOOKUP($A182,'S50'!$C:$BQ,40,0)</f>
        <v>#N/A</v>
      </c>
      <c r="BG182" s="58" t="e">
        <f>VLOOKUP($A182,'S50'!$C:$BQ,22,0)</f>
        <v>#N/A</v>
      </c>
      <c r="BH182" s="66" t="e">
        <f>VLOOKUP($A182,'S50'!$C:$BQ,29,0)</f>
        <v>#N/A</v>
      </c>
      <c r="BI182" s="66" t="e">
        <f>VLOOKUP($A182,'S50'!$C:$BQ,30,0)</f>
        <v>#N/A</v>
      </c>
      <c r="BJ182" s="66" t="e">
        <f>VLOOKUP($A182,'S50'!$C:$BQ,52,0)</f>
        <v>#N/A</v>
      </c>
      <c r="BK182" s="66" t="e">
        <f>VLOOKUP($A182,'S50'!$C:$BQ,59,0)</f>
        <v>#N/A</v>
      </c>
      <c r="BL182" s="66" t="e">
        <f>VLOOKUP($A182,'S50'!$C:$BQ,60,0)</f>
        <v>#N/A</v>
      </c>
    </row>
    <row r="183" spans="1:64" x14ac:dyDescent="0.2">
      <c r="A183" s="57" t="s">
        <v>250</v>
      </c>
      <c r="B183" s="58">
        <f>VLOOKUP($A183,'S0 remplacer avec S44'!$C:$BQ,32,0)</f>
        <v>183.9</v>
      </c>
      <c r="C183" s="58">
        <f>VLOOKUP($A183,'S0 remplacer avec S44'!$C:$BQ,39,0)</f>
        <v>64</v>
      </c>
      <c r="D183" s="58">
        <f>VLOOKUP($A183,'S0 remplacer avec S44'!$C:$BQ,40,0)</f>
        <v>113</v>
      </c>
      <c r="E183" s="58">
        <f>VLOOKUP($A183,'S0 remplacer avec S44'!$C:$BQ,22,0)</f>
        <v>1871.66551</v>
      </c>
      <c r="F183" s="66">
        <f>VLOOKUP($A183,'S0 remplacer avec S44'!$C:$BQ,29,0)</f>
        <v>377</v>
      </c>
      <c r="G183" s="66">
        <f>VLOOKUP($A183,'S0 remplacer avec S44'!$C:$BQ,30,0)</f>
        <v>827</v>
      </c>
      <c r="H183" s="66">
        <f>VLOOKUP($A183,'S0 remplacer avec S44'!$C:$BQ,52,0)</f>
        <v>206.6</v>
      </c>
      <c r="I183" s="66">
        <f>VLOOKUP($A183,'S0 remplacer avec S44'!$C:$BQ,59,0)</f>
        <v>0</v>
      </c>
      <c r="J183" s="66">
        <f>VLOOKUP($A183,'S0 remplacer avec S44'!$C:$BQ,60,0)</f>
        <v>0</v>
      </c>
      <c r="K183" s="58">
        <f>VLOOKUP($A183,'S45'!$C:$BQ,32,0)</f>
        <v>185.9</v>
      </c>
      <c r="L183" s="58">
        <f>VLOOKUP($A183,'S45'!$C:$BQ,39,0)</f>
        <v>62</v>
      </c>
      <c r="M183" s="58">
        <f>VLOOKUP($A183,'S45'!$C:$BQ,40,0)</f>
        <v>111</v>
      </c>
      <c r="N183" s="58">
        <f>VLOOKUP($A183,'S45'!$C:$BQ,22,0)</f>
        <v>1875.15805</v>
      </c>
      <c r="O183" s="66">
        <f>VLOOKUP($A183,'S45'!$C:$BQ,29,0)</f>
        <v>374</v>
      </c>
      <c r="P183" s="66">
        <f>VLOOKUP($A183,'S45'!$C:$BQ,30,0)</f>
        <v>824</v>
      </c>
      <c r="Q183" s="66">
        <f>VLOOKUP($A183,'S45'!$C:$BQ,52,0)</f>
        <v>207.6</v>
      </c>
      <c r="R183" s="66">
        <f>VLOOKUP($A183,'S45'!$C:$BQ,59,0)</f>
        <v>0</v>
      </c>
      <c r="S183" s="66">
        <f>VLOOKUP($A183,'S45'!$C:$BQ,60,0)</f>
        <v>0</v>
      </c>
      <c r="T183" s="58">
        <f>VLOOKUP($A183,'S46'!$C:$BQ,32,0)</f>
        <v>185.9</v>
      </c>
      <c r="U183" s="58">
        <f>VLOOKUP($A183,'S46'!$C:$BQ,39,0)</f>
        <v>62</v>
      </c>
      <c r="V183" s="58">
        <f>VLOOKUP($A183,'S46'!$C:$BQ,40,0)</f>
        <v>111</v>
      </c>
      <c r="W183" s="58">
        <f>VLOOKUP($A183,'S46'!$C:$BQ,22,0)</f>
        <v>1901.55602</v>
      </c>
      <c r="X183" s="66">
        <f>VLOOKUP($A183,'S46'!$C:$BQ,29,0)</f>
        <v>348</v>
      </c>
      <c r="Y183" s="66">
        <f>VLOOKUP($A183,'S46'!$C:$BQ,30,0)</f>
        <v>797</v>
      </c>
      <c r="Z183" s="66">
        <f>VLOOKUP($A183,'S46'!$C:$BQ,52,0)</f>
        <v>212.6</v>
      </c>
      <c r="AA183" s="66">
        <f>VLOOKUP($A183,'S46'!$C:$BQ,59,0)</f>
        <v>0</v>
      </c>
      <c r="AB183" s="66">
        <f>VLOOKUP($A183,'S46'!$C:$BQ,60,0)</f>
        <v>0</v>
      </c>
      <c r="AC183" s="58">
        <f>VLOOKUP($A183,'S47'!$C:$BQ,32,0)</f>
        <v>189.9</v>
      </c>
      <c r="AD183" s="58">
        <f>VLOOKUP($A183,'S47'!$C:$BQ,39,0)</f>
        <v>58</v>
      </c>
      <c r="AE183" s="58">
        <f>VLOOKUP($A183,'S47'!$C:$BQ,40,0)</f>
        <v>107</v>
      </c>
      <c r="AF183" s="58">
        <f>VLOOKUP($A183,'S47'!$C:$BQ,22,0)</f>
        <v>1905.99947</v>
      </c>
      <c r="AG183" s="66">
        <f>VLOOKUP($A183,'S47'!$C:$BQ,29,0)</f>
        <v>343</v>
      </c>
      <c r="AH183" s="66">
        <f>VLOOKUP($A183,'S47'!$C:$BQ,30,0)</f>
        <v>793</v>
      </c>
      <c r="AI183" s="66">
        <f>VLOOKUP($A183,'S47'!$C:$BQ,52,0)</f>
        <v>220.6</v>
      </c>
      <c r="AJ183" s="66">
        <f>VLOOKUP($A183,'S47'!$C:$BQ,59,0)</f>
        <v>0</v>
      </c>
      <c r="AK183" s="66">
        <f>VLOOKUP($A183,'S47'!$C:$BQ,60,0)</f>
        <v>0</v>
      </c>
      <c r="AL183" s="58">
        <f>VLOOKUP($A183,'S48'!$C:$BQ,32,0)</f>
        <v>191.9</v>
      </c>
      <c r="AM183" s="58">
        <f>VLOOKUP($A183,'S48'!$C:$BQ,39,0)</f>
        <v>56</v>
      </c>
      <c r="AN183" s="58">
        <f>VLOOKUP($A183,'S48'!$C:$BQ,40,0)</f>
        <v>106</v>
      </c>
      <c r="AO183" s="58">
        <f>VLOOKUP($A183,'S48'!$C:$BQ,22,0)</f>
        <v>1971.36535</v>
      </c>
      <c r="AP183" s="66">
        <f>VLOOKUP($A183,'S48'!$C:$BQ,29,0)</f>
        <v>282</v>
      </c>
      <c r="AQ183" s="66">
        <f>VLOOKUP($A183,'S48'!$C:$BQ,30,0)</f>
        <v>733</v>
      </c>
      <c r="AR183" s="66">
        <f>VLOOKUP($A183,'S48'!$C:$BQ,52,0)</f>
        <v>227.6</v>
      </c>
      <c r="AS183" s="66">
        <f>VLOOKUP($A183,'S48'!$C:$BQ,59,0)</f>
        <v>0</v>
      </c>
      <c r="AT183" s="66">
        <f>VLOOKUP($A183,'S48'!$C:$BQ,60,0)</f>
        <v>0</v>
      </c>
      <c r="AU183" s="58">
        <f>VLOOKUP($A183,'S49'!$C:$BQ,32,0)</f>
        <v>194.9</v>
      </c>
      <c r="AV183" s="58">
        <f>VLOOKUP($A183,'S49'!$C:$BQ,39,0)</f>
        <v>53</v>
      </c>
      <c r="AW183" s="58">
        <f>VLOOKUP($A183,'S49'!$C:$BQ,40,0)</f>
        <v>103</v>
      </c>
      <c r="AX183" s="58">
        <f>VLOOKUP($A183,'S49'!$C:$BQ,22,0)</f>
        <v>2195.75558</v>
      </c>
      <c r="AY183" s="66">
        <f>VLOOKUP($A183,'S49'!$C:$BQ,29,0)</f>
        <v>58</v>
      </c>
      <c r="AZ183" s="66">
        <f>VLOOKUP($A183,'S49'!$C:$BQ,30,0)</f>
        <v>508</v>
      </c>
      <c r="BA183" s="66">
        <f>VLOOKUP($A183,'S49'!$C:$BQ,52,0)</f>
        <v>227.6</v>
      </c>
      <c r="BB183" s="66">
        <f>VLOOKUP($A183,'S49'!$C:$BQ,59,0)</f>
        <v>0</v>
      </c>
      <c r="BC183" s="66">
        <f>VLOOKUP($A183,'S49'!$C:$BQ,60,0)</f>
        <v>0</v>
      </c>
      <c r="BD183" s="58" t="e">
        <f>VLOOKUP($A183,'S50'!$C:$BQ,32,0)</f>
        <v>#N/A</v>
      </c>
      <c r="BE183" s="58" t="e">
        <f>VLOOKUP($A183,'S50'!$C:$BQ,39,0)</f>
        <v>#N/A</v>
      </c>
      <c r="BF183" s="58" t="e">
        <f>VLOOKUP($A183,'S50'!$C:$BQ,40,0)</f>
        <v>#N/A</v>
      </c>
      <c r="BG183" s="58" t="e">
        <f>VLOOKUP($A183,'S50'!$C:$BQ,22,0)</f>
        <v>#N/A</v>
      </c>
      <c r="BH183" s="66" t="e">
        <f>VLOOKUP($A183,'S50'!$C:$BQ,29,0)</f>
        <v>#N/A</v>
      </c>
      <c r="BI183" s="66" t="e">
        <f>VLOOKUP($A183,'S50'!$C:$BQ,30,0)</f>
        <v>#N/A</v>
      </c>
      <c r="BJ183" s="66" t="e">
        <f>VLOOKUP($A183,'S50'!$C:$BQ,52,0)</f>
        <v>#N/A</v>
      </c>
      <c r="BK183" s="66" t="e">
        <f>VLOOKUP($A183,'S50'!$C:$BQ,59,0)</f>
        <v>#N/A</v>
      </c>
      <c r="BL183" s="66" t="e">
        <f>VLOOKUP($A183,'S50'!$C:$BQ,60,0)</f>
        <v>#N/A</v>
      </c>
    </row>
    <row r="184" spans="1:64" x14ac:dyDescent="0.2">
      <c r="A184" s="57" t="s">
        <v>251</v>
      </c>
      <c r="B184" s="58">
        <f>VLOOKUP($A184,'S0 remplacer avec S44'!$C:$BQ,32,0)</f>
        <v>157.19999999999999</v>
      </c>
      <c r="C184" s="58">
        <f>VLOOKUP($A184,'S0 remplacer avec S44'!$C:$BQ,39,0)</f>
        <v>0</v>
      </c>
      <c r="D184" s="58">
        <f>VLOOKUP($A184,'S0 remplacer avec S44'!$C:$BQ,40,0)</f>
        <v>0</v>
      </c>
      <c r="E184" s="58">
        <f>VLOOKUP($A184,'S0 remplacer avec S44'!$C:$BQ,22,0)</f>
        <v>1254.1994549999999</v>
      </c>
      <c r="F184" s="66">
        <f>VLOOKUP($A184,'S0 remplacer avec S44'!$C:$BQ,29,0)</f>
        <v>0</v>
      </c>
      <c r="G184" s="66">
        <f>VLOOKUP($A184,'S0 remplacer avec S44'!$C:$BQ,30,0)</f>
        <v>4</v>
      </c>
      <c r="H184" s="66">
        <f>VLOOKUP($A184,'S0 remplacer avec S44'!$C:$BQ,52,0)</f>
        <v>85</v>
      </c>
      <c r="I184" s="66">
        <f>VLOOKUP($A184,'S0 remplacer avec S44'!$C:$BQ,59,0)</f>
        <v>0</v>
      </c>
      <c r="J184" s="66">
        <f>VLOOKUP($A184,'S0 remplacer avec S44'!$C:$BQ,60,0)</f>
        <v>0</v>
      </c>
      <c r="K184" s="58">
        <f>VLOOKUP($A184,'S45'!$C:$BQ,32,0)</f>
        <v>166.2</v>
      </c>
      <c r="L184" s="58">
        <f>VLOOKUP($A184,'S45'!$C:$BQ,39,0)</f>
        <v>0</v>
      </c>
      <c r="M184" s="58">
        <f>VLOOKUP($A184,'S45'!$C:$BQ,40,0)</f>
        <v>0</v>
      </c>
      <c r="N184" s="58">
        <f>VLOOKUP($A184,'S45'!$C:$BQ,22,0)</f>
        <v>1254.859455</v>
      </c>
      <c r="O184" s="66">
        <f>VLOOKUP($A184,'S45'!$C:$BQ,29,0)</f>
        <v>0</v>
      </c>
      <c r="P184" s="66">
        <f>VLOOKUP($A184,'S45'!$C:$BQ,30,0)</f>
        <v>3</v>
      </c>
      <c r="Q184" s="66">
        <f>VLOOKUP($A184,'S45'!$C:$BQ,52,0)</f>
        <v>88</v>
      </c>
      <c r="R184" s="66">
        <f>VLOOKUP($A184,'S45'!$C:$BQ,59,0)</f>
        <v>0</v>
      </c>
      <c r="S184" s="66">
        <f>VLOOKUP($A184,'S45'!$C:$BQ,60,0)</f>
        <v>0</v>
      </c>
      <c r="T184" s="58">
        <f>VLOOKUP($A184,'S46'!$C:$BQ,32,0)</f>
        <v>167.2</v>
      </c>
      <c r="U184" s="58">
        <f>VLOOKUP($A184,'S46'!$C:$BQ,39,0)</f>
        <v>0</v>
      </c>
      <c r="V184" s="58">
        <f>VLOOKUP($A184,'S46'!$C:$BQ,40,0)</f>
        <v>0</v>
      </c>
      <c r="W184" s="58">
        <f>VLOOKUP($A184,'S46'!$C:$BQ,22,0)</f>
        <v>1256.071265</v>
      </c>
      <c r="X184" s="66">
        <f>VLOOKUP($A184,'S46'!$C:$BQ,29,0)</f>
        <v>0</v>
      </c>
      <c r="Y184" s="66">
        <f>VLOOKUP($A184,'S46'!$C:$BQ,30,0)</f>
        <v>2</v>
      </c>
      <c r="Z184" s="66">
        <f>VLOOKUP($A184,'S46'!$C:$BQ,52,0)</f>
        <v>88</v>
      </c>
      <c r="AA184" s="66">
        <f>VLOOKUP($A184,'S46'!$C:$BQ,59,0)</f>
        <v>0</v>
      </c>
      <c r="AB184" s="66">
        <f>VLOOKUP($A184,'S46'!$C:$BQ,60,0)</f>
        <v>0</v>
      </c>
      <c r="AC184" s="58">
        <f>VLOOKUP($A184,'S47'!$C:$BQ,32,0)</f>
        <v>172.2</v>
      </c>
      <c r="AD184" s="58">
        <f>VLOOKUP($A184,'S47'!$C:$BQ,39,0)</f>
        <v>0</v>
      </c>
      <c r="AE184" s="58">
        <f>VLOOKUP($A184,'S47'!$C:$BQ,40,0)</f>
        <v>0</v>
      </c>
      <c r="AF184" s="58">
        <f>VLOOKUP($A184,'S47'!$C:$BQ,22,0)</f>
        <v>1268.6986850000001</v>
      </c>
      <c r="AG184" s="66">
        <f>VLOOKUP($A184,'S47'!$C:$BQ,29,0)</f>
        <v>0</v>
      </c>
      <c r="AH184" s="66">
        <f>VLOOKUP($A184,'S47'!$C:$BQ,30,0)</f>
        <v>0</v>
      </c>
      <c r="AI184" s="66">
        <f>VLOOKUP($A184,'S47'!$C:$BQ,52,0)</f>
        <v>90</v>
      </c>
      <c r="AJ184" s="66">
        <f>VLOOKUP($A184,'S47'!$C:$BQ,59,0)</f>
        <v>0</v>
      </c>
      <c r="AK184" s="66">
        <f>VLOOKUP($A184,'S47'!$C:$BQ,60,0)</f>
        <v>0</v>
      </c>
      <c r="AL184" s="58">
        <f>VLOOKUP($A184,'S48'!$C:$BQ,32,0)</f>
        <v>175.2</v>
      </c>
      <c r="AM184" s="58">
        <f>VLOOKUP($A184,'S48'!$C:$BQ,39,0)</f>
        <v>0</v>
      </c>
      <c r="AN184" s="58">
        <f>VLOOKUP($A184,'S48'!$C:$BQ,40,0)</f>
        <v>0</v>
      </c>
      <c r="AO184" s="58">
        <f>VLOOKUP($A184,'S48'!$C:$BQ,22,0)</f>
        <v>1268.780305</v>
      </c>
      <c r="AP184" s="66">
        <f>VLOOKUP($A184,'S48'!$C:$BQ,29,0)</f>
        <v>0</v>
      </c>
      <c r="AQ184" s="66">
        <f>VLOOKUP($A184,'S48'!$C:$BQ,30,0)</f>
        <v>1</v>
      </c>
      <c r="AR184" s="66">
        <f>VLOOKUP($A184,'S48'!$C:$BQ,52,0)</f>
        <v>92</v>
      </c>
      <c r="AS184" s="66">
        <f>VLOOKUP($A184,'S48'!$C:$BQ,59,0)</f>
        <v>0</v>
      </c>
      <c r="AT184" s="66">
        <f>VLOOKUP($A184,'S48'!$C:$BQ,60,0)</f>
        <v>0</v>
      </c>
      <c r="AU184" s="58">
        <f>VLOOKUP($A184,'S49'!$C:$BQ,32,0)</f>
        <v>178.2</v>
      </c>
      <c r="AV184" s="58">
        <f>VLOOKUP($A184,'S49'!$C:$BQ,39,0)</f>
        <v>0</v>
      </c>
      <c r="AW184" s="58">
        <f>VLOOKUP($A184,'S49'!$C:$BQ,40,0)</f>
        <v>0</v>
      </c>
      <c r="AX184" s="58">
        <f>VLOOKUP($A184,'S49'!$C:$BQ,22,0)</f>
        <v>1288.980305</v>
      </c>
      <c r="AY184" s="66">
        <f>VLOOKUP($A184,'S49'!$C:$BQ,29,0)</f>
        <v>0</v>
      </c>
      <c r="AZ184" s="66">
        <f>VLOOKUP($A184,'S49'!$C:$BQ,30,0)</f>
        <v>0</v>
      </c>
      <c r="BA184" s="66">
        <f>VLOOKUP($A184,'S49'!$C:$BQ,52,0)</f>
        <v>93</v>
      </c>
      <c r="BB184" s="66">
        <f>VLOOKUP($A184,'S49'!$C:$BQ,59,0)</f>
        <v>0</v>
      </c>
      <c r="BC184" s="66">
        <f>VLOOKUP($A184,'S49'!$C:$BQ,60,0)</f>
        <v>0</v>
      </c>
      <c r="BD184" s="58" t="e">
        <f>VLOOKUP($A184,'S50'!$C:$BQ,32,0)</f>
        <v>#N/A</v>
      </c>
      <c r="BE184" s="58" t="e">
        <f>VLOOKUP($A184,'S50'!$C:$BQ,39,0)</f>
        <v>#N/A</v>
      </c>
      <c r="BF184" s="58" t="e">
        <f>VLOOKUP($A184,'S50'!$C:$BQ,40,0)</f>
        <v>#N/A</v>
      </c>
      <c r="BG184" s="58" t="e">
        <f>VLOOKUP($A184,'S50'!$C:$BQ,22,0)</f>
        <v>#N/A</v>
      </c>
      <c r="BH184" s="66" t="e">
        <f>VLOOKUP($A184,'S50'!$C:$BQ,29,0)</f>
        <v>#N/A</v>
      </c>
      <c r="BI184" s="66" t="e">
        <f>VLOOKUP($A184,'S50'!$C:$BQ,30,0)</f>
        <v>#N/A</v>
      </c>
      <c r="BJ184" s="66" t="e">
        <f>VLOOKUP($A184,'S50'!$C:$BQ,52,0)</f>
        <v>#N/A</v>
      </c>
      <c r="BK184" s="66" t="e">
        <f>VLOOKUP($A184,'S50'!$C:$BQ,59,0)</f>
        <v>#N/A</v>
      </c>
      <c r="BL184" s="66" t="e">
        <f>VLOOKUP($A184,'S50'!$C:$BQ,60,0)</f>
        <v>#N/A</v>
      </c>
    </row>
    <row r="185" spans="1:64" x14ac:dyDescent="0.2">
      <c r="A185" s="57" t="s">
        <v>252</v>
      </c>
      <c r="B185" s="58">
        <f>VLOOKUP($A185,'S0 remplacer avec S44'!$C:$BQ,32,0)</f>
        <v>157.69999999999999</v>
      </c>
      <c r="C185" s="58">
        <f>VLOOKUP($A185,'S0 remplacer avec S44'!$C:$BQ,39,0)</f>
        <v>33</v>
      </c>
      <c r="D185" s="58">
        <f>VLOOKUP($A185,'S0 remplacer avec S44'!$C:$BQ,40,0)</f>
        <v>71</v>
      </c>
      <c r="E185" s="58">
        <f>VLOOKUP($A185,'S0 remplacer avec S44'!$C:$BQ,22,0)</f>
        <v>1875.136645</v>
      </c>
      <c r="F185" s="66">
        <f>VLOOKUP($A185,'S0 remplacer avec S44'!$C:$BQ,29,0)</f>
        <v>0</v>
      </c>
      <c r="G185" s="66">
        <f>VLOOKUP($A185,'S0 remplacer avec S44'!$C:$BQ,30,0)</f>
        <v>197</v>
      </c>
      <c r="H185" s="66">
        <f>VLOOKUP($A185,'S0 remplacer avec S44'!$C:$BQ,52,0)</f>
        <v>93</v>
      </c>
      <c r="I185" s="66">
        <f>VLOOKUP($A185,'S0 remplacer avec S44'!$C:$BQ,59,0)</f>
        <v>4</v>
      </c>
      <c r="J185" s="66">
        <f>VLOOKUP($A185,'S0 remplacer avec S44'!$C:$BQ,60,0)</f>
        <v>23</v>
      </c>
      <c r="K185" s="58">
        <f>VLOOKUP($A185,'S45'!$C:$BQ,32,0)</f>
        <v>159.69999999999999</v>
      </c>
      <c r="L185" s="58">
        <f>VLOOKUP($A185,'S45'!$C:$BQ,39,0)</f>
        <v>31</v>
      </c>
      <c r="M185" s="58">
        <f>VLOOKUP($A185,'S45'!$C:$BQ,40,0)</f>
        <v>69</v>
      </c>
      <c r="N185" s="58">
        <f>VLOOKUP($A185,'S45'!$C:$BQ,22,0)</f>
        <v>1966.321745</v>
      </c>
      <c r="O185" s="66">
        <f>VLOOKUP($A185,'S45'!$C:$BQ,29,0)</f>
        <v>0</v>
      </c>
      <c r="P185" s="66">
        <f>VLOOKUP($A185,'S45'!$C:$BQ,30,0)</f>
        <v>105</v>
      </c>
      <c r="Q185" s="66">
        <f>VLOOKUP($A185,'S45'!$C:$BQ,52,0)</f>
        <v>99</v>
      </c>
      <c r="R185" s="66">
        <f>VLOOKUP($A185,'S45'!$C:$BQ,59,0)</f>
        <v>0</v>
      </c>
      <c r="S185" s="66">
        <f>VLOOKUP($A185,'S45'!$C:$BQ,60,0)</f>
        <v>17</v>
      </c>
      <c r="T185" s="58">
        <f>VLOOKUP($A185,'S46'!$C:$BQ,32,0)</f>
        <v>159.69999999999999</v>
      </c>
      <c r="U185" s="58">
        <f>VLOOKUP($A185,'S46'!$C:$BQ,39,0)</f>
        <v>31</v>
      </c>
      <c r="V185" s="58">
        <f>VLOOKUP($A185,'S46'!$C:$BQ,40,0)</f>
        <v>69</v>
      </c>
      <c r="W185" s="58">
        <f>VLOOKUP($A185,'S46'!$C:$BQ,22,0)</f>
        <v>1921.601625</v>
      </c>
      <c r="X185" s="66">
        <f>VLOOKUP($A185,'S46'!$C:$BQ,29,0)</f>
        <v>0</v>
      </c>
      <c r="Y185" s="66">
        <f>VLOOKUP($A185,'S46'!$C:$BQ,30,0)</f>
        <v>150</v>
      </c>
      <c r="Z185" s="66">
        <f>VLOOKUP($A185,'S46'!$C:$BQ,52,0)</f>
        <v>99</v>
      </c>
      <c r="AA185" s="66">
        <f>VLOOKUP($A185,'S46'!$C:$BQ,59,0)</f>
        <v>0</v>
      </c>
      <c r="AB185" s="66">
        <f>VLOOKUP($A185,'S46'!$C:$BQ,60,0)</f>
        <v>17</v>
      </c>
      <c r="AC185" s="58">
        <f>VLOOKUP($A185,'S47'!$C:$BQ,32,0)</f>
        <v>156.69999999999999</v>
      </c>
      <c r="AD185" s="58">
        <f>VLOOKUP($A185,'S47'!$C:$BQ,39,0)</f>
        <v>34</v>
      </c>
      <c r="AE185" s="58">
        <f>VLOOKUP($A185,'S47'!$C:$BQ,40,0)</f>
        <v>72</v>
      </c>
      <c r="AF185" s="58">
        <f>VLOOKUP($A185,'S47'!$C:$BQ,22,0)</f>
        <v>1973.7178449999999</v>
      </c>
      <c r="AG185" s="66">
        <f>VLOOKUP($A185,'S47'!$C:$BQ,29,0)</f>
        <v>0</v>
      </c>
      <c r="AH185" s="66">
        <f>VLOOKUP($A185,'S47'!$C:$BQ,30,0)</f>
        <v>98</v>
      </c>
      <c r="AI185" s="66">
        <f>VLOOKUP($A185,'S47'!$C:$BQ,52,0)</f>
        <v>103</v>
      </c>
      <c r="AJ185" s="66">
        <f>VLOOKUP($A185,'S47'!$C:$BQ,59,0)</f>
        <v>0</v>
      </c>
      <c r="AK185" s="66">
        <f>VLOOKUP($A185,'S47'!$C:$BQ,60,0)</f>
        <v>13</v>
      </c>
      <c r="AL185" s="58">
        <f>VLOOKUP($A185,'S48'!$C:$BQ,32,0)</f>
        <v>155.69999999999999</v>
      </c>
      <c r="AM185" s="58">
        <f>VLOOKUP($A185,'S48'!$C:$BQ,39,0)</f>
        <v>40</v>
      </c>
      <c r="AN185" s="58">
        <f>VLOOKUP($A185,'S48'!$C:$BQ,40,0)</f>
        <v>79</v>
      </c>
      <c r="AO185" s="58">
        <f>VLOOKUP($A185,'S48'!$C:$BQ,22,0)</f>
        <v>1976.1318349999999</v>
      </c>
      <c r="AP185" s="66">
        <f>VLOOKUP($A185,'S48'!$C:$BQ,29,0)</f>
        <v>0</v>
      </c>
      <c r="AQ185" s="66">
        <f>VLOOKUP($A185,'S48'!$C:$BQ,30,0)</f>
        <v>157</v>
      </c>
      <c r="AR185" s="66">
        <f>VLOOKUP($A185,'S48'!$C:$BQ,52,0)</f>
        <v>107</v>
      </c>
      <c r="AS185" s="66">
        <f>VLOOKUP($A185,'S48'!$C:$BQ,59,0)</f>
        <v>0</v>
      </c>
      <c r="AT185" s="66">
        <f>VLOOKUP($A185,'S48'!$C:$BQ,60,0)</f>
        <v>13</v>
      </c>
      <c r="AU185" s="58">
        <f>VLOOKUP($A185,'S49'!$C:$BQ,32,0)</f>
        <v>152.19999999999999</v>
      </c>
      <c r="AV185" s="58">
        <f>VLOOKUP($A185,'S49'!$C:$BQ,39,0)</f>
        <v>44</v>
      </c>
      <c r="AW185" s="58">
        <f>VLOOKUP($A185,'S49'!$C:$BQ,40,0)</f>
        <v>83</v>
      </c>
      <c r="AX185" s="58">
        <f>VLOOKUP($A185,'S49'!$C:$BQ,22,0)</f>
        <v>2018.774735</v>
      </c>
      <c r="AY185" s="66">
        <f>VLOOKUP($A185,'S49'!$C:$BQ,29,0)</f>
        <v>0</v>
      </c>
      <c r="AZ185" s="66">
        <f>VLOOKUP($A185,'S49'!$C:$BQ,30,0)</f>
        <v>115</v>
      </c>
      <c r="BA185" s="66">
        <f>VLOOKUP($A185,'S49'!$C:$BQ,52,0)</f>
        <v>110</v>
      </c>
      <c r="BB185" s="66">
        <f>VLOOKUP($A185,'S49'!$C:$BQ,59,0)</f>
        <v>0</v>
      </c>
      <c r="BC185" s="66">
        <f>VLOOKUP($A185,'S49'!$C:$BQ,60,0)</f>
        <v>10</v>
      </c>
      <c r="BD185" s="58" t="e">
        <f>VLOOKUP($A185,'S50'!$C:$BQ,32,0)</f>
        <v>#N/A</v>
      </c>
      <c r="BE185" s="58" t="e">
        <f>VLOOKUP($A185,'S50'!$C:$BQ,39,0)</f>
        <v>#N/A</v>
      </c>
      <c r="BF185" s="58" t="e">
        <f>VLOOKUP($A185,'S50'!$C:$BQ,40,0)</f>
        <v>#N/A</v>
      </c>
      <c r="BG185" s="58" t="e">
        <f>VLOOKUP($A185,'S50'!$C:$BQ,22,0)</f>
        <v>#N/A</v>
      </c>
      <c r="BH185" s="66" t="e">
        <f>VLOOKUP($A185,'S50'!$C:$BQ,29,0)</f>
        <v>#N/A</v>
      </c>
      <c r="BI185" s="66" t="e">
        <f>VLOOKUP($A185,'S50'!$C:$BQ,30,0)</f>
        <v>#N/A</v>
      </c>
      <c r="BJ185" s="66" t="e">
        <f>VLOOKUP($A185,'S50'!$C:$BQ,52,0)</f>
        <v>#N/A</v>
      </c>
      <c r="BK185" s="66" t="e">
        <f>VLOOKUP($A185,'S50'!$C:$BQ,59,0)</f>
        <v>#N/A</v>
      </c>
      <c r="BL185" s="66" t="e">
        <f>VLOOKUP($A185,'S50'!$C:$BQ,60,0)</f>
        <v>#N/A</v>
      </c>
    </row>
    <row r="186" spans="1:64" x14ac:dyDescent="0.2">
      <c r="A186" s="57" t="s">
        <v>253</v>
      </c>
      <c r="B186" s="58">
        <f>VLOOKUP($A186,'S0 remplacer avec S44'!$C:$BQ,32,0)</f>
        <v>157.85</v>
      </c>
      <c r="C186" s="58">
        <f>VLOOKUP($A186,'S0 remplacer avec S44'!$C:$BQ,39,0)</f>
        <v>13</v>
      </c>
      <c r="D186" s="58">
        <f>VLOOKUP($A186,'S0 remplacer avec S44'!$C:$BQ,40,0)</f>
        <v>47</v>
      </c>
      <c r="E186" s="58">
        <f>VLOOKUP($A186,'S0 remplacer avec S44'!$C:$BQ,22,0)</f>
        <v>1580.3884499999999</v>
      </c>
      <c r="F186" s="66">
        <f>VLOOKUP($A186,'S0 remplacer avec S44'!$C:$BQ,29,0)</f>
        <v>0</v>
      </c>
      <c r="G186" s="66">
        <f>VLOOKUP($A186,'S0 remplacer avec S44'!$C:$BQ,30,0)</f>
        <v>275</v>
      </c>
      <c r="H186" s="66">
        <f>VLOOKUP($A186,'S0 remplacer avec S44'!$C:$BQ,52,0)</f>
        <v>91.4</v>
      </c>
      <c r="I186" s="66">
        <f>VLOOKUP($A186,'S0 remplacer avec S44'!$C:$BQ,59,0)</f>
        <v>0</v>
      </c>
      <c r="J186" s="66">
        <f>VLOOKUP($A186,'S0 remplacer avec S44'!$C:$BQ,60,0)</f>
        <v>13</v>
      </c>
      <c r="K186" s="58">
        <f>VLOOKUP($A186,'S45'!$C:$BQ,32,0)</f>
        <v>162.85</v>
      </c>
      <c r="L186" s="58">
        <f>VLOOKUP($A186,'S45'!$C:$BQ,39,0)</f>
        <v>8</v>
      </c>
      <c r="M186" s="58">
        <f>VLOOKUP($A186,'S45'!$C:$BQ,40,0)</f>
        <v>42</v>
      </c>
      <c r="N186" s="58">
        <f>VLOOKUP($A186,'S45'!$C:$BQ,22,0)</f>
        <v>1599.18246</v>
      </c>
      <c r="O186" s="66">
        <f>VLOOKUP($A186,'S45'!$C:$BQ,29,0)</f>
        <v>0</v>
      </c>
      <c r="P186" s="66">
        <f>VLOOKUP($A186,'S45'!$C:$BQ,30,0)</f>
        <v>256</v>
      </c>
      <c r="Q186" s="66">
        <f>VLOOKUP($A186,'S45'!$C:$BQ,52,0)</f>
        <v>92.4</v>
      </c>
      <c r="R186" s="66">
        <f>VLOOKUP($A186,'S45'!$C:$BQ,59,0)</f>
        <v>0</v>
      </c>
      <c r="S186" s="66">
        <f>VLOOKUP($A186,'S45'!$C:$BQ,60,0)</f>
        <v>12</v>
      </c>
      <c r="T186" s="58">
        <f>VLOOKUP($A186,'S46'!$C:$BQ,32,0)</f>
        <v>162.85</v>
      </c>
      <c r="U186" s="58">
        <f>VLOOKUP($A186,'S46'!$C:$BQ,39,0)</f>
        <v>8</v>
      </c>
      <c r="V186" s="58">
        <f>VLOOKUP($A186,'S46'!$C:$BQ,40,0)</f>
        <v>42</v>
      </c>
      <c r="W186" s="58">
        <f>VLOOKUP($A186,'S46'!$C:$BQ,22,0)</f>
        <v>1604.9930400000001</v>
      </c>
      <c r="X186" s="66">
        <f>VLOOKUP($A186,'S46'!$C:$BQ,29,0)</f>
        <v>0</v>
      </c>
      <c r="Y186" s="66">
        <f>VLOOKUP($A186,'S46'!$C:$BQ,30,0)</f>
        <v>250</v>
      </c>
      <c r="Z186" s="66">
        <f>VLOOKUP($A186,'S46'!$C:$BQ,52,0)</f>
        <v>94.4</v>
      </c>
      <c r="AA186" s="66">
        <f>VLOOKUP($A186,'S46'!$C:$BQ,59,0)</f>
        <v>0</v>
      </c>
      <c r="AB186" s="66">
        <f>VLOOKUP($A186,'S46'!$C:$BQ,60,0)</f>
        <v>10</v>
      </c>
      <c r="AC186" s="58">
        <f>VLOOKUP($A186,'S47'!$C:$BQ,32,0)</f>
        <v>166.35</v>
      </c>
      <c r="AD186" s="58">
        <f>VLOOKUP($A186,'S47'!$C:$BQ,39,0)</f>
        <v>4</v>
      </c>
      <c r="AE186" s="58">
        <f>VLOOKUP($A186,'S47'!$C:$BQ,40,0)</f>
        <v>38</v>
      </c>
      <c r="AF186" s="58">
        <f>VLOOKUP($A186,'S47'!$C:$BQ,22,0)</f>
        <v>1628.2635</v>
      </c>
      <c r="AG186" s="66">
        <f>VLOOKUP($A186,'S47'!$C:$BQ,29,0)</f>
        <v>0</v>
      </c>
      <c r="AH186" s="66">
        <f>VLOOKUP($A186,'S47'!$C:$BQ,30,0)</f>
        <v>227</v>
      </c>
      <c r="AI186" s="66">
        <f>VLOOKUP($A186,'S47'!$C:$BQ,52,0)</f>
        <v>96.4</v>
      </c>
      <c r="AJ186" s="66">
        <f>VLOOKUP($A186,'S47'!$C:$BQ,59,0)</f>
        <v>0</v>
      </c>
      <c r="AK186" s="66">
        <f>VLOOKUP($A186,'S47'!$C:$BQ,60,0)</f>
        <v>8</v>
      </c>
      <c r="AL186" s="58">
        <f>VLOOKUP($A186,'S48'!$C:$BQ,32,0)</f>
        <v>169.85</v>
      </c>
      <c r="AM186" s="58">
        <f>VLOOKUP($A186,'S48'!$C:$BQ,39,0)</f>
        <v>0</v>
      </c>
      <c r="AN186" s="58">
        <f>VLOOKUP($A186,'S48'!$C:$BQ,40,0)</f>
        <v>27</v>
      </c>
      <c r="AO186" s="58">
        <f>VLOOKUP($A186,'S48'!$C:$BQ,22,0)</f>
        <v>1750.55062</v>
      </c>
      <c r="AP186" s="66">
        <f>VLOOKUP($A186,'S48'!$C:$BQ,29,0)</f>
        <v>0</v>
      </c>
      <c r="AQ186" s="66">
        <f>VLOOKUP($A186,'S48'!$C:$BQ,30,0)</f>
        <v>33</v>
      </c>
      <c r="AR186" s="66">
        <f>VLOOKUP($A186,'S48'!$C:$BQ,52,0)</f>
        <v>97.4</v>
      </c>
      <c r="AS186" s="66">
        <f>VLOOKUP($A186,'S48'!$C:$BQ,59,0)</f>
        <v>0</v>
      </c>
      <c r="AT186" s="66">
        <f>VLOOKUP($A186,'S48'!$C:$BQ,60,0)</f>
        <v>3</v>
      </c>
      <c r="AU186" s="58">
        <f>VLOOKUP($A186,'S49'!$C:$BQ,32,0)</f>
        <v>170.85</v>
      </c>
      <c r="AV186" s="58">
        <f>VLOOKUP($A186,'S49'!$C:$BQ,39,0)</f>
        <v>0</v>
      </c>
      <c r="AW186" s="58">
        <f>VLOOKUP($A186,'S49'!$C:$BQ,40,0)</f>
        <v>26</v>
      </c>
      <c r="AX186" s="58">
        <f>VLOOKUP($A186,'S49'!$C:$BQ,22,0)</f>
        <v>1818.68598</v>
      </c>
      <c r="AY186" s="66">
        <f>VLOOKUP($A186,'S49'!$C:$BQ,29,0)</f>
        <v>0</v>
      </c>
      <c r="AZ186" s="66">
        <f>VLOOKUP($A186,'S49'!$C:$BQ,30,0)</f>
        <v>0</v>
      </c>
      <c r="BA186" s="66">
        <f>VLOOKUP($A186,'S49'!$C:$BQ,52,0)</f>
        <v>97.4</v>
      </c>
      <c r="BB186" s="66">
        <f>VLOOKUP($A186,'S49'!$C:$BQ,59,0)</f>
        <v>0</v>
      </c>
      <c r="BC186" s="66">
        <f>VLOOKUP($A186,'S49'!$C:$BQ,60,0)</f>
        <v>3</v>
      </c>
      <c r="BD186" s="58" t="e">
        <f>VLOOKUP($A186,'S50'!$C:$BQ,32,0)</f>
        <v>#N/A</v>
      </c>
      <c r="BE186" s="58" t="e">
        <f>VLOOKUP($A186,'S50'!$C:$BQ,39,0)</f>
        <v>#N/A</v>
      </c>
      <c r="BF186" s="58" t="e">
        <f>VLOOKUP($A186,'S50'!$C:$BQ,40,0)</f>
        <v>#N/A</v>
      </c>
      <c r="BG186" s="58" t="e">
        <f>VLOOKUP($A186,'S50'!$C:$BQ,22,0)</f>
        <v>#N/A</v>
      </c>
      <c r="BH186" s="66" t="e">
        <f>VLOOKUP($A186,'S50'!$C:$BQ,29,0)</f>
        <v>#N/A</v>
      </c>
      <c r="BI186" s="66" t="e">
        <f>VLOOKUP($A186,'S50'!$C:$BQ,30,0)</f>
        <v>#N/A</v>
      </c>
      <c r="BJ186" s="66" t="e">
        <f>VLOOKUP($A186,'S50'!$C:$BQ,52,0)</f>
        <v>#N/A</v>
      </c>
      <c r="BK186" s="66" t="e">
        <f>VLOOKUP($A186,'S50'!$C:$BQ,59,0)</f>
        <v>#N/A</v>
      </c>
      <c r="BL186" s="66" t="e">
        <f>VLOOKUP($A186,'S50'!$C:$BQ,60,0)</f>
        <v>#N/A</v>
      </c>
    </row>
    <row r="187" spans="1:64" x14ac:dyDescent="0.2">
      <c r="A187" s="57" t="s">
        <v>254</v>
      </c>
      <c r="B187" s="58">
        <f>VLOOKUP($A187,'S0 remplacer avec S44'!$C:$BQ,32,0)</f>
        <v>198.8</v>
      </c>
      <c r="C187" s="58">
        <f>VLOOKUP($A187,'S0 remplacer avec S44'!$C:$BQ,39,0)</f>
        <v>0</v>
      </c>
      <c r="D187" s="58">
        <f>VLOOKUP($A187,'S0 remplacer avec S44'!$C:$BQ,40,0)</f>
        <v>0</v>
      </c>
      <c r="E187" s="58">
        <f>VLOOKUP($A187,'S0 remplacer avec S44'!$C:$BQ,22,0)</f>
        <v>2053.2168799999999</v>
      </c>
      <c r="F187" s="66">
        <f>VLOOKUP($A187,'S0 remplacer avec S44'!$C:$BQ,29,0)</f>
        <v>0</v>
      </c>
      <c r="G187" s="66">
        <f>VLOOKUP($A187,'S0 remplacer avec S44'!$C:$BQ,30,0)</f>
        <v>0</v>
      </c>
      <c r="H187" s="66">
        <f>VLOOKUP($A187,'S0 remplacer avec S44'!$C:$BQ,52,0)</f>
        <v>138.19999999999999</v>
      </c>
      <c r="I187" s="66">
        <f>VLOOKUP($A187,'S0 remplacer avec S44'!$C:$BQ,59,0)</f>
        <v>0</v>
      </c>
      <c r="J187" s="66">
        <f>VLOOKUP($A187,'S0 remplacer avec S44'!$C:$BQ,60,0)</f>
        <v>0</v>
      </c>
      <c r="K187" s="58">
        <f>VLOOKUP($A187,'S45'!$C:$BQ,32,0)</f>
        <v>205.8</v>
      </c>
      <c r="L187" s="58">
        <f>VLOOKUP($A187,'S45'!$C:$BQ,39,0)</f>
        <v>0</v>
      </c>
      <c r="M187" s="58">
        <f>VLOOKUP($A187,'S45'!$C:$BQ,40,0)</f>
        <v>0</v>
      </c>
      <c r="N187" s="58">
        <f>VLOOKUP($A187,'S45'!$C:$BQ,22,0)</f>
        <v>2080.8781300000001</v>
      </c>
      <c r="O187" s="66">
        <f>VLOOKUP($A187,'S45'!$C:$BQ,29,0)</f>
        <v>0</v>
      </c>
      <c r="P187" s="66">
        <f>VLOOKUP($A187,'S45'!$C:$BQ,30,0)</f>
        <v>0</v>
      </c>
      <c r="Q187" s="66">
        <f>VLOOKUP($A187,'S45'!$C:$BQ,52,0)</f>
        <v>143.19999999999999</v>
      </c>
      <c r="R187" s="66">
        <f>VLOOKUP($A187,'S45'!$C:$BQ,59,0)</f>
        <v>0</v>
      </c>
      <c r="S187" s="66">
        <f>VLOOKUP($A187,'S45'!$C:$BQ,60,0)</f>
        <v>0</v>
      </c>
      <c r="T187" s="58">
        <f>VLOOKUP($A187,'S46'!$C:$BQ,32,0)</f>
        <v>207.8</v>
      </c>
      <c r="U187" s="58">
        <f>VLOOKUP($A187,'S46'!$C:$BQ,39,0)</f>
        <v>0</v>
      </c>
      <c r="V187" s="58">
        <f>VLOOKUP($A187,'S46'!$C:$BQ,40,0)</f>
        <v>0</v>
      </c>
      <c r="W187" s="58">
        <f>VLOOKUP($A187,'S46'!$C:$BQ,22,0)</f>
        <v>2084.77241</v>
      </c>
      <c r="X187" s="66">
        <f>VLOOKUP($A187,'S46'!$C:$BQ,29,0)</f>
        <v>0</v>
      </c>
      <c r="Y187" s="66">
        <f>VLOOKUP($A187,'S46'!$C:$BQ,30,0)</f>
        <v>0</v>
      </c>
      <c r="Z187" s="66">
        <f>VLOOKUP($A187,'S46'!$C:$BQ,52,0)</f>
        <v>144.19999999999999</v>
      </c>
      <c r="AA187" s="66">
        <f>VLOOKUP($A187,'S46'!$C:$BQ,59,0)</f>
        <v>0</v>
      </c>
      <c r="AB187" s="66">
        <f>VLOOKUP($A187,'S46'!$C:$BQ,60,0)</f>
        <v>0</v>
      </c>
      <c r="AC187" s="58">
        <f>VLOOKUP($A187,'S47'!$C:$BQ,32,0)</f>
        <v>210.3</v>
      </c>
      <c r="AD187" s="58">
        <f>VLOOKUP($A187,'S47'!$C:$BQ,39,0)</f>
        <v>0</v>
      </c>
      <c r="AE187" s="58">
        <f>VLOOKUP($A187,'S47'!$C:$BQ,40,0)</f>
        <v>0</v>
      </c>
      <c r="AF187" s="58">
        <f>VLOOKUP($A187,'S47'!$C:$BQ,22,0)</f>
        <v>2094.7393900000002</v>
      </c>
      <c r="AG187" s="66">
        <f>VLOOKUP($A187,'S47'!$C:$BQ,29,0)</f>
        <v>0</v>
      </c>
      <c r="AH187" s="66">
        <f>VLOOKUP($A187,'S47'!$C:$BQ,30,0)</f>
        <v>0</v>
      </c>
      <c r="AI187" s="66">
        <f>VLOOKUP($A187,'S47'!$C:$BQ,52,0)</f>
        <v>149.19999999999999</v>
      </c>
      <c r="AJ187" s="66">
        <f>VLOOKUP($A187,'S47'!$C:$BQ,59,0)</f>
        <v>0</v>
      </c>
      <c r="AK187" s="66">
        <f>VLOOKUP($A187,'S47'!$C:$BQ,60,0)</f>
        <v>0</v>
      </c>
      <c r="AL187" s="58">
        <f>VLOOKUP($A187,'S48'!$C:$BQ,32,0)</f>
        <v>208.8</v>
      </c>
      <c r="AM187" s="58">
        <f>VLOOKUP($A187,'S48'!$C:$BQ,39,0)</f>
        <v>0</v>
      </c>
      <c r="AN187" s="58">
        <f>VLOOKUP($A187,'S48'!$C:$BQ,40,0)</f>
        <v>0</v>
      </c>
      <c r="AO187" s="58">
        <f>VLOOKUP($A187,'S48'!$C:$BQ,22,0)</f>
        <v>2197.6200100000001</v>
      </c>
      <c r="AP187" s="66">
        <f>VLOOKUP($A187,'S48'!$C:$BQ,29,0)</f>
        <v>0</v>
      </c>
      <c r="AQ187" s="66">
        <f>VLOOKUP($A187,'S48'!$C:$BQ,30,0)</f>
        <v>0</v>
      </c>
      <c r="AR187" s="66">
        <f>VLOOKUP($A187,'S48'!$C:$BQ,52,0)</f>
        <v>152.19999999999999</v>
      </c>
      <c r="AS187" s="66">
        <f>VLOOKUP($A187,'S48'!$C:$BQ,59,0)</f>
        <v>0</v>
      </c>
      <c r="AT187" s="66">
        <f>VLOOKUP($A187,'S48'!$C:$BQ,60,0)</f>
        <v>0</v>
      </c>
      <c r="AU187" s="58">
        <f>VLOOKUP($A187,'S49'!$C:$BQ,32,0)</f>
        <v>211.3</v>
      </c>
      <c r="AV187" s="58">
        <f>VLOOKUP($A187,'S49'!$C:$BQ,39,0)</f>
        <v>0</v>
      </c>
      <c r="AW187" s="58">
        <f>VLOOKUP($A187,'S49'!$C:$BQ,40,0)</f>
        <v>0</v>
      </c>
      <c r="AX187" s="58">
        <f>VLOOKUP($A187,'S49'!$C:$BQ,22,0)</f>
        <v>2198.1274699999999</v>
      </c>
      <c r="AY187" s="66">
        <f>VLOOKUP($A187,'S49'!$C:$BQ,29,0)</f>
        <v>0</v>
      </c>
      <c r="AZ187" s="66">
        <f>VLOOKUP($A187,'S49'!$C:$BQ,30,0)</f>
        <v>0</v>
      </c>
      <c r="BA187" s="66">
        <f>VLOOKUP($A187,'S49'!$C:$BQ,52,0)</f>
        <v>156.19999999999999</v>
      </c>
      <c r="BB187" s="66">
        <f>VLOOKUP($A187,'S49'!$C:$BQ,59,0)</f>
        <v>0</v>
      </c>
      <c r="BC187" s="66">
        <f>VLOOKUP($A187,'S49'!$C:$BQ,60,0)</f>
        <v>0</v>
      </c>
      <c r="BD187" s="58" t="e">
        <f>VLOOKUP($A187,'S50'!$C:$BQ,32,0)</f>
        <v>#N/A</v>
      </c>
      <c r="BE187" s="58" t="e">
        <f>VLOOKUP($A187,'S50'!$C:$BQ,39,0)</f>
        <v>#N/A</v>
      </c>
      <c r="BF187" s="58" t="e">
        <f>VLOOKUP($A187,'S50'!$C:$BQ,40,0)</f>
        <v>#N/A</v>
      </c>
      <c r="BG187" s="58" t="e">
        <f>VLOOKUP($A187,'S50'!$C:$BQ,22,0)</f>
        <v>#N/A</v>
      </c>
      <c r="BH187" s="66" t="e">
        <f>VLOOKUP($A187,'S50'!$C:$BQ,29,0)</f>
        <v>#N/A</v>
      </c>
      <c r="BI187" s="66" t="e">
        <f>VLOOKUP($A187,'S50'!$C:$BQ,30,0)</f>
        <v>#N/A</v>
      </c>
      <c r="BJ187" s="66" t="e">
        <f>VLOOKUP($A187,'S50'!$C:$BQ,52,0)</f>
        <v>#N/A</v>
      </c>
      <c r="BK187" s="66" t="e">
        <f>VLOOKUP($A187,'S50'!$C:$BQ,59,0)</f>
        <v>#N/A</v>
      </c>
      <c r="BL187" s="66" t="e">
        <f>VLOOKUP($A187,'S50'!$C:$BQ,60,0)</f>
        <v>#N/A</v>
      </c>
    </row>
    <row r="188" spans="1:64" x14ac:dyDescent="0.2">
      <c r="A188" s="57" t="s">
        <v>255</v>
      </c>
      <c r="B188" s="58">
        <f>VLOOKUP($A188,'S0 remplacer avec S44'!$C:$BQ,32,0)</f>
        <v>134.80000000000001</v>
      </c>
      <c r="C188" s="58">
        <f>VLOOKUP($A188,'S0 remplacer avec S44'!$C:$BQ,39,0)</f>
        <v>87</v>
      </c>
      <c r="D188" s="58">
        <f>VLOOKUP($A188,'S0 remplacer avec S44'!$C:$BQ,40,0)</f>
        <v>132</v>
      </c>
      <c r="E188" s="58">
        <f>VLOOKUP($A188,'S0 remplacer avec S44'!$C:$BQ,22,0)</f>
        <v>1460.09935</v>
      </c>
      <c r="F188" s="66">
        <f>VLOOKUP($A188,'S0 remplacer avec S44'!$C:$BQ,29,0)</f>
        <v>555</v>
      </c>
      <c r="G188" s="66">
        <f>VLOOKUP($A188,'S0 remplacer avec S44'!$C:$BQ,30,0)</f>
        <v>958</v>
      </c>
      <c r="H188" s="66">
        <f>VLOOKUP($A188,'S0 remplacer avec S44'!$C:$BQ,52,0)</f>
        <v>101.4</v>
      </c>
      <c r="I188" s="66">
        <f>VLOOKUP($A188,'S0 remplacer avec S44'!$C:$BQ,59,0)</f>
        <v>12</v>
      </c>
      <c r="J188" s="66">
        <f>VLOOKUP($A188,'S0 remplacer avec S44'!$C:$BQ,60,0)</f>
        <v>34</v>
      </c>
      <c r="K188" s="58">
        <f>VLOOKUP($A188,'S45'!$C:$BQ,32,0)</f>
        <v>135.30000000000001</v>
      </c>
      <c r="L188" s="58">
        <f>VLOOKUP($A188,'S45'!$C:$BQ,39,0)</f>
        <v>87</v>
      </c>
      <c r="M188" s="58">
        <f>VLOOKUP($A188,'S45'!$C:$BQ,40,0)</f>
        <v>131</v>
      </c>
      <c r="N188" s="58">
        <f>VLOOKUP($A188,'S45'!$C:$BQ,22,0)</f>
        <v>1475.58889</v>
      </c>
      <c r="O188" s="66">
        <f>VLOOKUP($A188,'S45'!$C:$BQ,29,0)</f>
        <v>540</v>
      </c>
      <c r="P188" s="66">
        <f>VLOOKUP($A188,'S45'!$C:$BQ,30,0)</f>
        <v>943</v>
      </c>
      <c r="Q188" s="66">
        <f>VLOOKUP($A188,'S45'!$C:$BQ,52,0)</f>
        <v>108.4</v>
      </c>
      <c r="R188" s="66">
        <f>VLOOKUP($A188,'S45'!$C:$BQ,59,0)</f>
        <v>5</v>
      </c>
      <c r="S188" s="66">
        <f>VLOOKUP($A188,'S45'!$C:$BQ,60,0)</f>
        <v>27</v>
      </c>
      <c r="T188" s="58">
        <f>VLOOKUP($A188,'S46'!$C:$BQ,32,0)</f>
        <v>137.30000000000001</v>
      </c>
      <c r="U188" s="58">
        <f>VLOOKUP($A188,'S46'!$C:$BQ,39,0)</f>
        <v>85</v>
      </c>
      <c r="V188" s="58">
        <f>VLOOKUP($A188,'S46'!$C:$BQ,40,0)</f>
        <v>129</v>
      </c>
      <c r="W188" s="58">
        <f>VLOOKUP($A188,'S46'!$C:$BQ,22,0)</f>
        <v>1476.9475600000001</v>
      </c>
      <c r="X188" s="66">
        <f>VLOOKUP($A188,'S46'!$C:$BQ,29,0)</f>
        <v>539</v>
      </c>
      <c r="Y188" s="66">
        <f>VLOOKUP($A188,'S46'!$C:$BQ,30,0)</f>
        <v>942</v>
      </c>
      <c r="Z188" s="66">
        <f>VLOOKUP($A188,'S46'!$C:$BQ,52,0)</f>
        <v>109.4</v>
      </c>
      <c r="AA188" s="66">
        <f>VLOOKUP($A188,'S46'!$C:$BQ,59,0)</f>
        <v>4</v>
      </c>
      <c r="AB188" s="66">
        <f>VLOOKUP($A188,'S46'!$C:$BQ,60,0)</f>
        <v>26</v>
      </c>
      <c r="AC188" s="58">
        <f>VLOOKUP($A188,'S47'!$C:$BQ,32,0)</f>
        <v>139.30000000000001</v>
      </c>
      <c r="AD188" s="58">
        <f>VLOOKUP($A188,'S47'!$C:$BQ,39,0)</f>
        <v>83</v>
      </c>
      <c r="AE188" s="58">
        <f>VLOOKUP($A188,'S47'!$C:$BQ,40,0)</f>
        <v>127</v>
      </c>
      <c r="AF188" s="58">
        <f>VLOOKUP($A188,'S47'!$C:$BQ,22,0)</f>
        <v>1478.9396400000001</v>
      </c>
      <c r="AG188" s="66">
        <f>VLOOKUP($A188,'S47'!$C:$BQ,29,0)</f>
        <v>537</v>
      </c>
      <c r="AH188" s="66">
        <f>VLOOKUP($A188,'S47'!$C:$BQ,30,0)</f>
        <v>940</v>
      </c>
      <c r="AI188" s="66">
        <f>VLOOKUP($A188,'S47'!$C:$BQ,52,0)</f>
        <v>112.4</v>
      </c>
      <c r="AJ188" s="66">
        <f>VLOOKUP($A188,'S47'!$C:$BQ,59,0)</f>
        <v>1</v>
      </c>
      <c r="AK188" s="66">
        <f>VLOOKUP($A188,'S47'!$C:$BQ,60,0)</f>
        <v>23</v>
      </c>
      <c r="AL188" s="58">
        <f>VLOOKUP($A188,'S48'!$C:$BQ,32,0)</f>
        <v>143.30000000000001</v>
      </c>
      <c r="AM188" s="58">
        <f>VLOOKUP($A188,'S48'!$C:$BQ,39,0)</f>
        <v>75</v>
      </c>
      <c r="AN188" s="58">
        <f>VLOOKUP($A188,'S48'!$C:$BQ,40,0)</f>
        <v>118</v>
      </c>
      <c r="AO188" s="58">
        <f>VLOOKUP($A188,'S48'!$C:$BQ,22,0)</f>
        <v>1507.24506</v>
      </c>
      <c r="AP188" s="66">
        <f>VLOOKUP($A188,'S48'!$C:$BQ,29,0)</f>
        <v>472</v>
      </c>
      <c r="AQ188" s="66">
        <f>VLOOKUP($A188,'S48'!$C:$BQ,30,0)</f>
        <v>867</v>
      </c>
      <c r="AR188" s="66">
        <f>VLOOKUP($A188,'S48'!$C:$BQ,52,0)</f>
        <v>117.4</v>
      </c>
      <c r="AS188" s="66">
        <f>VLOOKUP($A188,'S48'!$C:$BQ,59,0)</f>
        <v>0</v>
      </c>
      <c r="AT188" s="66">
        <f>VLOOKUP($A188,'S48'!$C:$BQ,60,0)</f>
        <v>16</v>
      </c>
      <c r="AU188" s="58">
        <f>VLOOKUP($A188,'S49'!$C:$BQ,32,0)</f>
        <v>146.30000000000001</v>
      </c>
      <c r="AV188" s="58">
        <f>VLOOKUP($A188,'S49'!$C:$BQ,39,0)</f>
        <v>72</v>
      </c>
      <c r="AW188" s="58">
        <f>VLOOKUP($A188,'S49'!$C:$BQ,40,0)</f>
        <v>115</v>
      </c>
      <c r="AX188" s="58">
        <f>VLOOKUP($A188,'S49'!$C:$BQ,22,0)</f>
        <v>1558.06212</v>
      </c>
      <c r="AY188" s="66">
        <f>VLOOKUP($A188,'S49'!$C:$BQ,29,0)</f>
        <v>421</v>
      </c>
      <c r="AZ188" s="66">
        <f>VLOOKUP($A188,'S49'!$C:$BQ,30,0)</f>
        <v>816</v>
      </c>
      <c r="BA188" s="66">
        <f>VLOOKUP($A188,'S49'!$C:$BQ,52,0)</f>
        <v>121.4</v>
      </c>
      <c r="BB188" s="66">
        <f>VLOOKUP($A188,'S49'!$C:$BQ,59,0)</f>
        <v>0</v>
      </c>
      <c r="BC188" s="66">
        <f>VLOOKUP($A188,'S49'!$C:$BQ,60,0)</f>
        <v>12</v>
      </c>
      <c r="BD188" s="58" t="e">
        <f>VLOOKUP($A188,'S50'!$C:$BQ,32,0)</f>
        <v>#N/A</v>
      </c>
      <c r="BE188" s="58" t="e">
        <f>VLOOKUP($A188,'S50'!$C:$BQ,39,0)</f>
        <v>#N/A</v>
      </c>
      <c r="BF188" s="58" t="e">
        <f>VLOOKUP($A188,'S50'!$C:$BQ,40,0)</f>
        <v>#N/A</v>
      </c>
      <c r="BG188" s="58" t="e">
        <f>VLOOKUP($A188,'S50'!$C:$BQ,22,0)</f>
        <v>#N/A</v>
      </c>
      <c r="BH188" s="66" t="e">
        <f>VLOOKUP($A188,'S50'!$C:$BQ,29,0)</f>
        <v>#N/A</v>
      </c>
      <c r="BI188" s="66" t="e">
        <f>VLOOKUP($A188,'S50'!$C:$BQ,30,0)</f>
        <v>#N/A</v>
      </c>
      <c r="BJ188" s="66" t="e">
        <f>VLOOKUP($A188,'S50'!$C:$BQ,52,0)</f>
        <v>#N/A</v>
      </c>
      <c r="BK188" s="66" t="e">
        <f>VLOOKUP($A188,'S50'!$C:$BQ,59,0)</f>
        <v>#N/A</v>
      </c>
      <c r="BL188" s="66" t="e">
        <f>VLOOKUP($A188,'S50'!$C:$BQ,60,0)</f>
        <v>#N/A</v>
      </c>
    </row>
    <row r="189" spans="1:64" x14ac:dyDescent="0.2">
      <c r="A189" s="57" t="s">
        <v>256</v>
      </c>
      <c r="B189" s="58">
        <f>VLOOKUP($A189,'S0 remplacer avec S44'!$C:$BQ,32,0)</f>
        <v>414</v>
      </c>
      <c r="C189" s="58">
        <f>VLOOKUP($A189,'S0 remplacer avec S44'!$C:$BQ,39,0)</f>
        <v>56</v>
      </c>
      <c r="D189" s="58">
        <f>VLOOKUP($A189,'S0 remplacer avec S44'!$C:$BQ,40,0)</f>
        <v>149</v>
      </c>
      <c r="E189" s="58">
        <f>VLOOKUP($A189,'S0 remplacer avec S44'!$C:$BQ,22,0)</f>
        <v>4153.0347099999999</v>
      </c>
      <c r="F189" s="66">
        <f>VLOOKUP($A189,'S0 remplacer avec S44'!$C:$BQ,29,0)</f>
        <v>114</v>
      </c>
      <c r="G189" s="66">
        <f>VLOOKUP($A189,'S0 remplacer avec S44'!$C:$BQ,30,0)</f>
        <v>967</v>
      </c>
      <c r="H189" s="66">
        <f>VLOOKUP($A189,'S0 remplacer avec S44'!$C:$BQ,52,0)</f>
        <v>258.39999999999998</v>
      </c>
      <c r="I189" s="66">
        <f>VLOOKUP($A189,'S0 remplacer avec S44'!$C:$BQ,59,0)</f>
        <v>0</v>
      </c>
      <c r="J189" s="66">
        <f>VLOOKUP($A189,'S0 remplacer avec S44'!$C:$BQ,60,0)</f>
        <v>28</v>
      </c>
      <c r="K189" s="58">
        <f>VLOOKUP($A189,'S45'!$C:$BQ,32,0)</f>
        <v>420.7</v>
      </c>
      <c r="L189" s="58">
        <f>VLOOKUP($A189,'S45'!$C:$BQ,39,0)</f>
        <v>49</v>
      </c>
      <c r="M189" s="58">
        <f>VLOOKUP($A189,'S45'!$C:$BQ,40,0)</f>
        <v>143</v>
      </c>
      <c r="N189" s="58">
        <f>VLOOKUP($A189,'S45'!$C:$BQ,22,0)</f>
        <v>4314.1630299999997</v>
      </c>
      <c r="O189" s="66">
        <f>VLOOKUP($A189,'S45'!$C:$BQ,29,0)</f>
        <v>0</v>
      </c>
      <c r="P189" s="66">
        <f>VLOOKUP($A189,'S45'!$C:$BQ,30,0)</f>
        <v>806</v>
      </c>
      <c r="Q189" s="66">
        <f>VLOOKUP($A189,'S45'!$C:$BQ,52,0)</f>
        <v>264.39999999999998</v>
      </c>
      <c r="R189" s="66">
        <f>VLOOKUP($A189,'S45'!$C:$BQ,59,0)</f>
        <v>0</v>
      </c>
      <c r="S189" s="66">
        <f>VLOOKUP($A189,'S45'!$C:$BQ,60,0)</f>
        <v>22</v>
      </c>
      <c r="T189" s="58">
        <f>VLOOKUP($A189,'S46'!$C:$BQ,32,0)</f>
        <v>423.2</v>
      </c>
      <c r="U189" s="58">
        <f>VLOOKUP($A189,'S46'!$C:$BQ,39,0)</f>
        <v>46</v>
      </c>
      <c r="V189" s="58">
        <f>VLOOKUP($A189,'S46'!$C:$BQ,40,0)</f>
        <v>140</v>
      </c>
      <c r="W189" s="58">
        <f>VLOOKUP($A189,'S46'!$C:$BQ,22,0)</f>
        <v>4318.6879499999995</v>
      </c>
      <c r="X189" s="66">
        <f>VLOOKUP($A189,'S46'!$C:$BQ,29,0)</f>
        <v>0</v>
      </c>
      <c r="Y189" s="66">
        <f>VLOOKUP($A189,'S46'!$C:$BQ,30,0)</f>
        <v>802</v>
      </c>
      <c r="Z189" s="66">
        <f>VLOOKUP($A189,'S46'!$C:$BQ,52,0)</f>
        <v>266.39999999999998</v>
      </c>
      <c r="AA189" s="66">
        <f>VLOOKUP($A189,'S46'!$C:$BQ,59,0)</f>
        <v>0</v>
      </c>
      <c r="AB189" s="66">
        <f>VLOOKUP($A189,'S46'!$C:$BQ,60,0)</f>
        <v>20</v>
      </c>
      <c r="AC189" s="58">
        <f>VLOOKUP($A189,'S47'!$C:$BQ,32,0)</f>
        <v>429.7</v>
      </c>
      <c r="AD189" s="58">
        <f>VLOOKUP($A189,'S47'!$C:$BQ,39,0)</f>
        <v>40</v>
      </c>
      <c r="AE189" s="58">
        <f>VLOOKUP($A189,'S47'!$C:$BQ,40,0)</f>
        <v>134</v>
      </c>
      <c r="AF189" s="58">
        <f>VLOOKUP($A189,'S47'!$C:$BQ,22,0)</f>
        <v>4442.0393700000004</v>
      </c>
      <c r="AG189" s="66">
        <f>VLOOKUP($A189,'S47'!$C:$BQ,29,0)</f>
        <v>0</v>
      </c>
      <c r="AH189" s="66">
        <f>VLOOKUP($A189,'S47'!$C:$BQ,30,0)</f>
        <v>678</v>
      </c>
      <c r="AI189" s="66">
        <f>VLOOKUP($A189,'S47'!$C:$BQ,52,0)</f>
        <v>273.39999999999998</v>
      </c>
      <c r="AJ189" s="66">
        <f>VLOOKUP($A189,'S47'!$C:$BQ,59,0)</f>
        <v>0</v>
      </c>
      <c r="AK189" s="66">
        <f>VLOOKUP($A189,'S47'!$C:$BQ,60,0)</f>
        <v>13</v>
      </c>
      <c r="AL189" s="58">
        <f>VLOOKUP($A189,'S48'!$C:$BQ,32,0)</f>
        <v>437.7</v>
      </c>
      <c r="AM189" s="58">
        <f>VLOOKUP($A189,'S48'!$C:$BQ,39,0)</f>
        <v>41</v>
      </c>
      <c r="AN189" s="58">
        <f>VLOOKUP($A189,'S48'!$C:$BQ,40,0)</f>
        <v>136</v>
      </c>
      <c r="AO189" s="58">
        <f>VLOOKUP($A189,'S48'!$C:$BQ,22,0)</f>
        <v>4554.81718</v>
      </c>
      <c r="AP189" s="66">
        <f>VLOOKUP($A189,'S48'!$C:$BQ,29,0)</f>
        <v>0</v>
      </c>
      <c r="AQ189" s="66">
        <f>VLOOKUP($A189,'S48'!$C:$BQ,30,0)</f>
        <v>662</v>
      </c>
      <c r="AR189" s="66">
        <f>VLOOKUP($A189,'S48'!$C:$BQ,52,0)</f>
        <v>279.39999999999998</v>
      </c>
      <c r="AS189" s="66">
        <f>VLOOKUP($A189,'S48'!$C:$BQ,59,0)</f>
        <v>0</v>
      </c>
      <c r="AT189" s="66">
        <f>VLOOKUP($A189,'S48'!$C:$BQ,60,0)</f>
        <v>12</v>
      </c>
      <c r="AU189" s="58">
        <f>VLOOKUP($A189,'S49'!$C:$BQ,32,0)</f>
        <v>444.2</v>
      </c>
      <c r="AV189" s="58">
        <f>VLOOKUP($A189,'S49'!$C:$BQ,39,0)</f>
        <v>34</v>
      </c>
      <c r="AW189" s="58">
        <f>VLOOKUP($A189,'S49'!$C:$BQ,40,0)</f>
        <v>130</v>
      </c>
      <c r="AX189" s="58">
        <f>VLOOKUP($A189,'S49'!$C:$BQ,22,0)</f>
        <v>4675.6341199999997</v>
      </c>
      <c r="AY189" s="66">
        <f>VLOOKUP($A189,'S49'!$C:$BQ,29,0)</f>
        <v>0</v>
      </c>
      <c r="AZ189" s="66">
        <f>VLOOKUP($A189,'S49'!$C:$BQ,30,0)</f>
        <v>541</v>
      </c>
      <c r="BA189" s="66">
        <f>VLOOKUP($A189,'S49'!$C:$BQ,52,0)</f>
        <v>295.39999999999998</v>
      </c>
      <c r="BB189" s="66">
        <f>VLOOKUP($A189,'S49'!$C:$BQ,59,0)</f>
        <v>0</v>
      </c>
      <c r="BC189" s="66">
        <f>VLOOKUP($A189,'S49'!$C:$BQ,60,0)</f>
        <v>0</v>
      </c>
      <c r="BD189" s="58" t="e">
        <f>VLOOKUP($A189,'S50'!$C:$BQ,32,0)</f>
        <v>#N/A</v>
      </c>
      <c r="BE189" s="58" t="e">
        <f>VLOOKUP($A189,'S50'!$C:$BQ,39,0)</f>
        <v>#N/A</v>
      </c>
      <c r="BF189" s="58" t="e">
        <f>VLOOKUP($A189,'S50'!$C:$BQ,40,0)</f>
        <v>#N/A</v>
      </c>
      <c r="BG189" s="58" t="e">
        <f>VLOOKUP($A189,'S50'!$C:$BQ,22,0)</f>
        <v>#N/A</v>
      </c>
      <c r="BH189" s="66" t="e">
        <f>VLOOKUP($A189,'S50'!$C:$BQ,29,0)</f>
        <v>#N/A</v>
      </c>
      <c r="BI189" s="66" t="e">
        <f>VLOOKUP($A189,'S50'!$C:$BQ,30,0)</f>
        <v>#N/A</v>
      </c>
      <c r="BJ189" s="66" t="e">
        <f>VLOOKUP($A189,'S50'!$C:$BQ,52,0)</f>
        <v>#N/A</v>
      </c>
      <c r="BK189" s="66" t="e">
        <f>VLOOKUP($A189,'S50'!$C:$BQ,59,0)</f>
        <v>#N/A</v>
      </c>
      <c r="BL189" s="66" t="e">
        <f>VLOOKUP($A189,'S50'!$C:$BQ,60,0)</f>
        <v>#N/A</v>
      </c>
    </row>
    <row r="190" spans="1:64" x14ac:dyDescent="0.2">
      <c r="A190" s="57" t="s">
        <v>257</v>
      </c>
      <c r="B190" s="58">
        <f>VLOOKUP($A190,'S0 remplacer avec S44'!$C:$BQ,32,0)</f>
        <v>2091.9</v>
      </c>
      <c r="C190" s="58">
        <f>VLOOKUP($A190,'S0 remplacer avec S44'!$C:$BQ,39,0)</f>
        <v>0</v>
      </c>
      <c r="D190" s="58">
        <f>VLOOKUP($A190,'S0 remplacer avec S44'!$C:$BQ,40,0)</f>
        <v>0</v>
      </c>
      <c r="E190" s="58">
        <f>VLOOKUP($A190,'S0 remplacer avec S44'!$C:$BQ,22,0)</f>
        <v>16623.468495000001</v>
      </c>
      <c r="F190" s="66">
        <f>VLOOKUP($A190,'S0 remplacer avec S44'!$C:$BQ,29,0)</f>
        <v>0</v>
      </c>
      <c r="G190" s="66">
        <f>VLOOKUP($A190,'S0 remplacer avec S44'!$C:$BQ,30,0)</f>
        <v>0</v>
      </c>
      <c r="H190" s="66">
        <f>VLOOKUP($A190,'S0 remplacer avec S44'!$C:$BQ,52,0)</f>
        <v>1267.4000000000001</v>
      </c>
      <c r="I190" s="66">
        <f>VLOOKUP($A190,'S0 remplacer avec S44'!$C:$BQ,59,0)</f>
        <v>0</v>
      </c>
      <c r="J190" s="66">
        <f>VLOOKUP($A190,'S0 remplacer avec S44'!$C:$BQ,60,0)</f>
        <v>0</v>
      </c>
      <c r="K190" s="58">
        <f>VLOOKUP($A190,'S45'!$C:$BQ,32,0)</f>
        <v>2130.4</v>
      </c>
      <c r="L190" s="58">
        <f>VLOOKUP($A190,'S45'!$C:$BQ,39,0)</f>
        <v>0</v>
      </c>
      <c r="M190" s="58">
        <f>VLOOKUP($A190,'S45'!$C:$BQ,40,0)</f>
        <v>0</v>
      </c>
      <c r="N190" s="58">
        <f>VLOOKUP($A190,'S45'!$C:$BQ,22,0)</f>
        <v>16725.804674999999</v>
      </c>
      <c r="O190" s="66">
        <f>VLOOKUP($A190,'S45'!$C:$BQ,29,0)</f>
        <v>0</v>
      </c>
      <c r="P190" s="66">
        <f>VLOOKUP($A190,'S45'!$C:$BQ,30,0)</f>
        <v>0</v>
      </c>
      <c r="Q190" s="66">
        <f>VLOOKUP($A190,'S45'!$C:$BQ,52,0)</f>
        <v>1296.4000000000001</v>
      </c>
      <c r="R190" s="66">
        <f>VLOOKUP($A190,'S45'!$C:$BQ,59,0)</f>
        <v>0</v>
      </c>
      <c r="S190" s="66">
        <f>VLOOKUP($A190,'S45'!$C:$BQ,60,0)</f>
        <v>0</v>
      </c>
      <c r="T190" s="58">
        <f>VLOOKUP($A190,'S46'!$C:$BQ,32,0)</f>
        <v>2133.6</v>
      </c>
      <c r="U190" s="58">
        <f>VLOOKUP($A190,'S46'!$C:$BQ,39,0)</f>
        <v>0</v>
      </c>
      <c r="V190" s="58">
        <f>VLOOKUP($A190,'S46'!$C:$BQ,40,0)</f>
        <v>0</v>
      </c>
      <c r="W190" s="58">
        <f>VLOOKUP($A190,'S46'!$C:$BQ,22,0)</f>
        <v>16769.252605000001</v>
      </c>
      <c r="X190" s="66">
        <f>VLOOKUP($A190,'S46'!$C:$BQ,29,0)</f>
        <v>0</v>
      </c>
      <c r="Y190" s="66">
        <f>VLOOKUP($A190,'S46'!$C:$BQ,30,0)</f>
        <v>0</v>
      </c>
      <c r="Z190" s="66">
        <f>VLOOKUP($A190,'S46'!$C:$BQ,52,0)</f>
        <v>1315.4</v>
      </c>
      <c r="AA190" s="66">
        <f>VLOOKUP($A190,'S46'!$C:$BQ,59,0)</f>
        <v>0</v>
      </c>
      <c r="AB190" s="66">
        <f>VLOOKUP($A190,'S46'!$C:$BQ,60,0)</f>
        <v>0</v>
      </c>
      <c r="AC190" s="58">
        <f>VLOOKUP($A190,'S47'!$C:$BQ,32,0)</f>
        <v>2175.4</v>
      </c>
      <c r="AD190" s="58">
        <f>VLOOKUP($A190,'S47'!$C:$BQ,39,0)</f>
        <v>0</v>
      </c>
      <c r="AE190" s="58">
        <f>VLOOKUP($A190,'S47'!$C:$BQ,40,0)</f>
        <v>0</v>
      </c>
      <c r="AF190" s="58">
        <f>VLOOKUP($A190,'S47'!$C:$BQ,22,0)</f>
        <v>16871.430535</v>
      </c>
      <c r="AG190" s="66">
        <f>VLOOKUP($A190,'S47'!$C:$BQ,29,0)</f>
        <v>0</v>
      </c>
      <c r="AH190" s="66">
        <f>VLOOKUP($A190,'S47'!$C:$BQ,30,0)</f>
        <v>0</v>
      </c>
      <c r="AI190" s="66">
        <f>VLOOKUP($A190,'S47'!$C:$BQ,52,0)</f>
        <v>1346.4</v>
      </c>
      <c r="AJ190" s="66">
        <f>VLOOKUP($A190,'S47'!$C:$BQ,59,0)</f>
        <v>0</v>
      </c>
      <c r="AK190" s="66">
        <f>VLOOKUP($A190,'S47'!$C:$BQ,60,0)</f>
        <v>0</v>
      </c>
      <c r="AL190" s="58">
        <f>VLOOKUP($A190,'S48'!$C:$BQ,32,0)</f>
        <v>2182.3000000000002</v>
      </c>
      <c r="AM190" s="58">
        <f>VLOOKUP($A190,'S48'!$C:$BQ,39,0)</f>
        <v>0</v>
      </c>
      <c r="AN190" s="58">
        <f>VLOOKUP($A190,'S48'!$C:$BQ,40,0)</f>
        <v>0</v>
      </c>
      <c r="AO190" s="58">
        <f>VLOOKUP($A190,'S48'!$C:$BQ,22,0)</f>
        <v>17174.754584999999</v>
      </c>
      <c r="AP190" s="66">
        <f>VLOOKUP($A190,'S48'!$C:$BQ,29,0)</f>
        <v>0</v>
      </c>
      <c r="AQ190" s="66">
        <f>VLOOKUP($A190,'S48'!$C:$BQ,30,0)</f>
        <v>0</v>
      </c>
      <c r="AR190" s="66">
        <f>VLOOKUP($A190,'S48'!$C:$BQ,52,0)</f>
        <v>1364.4</v>
      </c>
      <c r="AS190" s="66">
        <f>VLOOKUP($A190,'S48'!$C:$BQ,59,0)</f>
        <v>0</v>
      </c>
      <c r="AT190" s="66">
        <f>VLOOKUP($A190,'S48'!$C:$BQ,60,0)</f>
        <v>0</v>
      </c>
      <c r="AU190" s="58">
        <f>VLOOKUP($A190,'S49'!$C:$BQ,32,0)</f>
        <v>2204</v>
      </c>
      <c r="AV190" s="58">
        <f>VLOOKUP($A190,'S49'!$C:$BQ,39,0)</f>
        <v>0</v>
      </c>
      <c r="AW190" s="58">
        <f>VLOOKUP($A190,'S49'!$C:$BQ,40,0)</f>
        <v>0</v>
      </c>
      <c r="AX190" s="58">
        <f>VLOOKUP($A190,'S49'!$C:$BQ,22,0)</f>
        <v>17287.715694999999</v>
      </c>
      <c r="AY190" s="66">
        <f>VLOOKUP($A190,'S49'!$C:$BQ,29,0)</f>
        <v>0</v>
      </c>
      <c r="AZ190" s="66">
        <f>VLOOKUP($A190,'S49'!$C:$BQ,30,0)</f>
        <v>0</v>
      </c>
      <c r="BA190" s="66">
        <f>VLOOKUP($A190,'S49'!$C:$BQ,52,0)</f>
        <v>1384.4</v>
      </c>
      <c r="BB190" s="66">
        <f>VLOOKUP($A190,'S49'!$C:$BQ,59,0)</f>
        <v>0</v>
      </c>
      <c r="BC190" s="66">
        <f>VLOOKUP($A190,'S49'!$C:$BQ,60,0)</f>
        <v>0</v>
      </c>
      <c r="BD190" s="58" t="e">
        <f>VLOOKUP($A190,'S50'!$C:$BQ,32,0)</f>
        <v>#N/A</v>
      </c>
      <c r="BE190" s="58" t="e">
        <f>VLOOKUP($A190,'S50'!$C:$BQ,39,0)</f>
        <v>#N/A</v>
      </c>
      <c r="BF190" s="58" t="e">
        <f>VLOOKUP($A190,'S50'!$C:$BQ,40,0)</f>
        <v>#N/A</v>
      </c>
      <c r="BG190" s="58" t="e">
        <f>VLOOKUP($A190,'S50'!$C:$BQ,22,0)</f>
        <v>#N/A</v>
      </c>
      <c r="BH190" s="66" t="e">
        <f>VLOOKUP($A190,'S50'!$C:$BQ,29,0)</f>
        <v>#N/A</v>
      </c>
      <c r="BI190" s="66" t="e">
        <f>VLOOKUP($A190,'S50'!$C:$BQ,30,0)</f>
        <v>#N/A</v>
      </c>
      <c r="BJ190" s="66" t="e">
        <f>VLOOKUP($A190,'S50'!$C:$BQ,52,0)</f>
        <v>#N/A</v>
      </c>
      <c r="BK190" s="66" t="e">
        <f>VLOOKUP($A190,'S50'!$C:$BQ,59,0)</f>
        <v>#N/A</v>
      </c>
      <c r="BL190" s="66" t="e">
        <f>VLOOKUP($A190,'S50'!$C:$BQ,60,0)</f>
        <v>#N/A</v>
      </c>
    </row>
    <row r="191" spans="1:64" x14ac:dyDescent="0.2">
      <c r="A191" s="57" t="s">
        <v>258</v>
      </c>
      <c r="B191" s="58">
        <f>VLOOKUP($A191,'S0 remplacer avec S44'!$C:$BQ,32,0)</f>
        <v>77.650000000000006</v>
      </c>
      <c r="C191" s="58">
        <f>VLOOKUP($A191,'S0 remplacer avec S44'!$C:$BQ,39,0)</f>
        <v>32</v>
      </c>
      <c r="D191" s="58">
        <f>VLOOKUP($A191,'S0 remplacer avec S44'!$C:$BQ,40,0)</f>
        <v>54</v>
      </c>
      <c r="E191" s="58">
        <f>VLOOKUP($A191,'S0 remplacer avec S44'!$C:$BQ,22,0)</f>
        <v>1047.613605</v>
      </c>
      <c r="F191" s="66">
        <f>VLOOKUP($A191,'S0 remplacer avec S44'!$C:$BQ,29,0)</f>
        <v>0</v>
      </c>
      <c r="G191" s="66">
        <f>VLOOKUP($A191,'S0 remplacer avec S44'!$C:$BQ,30,0)</f>
        <v>148</v>
      </c>
      <c r="H191" s="66">
        <f>VLOOKUP($A191,'S0 remplacer avec S44'!$C:$BQ,52,0)</f>
        <v>50.6</v>
      </c>
      <c r="I191" s="66">
        <f>VLOOKUP($A191,'S0 remplacer avec S44'!$C:$BQ,59,0)</f>
        <v>6</v>
      </c>
      <c r="J191" s="66">
        <f>VLOOKUP($A191,'S0 remplacer avec S44'!$C:$BQ,60,0)</f>
        <v>17</v>
      </c>
      <c r="K191" s="58">
        <f>VLOOKUP($A191,'S45'!$C:$BQ,32,0)</f>
        <v>77.650000000000006</v>
      </c>
      <c r="L191" s="58">
        <f>VLOOKUP($A191,'S45'!$C:$BQ,39,0)</f>
        <v>32</v>
      </c>
      <c r="M191" s="58">
        <f>VLOOKUP($A191,'S45'!$C:$BQ,40,0)</f>
        <v>54</v>
      </c>
      <c r="N191" s="58">
        <f>VLOOKUP($A191,'S45'!$C:$BQ,22,0)</f>
        <v>1048.0697050000001</v>
      </c>
      <c r="O191" s="66">
        <f>VLOOKUP($A191,'S45'!$C:$BQ,29,0)</f>
        <v>0</v>
      </c>
      <c r="P191" s="66">
        <f>VLOOKUP($A191,'S45'!$C:$BQ,30,0)</f>
        <v>148</v>
      </c>
      <c r="Q191" s="66">
        <f>VLOOKUP($A191,'S45'!$C:$BQ,52,0)</f>
        <v>52.6</v>
      </c>
      <c r="R191" s="66">
        <f>VLOOKUP($A191,'S45'!$C:$BQ,59,0)</f>
        <v>4</v>
      </c>
      <c r="S191" s="66">
        <f>VLOOKUP($A191,'S45'!$C:$BQ,60,0)</f>
        <v>15</v>
      </c>
      <c r="T191" s="58">
        <f>VLOOKUP($A191,'S46'!$C:$BQ,32,0)</f>
        <v>77.650000000000006</v>
      </c>
      <c r="U191" s="58">
        <f>VLOOKUP($A191,'S46'!$C:$BQ,39,0)</f>
        <v>32</v>
      </c>
      <c r="V191" s="58">
        <f>VLOOKUP($A191,'S46'!$C:$BQ,40,0)</f>
        <v>54</v>
      </c>
      <c r="W191" s="58">
        <f>VLOOKUP($A191,'S46'!$C:$BQ,22,0)</f>
        <v>1048.605585</v>
      </c>
      <c r="X191" s="66">
        <f>VLOOKUP($A191,'S46'!$C:$BQ,29,0)</f>
        <v>0</v>
      </c>
      <c r="Y191" s="66">
        <f>VLOOKUP($A191,'S46'!$C:$BQ,30,0)</f>
        <v>147</v>
      </c>
      <c r="Z191" s="66">
        <f>VLOOKUP($A191,'S46'!$C:$BQ,52,0)</f>
        <v>52.6</v>
      </c>
      <c r="AA191" s="66">
        <f>VLOOKUP($A191,'S46'!$C:$BQ,59,0)</f>
        <v>4</v>
      </c>
      <c r="AB191" s="66">
        <f>VLOOKUP($A191,'S46'!$C:$BQ,60,0)</f>
        <v>15</v>
      </c>
      <c r="AC191" s="58">
        <f>VLOOKUP($A191,'S47'!$C:$BQ,32,0)</f>
        <v>81.650000000000006</v>
      </c>
      <c r="AD191" s="58">
        <f>VLOOKUP($A191,'S47'!$C:$BQ,39,0)</f>
        <v>28</v>
      </c>
      <c r="AE191" s="58">
        <f>VLOOKUP($A191,'S47'!$C:$BQ,40,0)</f>
        <v>50</v>
      </c>
      <c r="AF191" s="58">
        <f>VLOOKUP($A191,'S47'!$C:$BQ,22,0)</f>
        <v>1059.877295</v>
      </c>
      <c r="AG191" s="66">
        <f>VLOOKUP($A191,'S47'!$C:$BQ,29,0)</f>
        <v>0</v>
      </c>
      <c r="AH191" s="66">
        <f>VLOOKUP($A191,'S47'!$C:$BQ,30,0)</f>
        <v>136</v>
      </c>
      <c r="AI191" s="66">
        <f>VLOOKUP($A191,'S47'!$C:$BQ,52,0)</f>
        <v>55.6</v>
      </c>
      <c r="AJ191" s="66">
        <f>VLOOKUP($A191,'S47'!$C:$BQ,59,0)</f>
        <v>1</v>
      </c>
      <c r="AK191" s="66">
        <f>VLOOKUP($A191,'S47'!$C:$BQ,60,0)</f>
        <v>12</v>
      </c>
      <c r="AL191" s="58">
        <f>VLOOKUP($A191,'S48'!$C:$BQ,32,0)</f>
        <v>84.15</v>
      </c>
      <c r="AM191" s="58">
        <f>VLOOKUP($A191,'S48'!$C:$BQ,39,0)</f>
        <v>24</v>
      </c>
      <c r="AN191" s="58">
        <f>VLOOKUP($A191,'S48'!$C:$BQ,40,0)</f>
        <v>45</v>
      </c>
      <c r="AO191" s="58">
        <f>VLOOKUP($A191,'S48'!$C:$BQ,22,0)</f>
        <v>1111.1222949999999</v>
      </c>
      <c r="AP191" s="66">
        <f>VLOOKUP($A191,'S48'!$C:$BQ,29,0)</f>
        <v>0</v>
      </c>
      <c r="AQ191" s="66">
        <f>VLOOKUP($A191,'S48'!$C:$BQ,30,0)</f>
        <v>64</v>
      </c>
      <c r="AR191" s="66">
        <f>VLOOKUP($A191,'S48'!$C:$BQ,52,0)</f>
        <v>55.6</v>
      </c>
      <c r="AS191" s="66">
        <f>VLOOKUP($A191,'S48'!$C:$BQ,59,0)</f>
        <v>0</v>
      </c>
      <c r="AT191" s="66">
        <f>VLOOKUP($A191,'S48'!$C:$BQ,60,0)</f>
        <v>10</v>
      </c>
      <c r="AU191" s="58">
        <f>VLOOKUP($A191,'S49'!$C:$BQ,32,0)</f>
        <v>85.15</v>
      </c>
      <c r="AV191" s="58">
        <f>VLOOKUP($A191,'S49'!$C:$BQ,39,0)</f>
        <v>23</v>
      </c>
      <c r="AW191" s="58">
        <f>VLOOKUP($A191,'S49'!$C:$BQ,40,0)</f>
        <v>44</v>
      </c>
      <c r="AX191" s="58">
        <f>VLOOKUP($A191,'S49'!$C:$BQ,22,0)</f>
        <v>1111.2476349999999</v>
      </c>
      <c r="AY191" s="66">
        <f>VLOOKUP($A191,'S49'!$C:$BQ,29,0)</f>
        <v>0</v>
      </c>
      <c r="AZ191" s="66">
        <f>VLOOKUP($A191,'S49'!$C:$BQ,30,0)</f>
        <v>64</v>
      </c>
      <c r="BA191" s="66">
        <f>VLOOKUP($A191,'S49'!$C:$BQ,52,0)</f>
        <v>55.6</v>
      </c>
      <c r="BB191" s="66">
        <f>VLOOKUP($A191,'S49'!$C:$BQ,59,0)</f>
        <v>0</v>
      </c>
      <c r="BC191" s="66">
        <f>VLOOKUP($A191,'S49'!$C:$BQ,60,0)</f>
        <v>10</v>
      </c>
      <c r="BD191" s="58" t="e">
        <f>VLOOKUP($A191,'S50'!$C:$BQ,32,0)</f>
        <v>#N/A</v>
      </c>
      <c r="BE191" s="58" t="e">
        <f>VLOOKUP($A191,'S50'!$C:$BQ,39,0)</f>
        <v>#N/A</v>
      </c>
      <c r="BF191" s="58" t="e">
        <f>VLOOKUP($A191,'S50'!$C:$BQ,40,0)</f>
        <v>#N/A</v>
      </c>
      <c r="BG191" s="58" t="e">
        <f>VLOOKUP($A191,'S50'!$C:$BQ,22,0)</f>
        <v>#N/A</v>
      </c>
      <c r="BH191" s="66" t="e">
        <f>VLOOKUP($A191,'S50'!$C:$BQ,29,0)</f>
        <v>#N/A</v>
      </c>
      <c r="BI191" s="66" t="e">
        <f>VLOOKUP($A191,'S50'!$C:$BQ,30,0)</f>
        <v>#N/A</v>
      </c>
      <c r="BJ191" s="66" t="e">
        <f>VLOOKUP($A191,'S50'!$C:$BQ,52,0)</f>
        <v>#N/A</v>
      </c>
      <c r="BK191" s="66" t="e">
        <f>VLOOKUP($A191,'S50'!$C:$BQ,59,0)</f>
        <v>#N/A</v>
      </c>
      <c r="BL191" s="66" t="e">
        <f>VLOOKUP($A191,'S50'!$C:$BQ,60,0)</f>
        <v>#N/A</v>
      </c>
    </row>
    <row r="192" spans="1:64" x14ac:dyDescent="0.2">
      <c r="A192" s="57" t="s">
        <v>259</v>
      </c>
      <c r="B192" s="58">
        <f>VLOOKUP($A192,'S0 remplacer avec S44'!$C:$BQ,32,0)</f>
        <v>314.05</v>
      </c>
      <c r="C192" s="58">
        <f>VLOOKUP($A192,'S0 remplacer avec S44'!$C:$BQ,39,0)</f>
        <v>0</v>
      </c>
      <c r="D192" s="58">
        <f>VLOOKUP($A192,'S0 remplacer avec S44'!$C:$BQ,40,0)</f>
        <v>30</v>
      </c>
      <c r="E192" s="58">
        <f>VLOOKUP($A192,'S0 remplacer avec S44'!$C:$BQ,22,0)</f>
        <v>2620.8349450000001</v>
      </c>
      <c r="F192" s="66">
        <f>VLOOKUP($A192,'S0 remplacer avec S44'!$C:$BQ,29,0)</f>
        <v>0</v>
      </c>
      <c r="G192" s="66">
        <f>VLOOKUP($A192,'S0 remplacer avec S44'!$C:$BQ,30,0)</f>
        <v>500</v>
      </c>
      <c r="H192" s="66">
        <f>VLOOKUP($A192,'S0 remplacer avec S44'!$C:$BQ,52,0)</f>
        <v>192.8</v>
      </c>
      <c r="I192" s="66">
        <f>VLOOKUP($A192,'S0 remplacer avec S44'!$C:$BQ,59,0)</f>
        <v>0</v>
      </c>
      <c r="J192" s="66">
        <f>VLOOKUP($A192,'S0 remplacer avec S44'!$C:$BQ,60,0)</f>
        <v>0</v>
      </c>
      <c r="K192" s="58">
        <f>VLOOKUP($A192,'S45'!$C:$BQ,32,0)</f>
        <v>326.05</v>
      </c>
      <c r="L192" s="58">
        <f>VLOOKUP($A192,'S45'!$C:$BQ,39,0)</f>
        <v>0</v>
      </c>
      <c r="M192" s="58">
        <f>VLOOKUP($A192,'S45'!$C:$BQ,40,0)</f>
        <v>18</v>
      </c>
      <c r="N192" s="58">
        <f>VLOOKUP($A192,'S45'!$C:$BQ,22,0)</f>
        <v>2699.010045</v>
      </c>
      <c r="O192" s="66">
        <f>VLOOKUP($A192,'S45'!$C:$BQ,29,0)</f>
        <v>0</v>
      </c>
      <c r="P192" s="66">
        <f>VLOOKUP($A192,'S45'!$C:$BQ,30,0)</f>
        <v>422</v>
      </c>
      <c r="Q192" s="66">
        <f>VLOOKUP($A192,'S45'!$C:$BQ,52,0)</f>
        <v>193.8</v>
      </c>
      <c r="R192" s="66">
        <f>VLOOKUP($A192,'S45'!$C:$BQ,59,0)</f>
        <v>0</v>
      </c>
      <c r="S192" s="66">
        <f>VLOOKUP($A192,'S45'!$C:$BQ,60,0)</f>
        <v>0</v>
      </c>
      <c r="T192" s="58">
        <f>VLOOKUP($A192,'S46'!$C:$BQ,32,0)</f>
        <v>326.55</v>
      </c>
      <c r="U192" s="58">
        <f>VLOOKUP($A192,'S46'!$C:$BQ,39,0)</f>
        <v>0</v>
      </c>
      <c r="V192" s="58">
        <f>VLOOKUP($A192,'S46'!$C:$BQ,40,0)</f>
        <v>17</v>
      </c>
      <c r="W192" s="58">
        <f>VLOOKUP($A192,'S46'!$C:$BQ,22,0)</f>
        <v>2704.969235</v>
      </c>
      <c r="X192" s="66">
        <f>VLOOKUP($A192,'S46'!$C:$BQ,29,0)</f>
        <v>0</v>
      </c>
      <c r="Y192" s="66">
        <f>VLOOKUP($A192,'S46'!$C:$BQ,30,0)</f>
        <v>416</v>
      </c>
      <c r="Z192" s="66">
        <f>VLOOKUP($A192,'S46'!$C:$BQ,52,0)</f>
        <v>195.8</v>
      </c>
      <c r="AA192" s="66">
        <f>VLOOKUP($A192,'S46'!$C:$BQ,59,0)</f>
        <v>0</v>
      </c>
      <c r="AB192" s="66">
        <f>VLOOKUP($A192,'S46'!$C:$BQ,60,0)</f>
        <v>0</v>
      </c>
      <c r="AC192" s="58">
        <f>VLOOKUP($A192,'S47'!$C:$BQ,32,0)</f>
        <v>334.05</v>
      </c>
      <c r="AD192" s="58">
        <f>VLOOKUP($A192,'S47'!$C:$BQ,39,0)</f>
        <v>0</v>
      </c>
      <c r="AE192" s="58">
        <f>VLOOKUP($A192,'S47'!$C:$BQ,40,0)</f>
        <v>10</v>
      </c>
      <c r="AF192" s="58">
        <f>VLOOKUP($A192,'S47'!$C:$BQ,22,0)</f>
        <v>2715.4578750000001</v>
      </c>
      <c r="AG192" s="66">
        <f>VLOOKUP($A192,'S47'!$C:$BQ,29,0)</f>
        <v>0</v>
      </c>
      <c r="AH192" s="66">
        <f>VLOOKUP($A192,'S47'!$C:$BQ,30,0)</f>
        <v>405</v>
      </c>
      <c r="AI192" s="66">
        <f>VLOOKUP($A192,'S47'!$C:$BQ,52,0)</f>
        <v>197.8</v>
      </c>
      <c r="AJ192" s="66">
        <f>VLOOKUP($A192,'S47'!$C:$BQ,59,0)</f>
        <v>0</v>
      </c>
      <c r="AK192" s="66">
        <f>VLOOKUP($A192,'S47'!$C:$BQ,60,0)</f>
        <v>0</v>
      </c>
      <c r="AL192" s="58">
        <f>VLOOKUP($A192,'S48'!$C:$BQ,32,0)</f>
        <v>341.05</v>
      </c>
      <c r="AM192" s="58">
        <f>VLOOKUP($A192,'S48'!$C:$BQ,39,0)</f>
        <v>0</v>
      </c>
      <c r="AN192" s="58">
        <f>VLOOKUP($A192,'S48'!$C:$BQ,40,0)</f>
        <v>19</v>
      </c>
      <c r="AO192" s="58">
        <f>VLOOKUP($A192,'S48'!$C:$BQ,22,0)</f>
        <v>2754.2398250000001</v>
      </c>
      <c r="AP192" s="66">
        <f>VLOOKUP($A192,'S48'!$C:$BQ,29,0)</f>
        <v>0</v>
      </c>
      <c r="AQ192" s="66">
        <f>VLOOKUP($A192,'S48'!$C:$BQ,30,0)</f>
        <v>514</v>
      </c>
      <c r="AR192" s="66">
        <f>VLOOKUP($A192,'S48'!$C:$BQ,52,0)</f>
        <v>200.8</v>
      </c>
      <c r="AS192" s="66">
        <f>VLOOKUP($A192,'S48'!$C:$BQ,59,0)</f>
        <v>0</v>
      </c>
      <c r="AT192" s="66">
        <f>VLOOKUP($A192,'S48'!$C:$BQ,60,0)</f>
        <v>0</v>
      </c>
      <c r="AU192" s="58">
        <f>VLOOKUP($A192,'S49'!$C:$BQ,32,0)</f>
        <v>350.05</v>
      </c>
      <c r="AV192" s="58">
        <f>VLOOKUP($A192,'S49'!$C:$BQ,39,0)</f>
        <v>0</v>
      </c>
      <c r="AW192" s="58">
        <f>VLOOKUP($A192,'S49'!$C:$BQ,40,0)</f>
        <v>10</v>
      </c>
      <c r="AX192" s="58">
        <f>VLOOKUP($A192,'S49'!$C:$BQ,22,0)</f>
        <v>2777.7424449999999</v>
      </c>
      <c r="AY192" s="66">
        <f>VLOOKUP($A192,'S49'!$C:$BQ,29,0)</f>
        <v>0</v>
      </c>
      <c r="AZ192" s="66">
        <f>VLOOKUP($A192,'S49'!$C:$BQ,30,0)</f>
        <v>490</v>
      </c>
      <c r="BA192" s="66">
        <f>VLOOKUP($A192,'S49'!$C:$BQ,52,0)</f>
        <v>201.8</v>
      </c>
      <c r="BB192" s="66">
        <f>VLOOKUP($A192,'S49'!$C:$BQ,59,0)</f>
        <v>0</v>
      </c>
      <c r="BC192" s="66">
        <f>VLOOKUP($A192,'S49'!$C:$BQ,60,0)</f>
        <v>0</v>
      </c>
      <c r="BD192" s="58" t="e">
        <f>VLOOKUP($A192,'S50'!$C:$BQ,32,0)</f>
        <v>#N/A</v>
      </c>
      <c r="BE192" s="58" t="e">
        <f>VLOOKUP($A192,'S50'!$C:$BQ,39,0)</f>
        <v>#N/A</v>
      </c>
      <c r="BF192" s="58" t="e">
        <f>VLOOKUP($A192,'S50'!$C:$BQ,40,0)</f>
        <v>#N/A</v>
      </c>
      <c r="BG192" s="58" t="e">
        <f>VLOOKUP($A192,'S50'!$C:$BQ,22,0)</f>
        <v>#N/A</v>
      </c>
      <c r="BH192" s="66" t="e">
        <f>VLOOKUP($A192,'S50'!$C:$BQ,29,0)</f>
        <v>#N/A</v>
      </c>
      <c r="BI192" s="66" t="e">
        <f>VLOOKUP($A192,'S50'!$C:$BQ,30,0)</f>
        <v>#N/A</v>
      </c>
      <c r="BJ192" s="66" t="e">
        <f>VLOOKUP($A192,'S50'!$C:$BQ,52,0)</f>
        <v>#N/A</v>
      </c>
      <c r="BK192" s="66" t="e">
        <f>VLOOKUP($A192,'S50'!$C:$BQ,59,0)</f>
        <v>#N/A</v>
      </c>
      <c r="BL192" s="66" t="e">
        <f>VLOOKUP($A192,'S50'!$C:$BQ,60,0)</f>
        <v>#N/A</v>
      </c>
    </row>
    <row r="193" spans="1:64" x14ac:dyDescent="0.2">
      <c r="A193" s="57" t="s">
        <v>261</v>
      </c>
      <c r="B193" s="58">
        <f>VLOOKUP($A193,'S0 remplacer avec S44'!$C:$BQ,32,0)</f>
        <v>468.6</v>
      </c>
      <c r="C193" s="58">
        <f>VLOOKUP($A193,'S0 remplacer avec S44'!$C:$BQ,39,0)</f>
        <v>137</v>
      </c>
      <c r="D193" s="58">
        <f>VLOOKUP($A193,'S0 remplacer avec S44'!$C:$BQ,40,0)</f>
        <v>258</v>
      </c>
      <c r="E193" s="58">
        <f>VLOOKUP($A193,'S0 remplacer avec S44'!$C:$BQ,22,0)</f>
        <v>4931.3633250000003</v>
      </c>
      <c r="F193" s="66">
        <f>VLOOKUP($A193,'S0 remplacer avec S44'!$C:$BQ,29,0)</f>
        <v>570</v>
      </c>
      <c r="G193" s="66">
        <f>VLOOKUP($A193,'S0 remplacer avec S44'!$C:$BQ,30,0)</f>
        <v>1671</v>
      </c>
      <c r="H193" s="66">
        <f>VLOOKUP($A193,'S0 remplacer avec S44'!$C:$BQ,52,0)</f>
        <v>322.60000000000002</v>
      </c>
      <c r="I193" s="66">
        <f>VLOOKUP($A193,'S0 remplacer avec S44'!$C:$BQ,59,0)</f>
        <v>0</v>
      </c>
      <c r="J193" s="66">
        <f>VLOOKUP($A193,'S0 remplacer avec S44'!$C:$BQ,60,0)</f>
        <v>47</v>
      </c>
      <c r="K193" s="58">
        <f>VLOOKUP($A193,'S45'!$C:$BQ,32,0)</f>
        <v>476.1</v>
      </c>
      <c r="L193" s="58">
        <f>VLOOKUP($A193,'S45'!$C:$BQ,39,0)</f>
        <v>129</v>
      </c>
      <c r="M193" s="58">
        <f>VLOOKUP($A193,'S45'!$C:$BQ,40,0)</f>
        <v>250</v>
      </c>
      <c r="N193" s="58">
        <f>VLOOKUP($A193,'S45'!$C:$BQ,22,0)</f>
        <v>5051.8378249999996</v>
      </c>
      <c r="O193" s="66">
        <f>VLOOKUP($A193,'S45'!$C:$BQ,29,0)</f>
        <v>450</v>
      </c>
      <c r="P193" s="66">
        <f>VLOOKUP($A193,'S45'!$C:$BQ,30,0)</f>
        <v>1550</v>
      </c>
      <c r="Q193" s="66">
        <f>VLOOKUP($A193,'S45'!$C:$BQ,52,0)</f>
        <v>326.60000000000002</v>
      </c>
      <c r="R193" s="66">
        <f>VLOOKUP($A193,'S45'!$C:$BQ,59,0)</f>
        <v>0</v>
      </c>
      <c r="S193" s="66">
        <f>VLOOKUP($A193,'S45'!$C:$BQ,60,0)</f>
        <v>43</v>
      </c>
      <c r="T193" s="58">
        <f>VLOOKUP($A193,'S46'!$C:$BQ,32,0)</f>
        <v>478.2</v>
      </c>
      <c r="U193" s="58">
        <f>VLOOKUP($A193,'S46'!$C:$BQ,39,0)</f>
        <v>127</v>
      </c>
      <c r="V193" s="58">
        <f>VLOOKUP($A193,'S46'!$C:$BQ,40,0)</f>
        <v>248</v>
      </c>
      <c r="W193" s="58">
        <f>VLOOKUP($A193,'S46'!$C:$BQ,22,0)</f>
        <v>5063.1184949999997</v>
      </c>
      <c r="X193" s="66">
        <f>VLOOKUP($A193,'S46'!$C:$BQ,29,0)</f>
        <v>439</v>
      </c>
      <c r="Y193" s="66">
        <f>VLOOKUP($A193,'S46'!$C:$BQ,30,0)</f>
        <v>1539</v>
      </c>
      <c r="Z193" s="66">
        <f>VLOOKUP($A193,'S46'!$C:$BQ,52,0)</f>
        <v>327.60000000000002</v>
      </c>
      <c r="AA193" s="66">
        <f>VLOOKUP($A193,'S46'!$C:$BQ,59,0)</f>
        <v>0</v>
      </c>
      <c r="AB193" s="66">
        <f>VLOOKUP($A193,'S46'!$C:$BQ,60,0)</f>
        <v>42</v>
      </c>
      <c r="AC193" s="58">
        <f>VLOOKUP($A193,'S47'!$C:$BQ,32,0)</f>
        <v>482.2</v>
      </c>
      <c r="AD193" s="58">
        <f>VLOOKUP($A193,'S47'!$C:$BQ,39,0)</f>
        <v>123</v>
      </c>
      <c r="AE193" s="58">
        <f>VLOOKUP($A193,'S47'!$C:$BQ,40,0)</f>
        <v>244</v>
      </c>
      <c r="AF193" s="58">
        <f>VLOOKUP($A193,'S47'!$C:$BQ,22,0)</f>
        <v>5156.6391149999999</v>
      </c>
      <c r="AG193" s="66">
        <f>VLOOKUP($A193,'S47'!$C:$BQ,29,0)</f>
        <v>345</v>
      </c>
      <c r="AH193" s="66">
        <f>VLOOKUP($A193,'S47'!$C:$BQ,30,0)</f>
        <v>1445</v>
      </c>
      <c r="AI193" s="66">
        <f>VLOOKUP($A193,'S47'!$C:$BQ,52,0)</f>
        <v>335.6</v>
      </c>
      <c r="AJ193" s="66">
        <f>VLOOKUP($A193,'S47'!$C:$BQ,59,0)</f>
        <v>0</v>
      </c>
      <c r="AK193" s="66">
        <f>VLOOKUP($A193,'S47'!$C:$BQ,60,0)</f>
        <v>34</v>
      </c>
      <c r="AL193" s="58">
        <f>VLOOKUP($A193,'S48'!$C:$BQ,32,0)</f>
        <v>484.2</v>
      </c>
      <c r="AM193" s="58">
        <f>VLOOKUP($A193,'S48'!$C:$BQ,39,0)</f>
        <v>131</v>
      </c>
      <c r="AN193" s="58">
        <f>VLOOKUP($A193,'S48'!$C:$BQ,40,0)</f>
        <v>254</v>
      </c>
      <c r="AO193" s="58">
        <f>VLOOKUP($A193,'S48'!$C:$BQ,22,0)</f>
        <v>5254.3236649999999</v>
      </c>
      <c r="AP193" s="66">
        <f>VLOOKUP($A193,'S48'!$C:$BQ,29,0)</f>
        <v>338</v>
      </c>
      <c r="AQ193" s="66">
        <f>VLOOKUP($A193,'S48'!$C:$BQ,30,0)</f>
        <v>1456</v>
      </c>
      <c r="AR193" s="66">
        <f>VLOOKUP($A193,'S48'!$C:$BQ,52,0)</f>
        <v>342.6</v>
      </c>
      <c r="AS193" s="66">
        <f>VLOOKUP($A193,'S48'!$C:$BQ,59,0)</f>
        <v>0</v>
      </c>
      <c r="AT193" s="66">
        <f>VLOOKUP($A193,'S48'!$C:$BQ,60,0)</f>
        <v>33</v>
      </c>
      <c r="AU193" s="58">
        <f>VLOOKUP($A193,'S49'!$C:$BQ,32,0)</f>
        <v>488.2</v>
      </c>
      <c r="AV193" s="58">
        <f>VLOOKUP($A193,'S49'!$C:$BQ,39,0)</f>
        <v>127</v>
      </c>
      <c r="AW193" s="58">
        <f>VLOOKUP($A193,'S49'!$C:$BQ,40,0)</f>
        <v>250</v>
      </c>
      <c r="AX193" s="58">
        <f>VLOOKUP($A193,'S49'!$C:$BQ,22,0)</f>
        <v>5345.6585150000001</v>
      </c>
      <c r="AY193" s="66">
        <f>VLOOKUP($A193,'S49'!$C:$BQ,29,0)</f>
        <v>246</v>
      </c>
      <c r="AZ193" s="66">
        <f>VLOOKUP($A193,'S49'!$C:$BQ,30,0)</f>
        <v>1365</v>
      </c>
      <c r="BA193" s="66">
        <f>VLOOKUP($A193,'S49'!$C:$BQ,52,0)</f>
        <v>347.6</v>
      </c>
      <c r="BB193" s="66">
        <f>VLOOKUP($A193,'S49'!$C:$BQ,59,0)</f>
        <v>0</v>
      </c>
      <c r="BC193" s="66">
        <f>VLOOKUP($A193,'S49'!$C:$BQ,60,0)</f>
        <v>28</v>
      </c>
      <c r="BD193" s="58" t="e">
        <f>VLOOKUP($A193,'S50'!$C:$BQ,32,0)</f>
        <v>#N/A</v>
      </c>
      <c r="BE193" s="58" t="e">
        <f>VLOOKUP($A193,'S50'!$C:$BQ,39,0)</f>
        <v>#N/A</v>
      </c>
      <c r="BF193" s="58" t="e">
        <f>VLOOKUP($A193,'S50'!$C:$BQ,40,0)</f>
        <v>#N/A</v>
      </c>
      <c r="BG193" s="58" t="e">
        <f>VLOOKUP($A193,'S50'!$C:$BQ,22,0)</f>
        <v>#N/A</v>
      </c>
      <c r="BH193" s="66" t="e">
        <f>VLOOKUP($A193,'S50'!$C:$BQ,29,0)</f>
        <v>#N/A</v>
      </c>
      <c r="BI193" s="66" t="e">
        <f>VLOOKUP($A193,'S50'!$C:$BQ,30,0)</f>
        <v>#N/A</v>
      </c>
      <c r="BJ193" s="66" t="e">
        <f>VLOOKUP($A193,'S50'!$C:$BQ,52,0)</f>
        <v>#N/A</v>
      </c>
      <c r="BK193" s="66" t="e">
        <f>VLOOKUP($A193,'S50'!$C:$BQ,59,0)</f>
        <v>#N/A</v>
      </c>
      <c r="BL193" s="66" t="e">
        <f>VLOOKUP($A193,'S50'!$C:$BQ,60,0)</f>
        <v>#N/A</v>
      </c>
    </row>
    <row r="194" spans="1:64" x14ac:dyDescent="0.2">
      <c r="A194" s="57" t="s">
        <v>262</v>
      </c>
      <c r="B194" s="58">
        <f>VLOOKUP($A194,'S0 remplacer avec S44'!$C:$BQ,32,0)</f>
        <v>230.15</v>
      </c>
      <c r="C194" s="58">
        <f>VLOOKUP($A194,'S0 remplacer avec S44'!$C:$BQ,39,0)</f>
        <v>60</v>
      </c>
      <c r="D194" s="58">
        <f>VLOOKUP($A194,'S0 remplacer avec S44'!$C:$BQ,40,0)</f>
        <v>118</v>
      </c>
      <c r="E194" s="58">
        <f>VLOOKUP($A194,'S0 remplacer avec S44'!$C:$BQ,22,0)</f>
        <v>2609.2435650000002</v>
      </c>
      <c r="F194" s="66">
        <f>VLOOKUP($A194,'S0 remplacer avec S44'!$C:$BQ,29,0)</f>
        <v>23</v>
      </c>
      <c r="G194" s="66">
        <f>VLOOKUP($A194,'S0 remplacer avec S44'!$C:$BQ,30,0)</f>
        <v>550</v>
      </c>
      <c r="H194" s="66">
        <f>VLOOKUP($A194,'S0 remplacer avec S44'!$C:$BQ,52,0)</f>
        <v>136</v>
      </c>
      <c r="I194" s="66">
        <f>VLOOKUP($A194,'S0 remplacer avec S44'!$C:$BQ,59,0)</f>
        <v>11</v>
      </c>
      <c r="J194" s="66">
        <f>VLOOKUP($A194,'S0 remplacer avec S44'!$C:$BQ,60,0)</f>
        <v>41</v>
      </c>
      <c r="K194" s="58">
        <f>VLOOKUP($A194,'S45'!$C:$BQ,32,0)</f>
        <v>237.65</v>
      </c>
      <c r="L194" s="58">
        <f>VLOOKUP($A194,'S45'!$C:$BQ,39,0)</f>
        <v>52</v>
      </c>
      <c r="M194" s="58">
        <f>VLOOKUP($A194,'S45'!$C:$BQ,40,0)</f>
        <v>110</v>
      </c>
      <c r="N194" s="58">
        <f>VLOOKUP($A194,'S45'!$C:$BQ,22,0)</f>
        <v>2620.7163249999999</v>
      </c>
      <c r="O194" s="66">
        <f>VLOOKUP($A194,'S45'!$C:$BQ,29,0)</f>
        <v>12</v>
      </c>
      <c r="P194" s="66">
        <f>VLOOKUP($A194,'S45'!$C:$BQ,30,0)</f>
        <v>538</v>
      </c>
      <c r="Q194" s="66">
        <f>VLOOKUP($A194,'S45'!$C:$BQ,52,0)</f>
        <v>143</v>
      </c>
      <c r="R194" s="66">
        <f>VLOOKUP($A194,'S45'!$C:$BQ,59,0)</f>
        <v>4</v>
      </c>
      <c r="S194" s="66">
        <f>VLOOKUP($A194,'S45'!$C:$BQ,60,0)</f>
        <v>34</v>
      </c>
      <c r="T194" s="58">
        <f>VLOOKUP($A194,'S46'!$C:$BQ,32,0)</f>
        <v>238.65</v>
      </c>
      <c r="U194" s="58">
        <f>VLOOKUP($A194,'S46'!$C:$BQ,39,0)</f>
        <v>51</v>
      </c>
      <c r="V194" s="58">
        <f>VLOOKUP($A194,'S46'!$C:$BQ,40,0)</f>
        <v>109</v>
      </c>
      <c r="W194" s="58">
        <f>VLOOKUP($A194,'S46'!$C:$BQ,22,0)</f>
        <v>2630.9782150000001</v>
      </c>
      <c r="X194" s="66">
        <f>VLOOKUP($A194,'S46'!$C:$BQ,29,0)</f>
        <v>1</v>
      </c>
      <c r="Y194" s="66">
        <f>VLOOKUP($A194,'S46'!$C:$BQ,30,0)</f>
        <v>528</v>
      </c>
      <c r="Z194" s="66">
        <f>VLOOKUP($A194,'S46'!$C:$BQ,52,0)</f>
        <v>143</v>
      </c>
      <c r="AA194" s="66">
        <f>VLOOKUP($A194,'S46'!$C:$BQ,59,0)</f>
        <v>4</v>
      </c>
      <c r="AB194" s="66">
        <f>VLOOKUP($A194,'S46'!$C:$BQ,60,0)</f>
        <v>34</v>
      </c>
      <c r="AC194" s="58">
        <f>VLOOKUP($A194,'S47'!$C:$BQ,32,0)</f>
        <v>243.15</v>
      </c>
      <c r="AD194" s="58">
        <f>VLOOKUP($A194,'S47'!$C:$BQ,39,0)</f>
        <v>47</v>
      </c>
      <c r="AE194" s="58">
        <f>VLOOKUP($A194,'S47'!$C:$BQ,40,0)</f>
        <v>105</v>
      </c>
      <c r="AF194" s="58">
        <f>VLOOKUP($A194,'S47'!$C:$BQ,22,0)</f>
        <v>2689.9545050000002</v>
      </c>
      <c r="AG194" s="66">
        <f>VLOOKUP($A194,'S47'!$C:$BQ,29,0)</f>
        <v>0</v>
      </c>
      <c r="AH194" s="66">
        <f>VLOOKUP($A194,'S47'!$C:$BQ,30,0)</f>
        <v>469</v>
      </c>
      <c r="AI194" s="66">
        <f>VLOOKUP($A194,'S47'!$C:$BQ,52,0)</f>
        <v>148</v>
      </c>
      <c r="AJ194" s="66">
        <f>VLOOKUP($A194,'S47'!$C:$BQ,59,0)</f>
        <v>0</v>
      </c>
      <c r="AK194" s="66">
        <f>VLOOKUP($A194,'S47'!$C:$BQ,60,0)</f>
        <v>29</v>
      </c>
      <c r="AL194" s="58">
        <f>VLOOKUP($A194,'S48'!$C:$BQ,32,0)</f>
        <v>246.15</v>
      </c>
      <c r="AM194" s="58">
        <f>VLOOKUP($A194,'S48'!$C:$BQ,39,0)</f>
        <v>40</v>
      </c>
      <c r="AN194" s="58">
        <f>VLOOKUP($A194,'S48'!$C:$BQ,40,0)</f>
        <v>97</v>
      </c>
      <c r="AO194" s="58">
        <f>VLOOKUP($A194,'S48'!$C:$BQ,22,0)</f>
        <v>2722.6278849999999</v>
      </c>
      <c r="AP194" s="66">
        <f>VLOOKUP($A194,'S48'!$C:$BQ,29,0)</f>
        <v>0</v>
      </c>
      <c r="AQ194" s="66">
        <f>VLOOKUP($A194,'S48'!$C:$BQ,30,0)</f>
        <v>394</v>
      </c>
      <c r="AR194" s="66">
        <f>VLOOKUP($A194,'S48'!$C:$BQ,52,0)</f>
        <v>150</v>
      </c>
      <c r="AS194" s="66">
        <f>VLOOKUP($A194,'S48'!$C:$BQ,59,0)</f>
        <v>0</v>
      </c>
      <c r="AT194" s="66">
        <f>VLOOKUP($A194,'S48'!$C:$BQ,60,0)</f>
        <v>25</v>
      </c>
      <c r="AU194" s="58">
        <f>VLOOKUP($A194,'S49'!$C:$BQ,32,0)</f>
        <v>243.15</v>
      </c>
      <c r="AV194" s="58">
        <f>VLOOKUP($A194,'S49'!$C:$BQ,39,0)</f>
        <v>43</v>
      </c>
      <c r="AW194" s="58">
        <f>VLOOKUP($A194,'S49'!$C:$BQ,40,0)</f>
        <v>100</v>
      </c>
      <c r="AX194" s="58">
        <f>VLOOKUP($A194,'S49'!$C:$BQ,22,0)</f>
        <v>2779.2461349999999</v>
      </c>
      <c r="AY194" s="66">
        <f>VLOOKUP($A194,'S49'!$C:$BQ,29,0)</f>
        <v>0</v>
      </c>
      <c r="AZ194" s="66">
        <f>VLOOKUP($A194,'S49'!$C:$BQ,30,0)</f>
        <v>337</v>
      </c>
      <c r="BA194" s="66">
        <f>VLOOKUP($A194,'S49'!$C:$BQ,52,0)</f>
        <v>155</v>
      </c>
      <c r="BB194" s="66">
        <f>VLOOKUP($A194,'S49'!$C:$BQ,59,0)</f>
        <v>0</v>
      </c>
      <c r="BC194" s="66">
        <f>VLOOKUP($A194,'S49'!$C:$BQ,60,0)</f>
        <v>20</v>
      </c>
      <c r="BD194" s="58" t="e">
        <f>VLOOKUP($A194,'S50'!$C:$BQ,32,0)</f>
        <v>#N/A</v>
      </c>
      <c r="BE194" s="58" t="e">
        <f>VLOOKUP($A194,'S50'!$C:$BQ,39,0)</f>
        <v>#N/A</v>
      </c>
      <c r="BF194" s="58" t="e">
        <f>VLOOKUP($A194,'S50'!$C:$BQ,40,0)</f>
        <v>#N/A</v>
      </c>
      <c r="BG194" s="58" t="e">
        <f>VLOOKUP($A194,'S50'!$C:$BQ,22,0)</f>
        <v>#N/A</v>
      </c>
      <c r="BH194" s="66" t="e">
        <f>VLOOKUP($A194,'S50'!$C:$BQ,29,0)</f>
        <v>#N/A</v>
      </c>
      <c r="BI194" s="66" t="e">
        <f>VLOOKUP($A194,'S50'!$C:$BQ,30,0)</f>
        <v>#N/A</v>
      </c>
      <c r="BJ194" s="66" t="e">
        <f>VLOOKUP($A194,'S50'!$C:$BQ,52,0)</f>
        <v>#N/A</v>
      </c>
      <c r="BK194" s="66" t="e">
        <f>VLOOKUP($A194,'S50'!$C:$BQ,59,0)</f>
        <v>#N/A</v>
      </c>
      <c r="BL194" s="66" t="e">
        <f>VLOOKUP($A194,'S50'!$C:$BQ,60,0)</f>
        <v>#N/A</v>
      </c>
    </row>
    <row r="195" spans="1:64" x14ac:dyDescent="0.2">
      <c r="A195" s="57" t="s">
        <v>263</v>
      </c>
      <c r="B195" s="58">
        <f>VLOOKUP($A195,'S0 remplacer avec S44'!$C:$BQ,32,0)</f>
        <v>103.8</v>
      </c>
      <c r="C195" s="58">
        <f>VLOOKUP($A195,'S0 remplacer avec S44'!$C:$BQ,39,0)</f>
        <v>20</v>
      </c>
      <c r="D195" s="58">
        <f>VLOOKUP($A195,'S0 remplacer avec S44'!$C:$BQ,40,0)</f>
        <v>45</v>
      </c>
      <c r="E195" s="58">
        <f>VLOOKUP($A195,'S0 remplacer avec S44'!$C:$BQ,22,0)</f>
        <v>1316.923225</v>
      </c>
      <c r="F195" s="66">
        <f>VLOOKUP($A195,'S0 remplacer avec S44'!$C:$BQ,29,0)</f>
        <v>0</v>
      </c>
      <c r="G195" s="66">
        <f>VLOOKUP($A195,'S0 remplacer avec S44'!$C:$BQ,30,0)</f>
        <v>29</v>
      </c>
      <c r="H195" s="66">
        <f>VLOOKUP($A195,'S0 remplacer avec S44'!$C:$BQ,52,0)</f>
        <v>64.8</v>
      </c>
      <c r="I195" s="66">
        <f>VLOOKUP($A195,'S0 remplacer avec S44'!$C:$BQ,59,0)</f>
        <v>0</v>
      </c>
      <c r="J195" s="66">
        <f>VLOOKUP($A195,'S0 remplacer avec S44'!$C:$BQ,60,0)</f>
        <v>11</v>
      </c>
      <c r="K195" s="58">
        <f>VLOOKUP($A195,'S45'!$C:$BQ,32,0)</f>
        <v>106.8</v>
      </c>
      <c r="L195" s="58">
        <f>VLOOKUP($A195,'S45'!$C:$BQ,39,0)</f>
        <v>17</v>
      </c>
      <c r="M195" s="58">
        <f>VLOOKUP($A195,'S45'!$C:$BQ,40,0)</f>
        <v>42</v>
      </c>
      <c r="N195" s="58">
        <f>VLOOKUP($A195,'S45'!$C:$BQ,22,0)</f>
        <v>1391.5574449999999</v>
      </c>
      <c r="O195" s="66">
        <f>VLOOKUP($A195,'S45'!$C:$BQ,29,0)</f>
        <v>0</v>
      </c>
      <c r="P195" s="66">
        <f>VLOOKUP($A195,'S45'!$C:$BQ,30,0)</f>
        <v>0</v>
      </c>
      <c r="Q195" s="66">
        <f>VLOOKUP($A195,'S45'!$C:$BQ,52,0)</f>
        <v>65.8</v>
      </c>
      <c r="R195" s="66">
        <f>VLOOKUP($A195,'S45'!$C:$BQ,59,0)</f>
        <v>0</v>
      </c>
      <c r="S195" s="66">
        <f>VLOOKUP($A195,'S45'!$C:$BQ,60,0)</f>
        <v>10</v>
      </c>
      <c r="T195" s="58">
        <f>VLOOKUP($A195,'S46'!$C:$BQ,32,0)</f>
        <v>108.3</v>
      </c>
      <c r="U195" s="58">
        <f>VLOOKUP($A195,'S46'!$C:$BQ,39,0)</f>
        <v>15</v>
      </c>
      <c r="V195" s="58">
        <f>VLOOKUP($A195,'S46'!$C:$BQ,40,0)</f>
        <v>40</v>
      </c>
      <c r="W195" s="58">
        <f>VLOOKUP($A195,'S46'!$C:$BQ,22,0)</f>
        <v>1443.0133350000001</v>
      </c>
      <c r="X195" s="66">
        <f>VLOOKUP($A195,'S46'!$C:$BQ,29,0)</f>
        <v>0</v>
      </c>
      <c r="Y195" s="66">
        <f>VLOOKUP($A195,'S46'!$C:$BQ,30,0)</f>
        <v>0</v>
      </c>
      <c r="Z195" s="66">
        <f>VLOOKUP($A195,'S46'!$C:$BQ,52,0)</f>
        <v>65.8</v>
      </c>
      <c r="AA195" s="66">
        <f>VLOOKUP($A195,'S46'!$C:$BQ,59,0)</f>
        <v>0</v>
      </c>
      <c r="AB195" s="66">
        <f>VLOOKUP($A195,'S46'!$C:$BQ,60,0)</f>
        <v>10</v>
      </c>
      <c r="AC195" s="58">
        <f>VLOOKUP($A195,'S47'!$C:$BQ,32,0)</f>
        <v>111.3</v>
      </c>
      <c r="AD195" s="58">
        <f>VLOOKUP($A195,'S47'!$C:$BQ,39,0)</f>
        <v>12</v>
      </c>
      <c r="AE195" s="58">
        <f>VLOOKUP($A195,'S47'!$C:$BQ,40,0)</f>
        <v>37</v>
      </c>
      <c r="AF195" s="58">
        <f>VLOOKUP($A195,'S47'!$C:$BQ,22,0)</f>
        <v>1465.756185</v>
      </c>
      <c r="AG195" s="66">
        <f>VLOOKUP($A195,'S47'!$C:$BQ,29,0)</f>
        <v>0</v>
      </c>
      <c r="AH195" s="66">
        <f>VLOOKUP($A195,'S47'!$C:$BQ,30,0)</f>
        <v>0</v>
      </c>
      <c r="AI195" s="66">
        <f>VLOOKUP($A195,'S47'!$C:$BQ,52,0)</f>
        <v>66.8</v>
      </c>
      <c r="AJ195" s="66">
        <f>VLOOKUP($A195,'S47'!$C:$BQ,59,0)</f>
        <v>0</v>
      </c>
      <c r="AK195" s="66">
        <f>VLOOKUP($A195,'S47'!$C:$BQ,60,0)</f>
        <v>9</v>
      </c>
      <c r="AL195" s="58">
        <f>VLOOKUP($A195,'S48'!$C:$BQ,32,0)</f>
        <v>117.8</v>
      </c>
      <c r="AM195" s="58">
        <f>VLOOKUP($A195,'S48'!$C:$BQ,39,0)</f>
        <v>5</v>
      </c>
      <c r="AN195" s="58">
        <f>VLOOKUP($A195,'S48'!$C:$BQ,40,0)</f>
        <v>29</v>
      </c>
      <c r="AO195" s="58">
        <f>VLOOKUP($A195,'S48'!$C:$BQ,22,0)</f>
        <v>1466.9305850000001</v>
      </c>
      <c r="AP195" s="66">
        <f>VLOOKUP($A195,'S48'!$C:$BQ,29,0)</f>
        <v>0</v>
      </c>
      <c r="AQ195" s="66">
        <f>VLOOKUP($A195,'S48'!$C:$BQ,30,0)</f>
        <v>0</v>
      </c>
      <c r="AR195" s="66">
        <f>VLOOKUP($A195,'S48'!$C:$BQ,52,0)</f>
        <v>68.8</v>
      </c>
      <c r="AS195" s="66">
        <f>VLOOKUP($A195,'S48'!$C:$BQ,59,0)</f>
        <v>0</v>
      </c>
      <c r="AT195" s="66">
        <f>VLOOKUP($A195,'S48'!$C:$BQ,60,0)</f>
        <v>6</v>
      </c>
      <c r="AU195" s="58">
        <f>VLOOKUP($A195,'S49'!$C:$BQ,32,0)</f>
        <v>121.3</v>
      </c>
      <c r="AV195" s="58">
        <f>VLOOKUP($A195,'S49'!$C:$BQ,39,0)</f>
        <v>1</v>
      </c>
      <c r="AW195" s="58">
        <f>VLOOKUP($A195,'S49'!$C:$BQ,40,0)</f>
        <v>26</v>
      </c>
      <c r="AX195" s="58">
        <f>VLOOKUP($A195,'S49'!$C:$BQ,22,0)</f>
        <v>1507.236715</v>
      </c>
      <c r="AY195" s="66">
        <f>VLOOKUP($A195,'S49'!$C:$BQ,29,0)</f>
        <v>0</v>
      </c>
      <c r="AZ195" s="66">
        <f>VLOOKUP($A195,'S49'!$C:$BQ,30,0)</f>
        <v>0</v>
      </c>
      <c r="BA195" s="66">
        <f>VLOOKUP($A195,'S49'!$C:$BQ,52,0)</f>
        <v>69.8</v>
      </c>
      <c r="BB195" s="66">
        <f>VLOOKUP($A195,'S49'!$C:$BQ,59,0)</f>
        <v>0</v>
      </c>
      <c r="BC195" s="66">
        <f>VLOOKUP($A195,'S49'!$C:$BQ,60,0)</f>
        <v>5</v>
      </c>
      <c r="BD195" s="58" t="e">
        <f>VLOOKUP($A195,'S50'!$C:$BQ,32,0)</f>
        <v>#N/A</v>
      </c>
      <c r="BE195" s="58" t="e">
        <f>VLOOKUP($A195,'S50'!$C:$BQ,39,0)</f>
        <v>#N/A</v>
      </c>
      <c r="BF195" s="58" t="e">
        <f>VLOOKUP($A195,'S50'!$C:$BQ,40,0)</f>
        <v>#N/A</v>
      </c>
      <c r="BG195" s="58" t="e">
        <f>VLOOKUP($A195,'S50'!$C:$BQ,22,0)</f>
        <v>#N/A</v>
      </c>
      <c r="BH195" s="66" t="e">
        <f>VLOOKUP($A195,'S50'!$C:$BQ,29,0)</f>
        <v>#N/A</v>
      </c>
      <c r="BI195" s="66" t="e">
        <f>VLOOKUP($A195,'S50'!$C:$BQ,30,0)</f>
        <v>#N/A</v>
      </c>
      <c r="BJ195" s="66" t="e">
        <f>VLOOKUP($A195,'S50'!$C:$BQ,52,0)</f>
        <v>#N/A</v>
      </c>
      <c r="BK195" s="66" t="e">
        <f>VLOOKUP($A195,'S50'!$C:$BQ,59,0)</f>
        <v>#N/A</v>
      </c>
      <c r="BL195" s="66" t="e">
        <f>VLOOKUP($A195,'S50'!$C:$BQ,60,0)</f>
        <v>#N/A</v>
      </c>
    </row>
    <row r="196" spans="1:64" x14ac:dyDescent="0.2">
      <c r="A196" s="57" t="s">
        <v>264</v>
      </c>
      <c r="B196" s="58">
        <f>VLOOKUP($A196,'S0 remplacer avec S44'!$C:$BQ,32,0)</f>
        <v>104.7</v>
      </c>
      <c r="C196" s="58">
        <f>VLOOKUP($A196,'S0 remplacer avec S44'!$C:$BQ,39,0)</f>
        <v>62</v>
      </c>
      <c r="D196" s="58">
        <f>VLOOKUP($A196,'S0 remplacer avec S44'!$C:$BQ,40,0)</f>
        <v>95</v>
      </c>
      <c r="E196" s="58">
        <f>VLOOKUP($A196,'S0 remplacer avec S44'!$C:$BQ,22,0)</f>
        <v>1220.773635</v>
      </c>
      <c r="F196" s="66">
        <f>VLOOKUP($A196,'S0 remplacer avec S44'!$C:$BQ,29,0)</f>
        <v>293</v>
      </c>
      <c r="G196" s="66">
        <f>VLOOKUP($A196,'S0 remplacer avec S44'!$C:$BQ,30,0)</f>
        <v>595</v>
      </c>
      <c r="H196" s="66">
        <f>VLOOKUP($A196,'S0 remplacer avec S44'!$C:$BQ,52,0)</f>
        <v>75.2</v>
      </c>
      <c r="I196" s="66">
        <f>VLOOKUP($A196,'S0 remplacer avec S44'!$C:$BQ,59,0)</f>
        <v>10</v>
      </c>
      <c r="J196" s="66">
        <f>VLOOKUP($A196,'S0 remplacer avec S44'!$C:$BQ,60,0)</f>
        <v>27</v>
      </c>
      <c r="K196" s="58">
        <f>VLOOKUP($A196,'S45'!$C:$BQ,32,0)</f>
        <v>106.7</v>
      </c>
      <c r="L196" s="58">
        <f>VLOOKUP($A196,'S45'!$C:$BQ,39,0)</f>
        <v>60</v>
      </c>
      <c r="M196" s="58">
        <f>VLOOKUP($A196,'S45'!$C:$BQ,40,0)</f>
        <v>93</v>
      </c>
      <c r="N196" s="58">
        <f>VLOOKUP($A196,'S45'!$C:$BQ,22,0)</f>
        <v>1231.4137450000001</v>
      </c>
      <c r="O196" s="66">
        <f>VLOOKUP($A196,'S45'!$C:$BQ,29,0)</f>
        <v>282</v>
      </c>
      <c r="P196" s="66">
        <f>VLOOKUP($A196,'S45'!$C:$BQ,30,0)</f>
        <v>585</v>
      </c>
      <c r="Q196" s="66">
        <f>VLOOKUP($A196,'S45'!$C:$BQ,52,0)</f>
        <v>75.2</v>
      </c>
      <c r="R196" s="66">
        <f>VLOOKUP($A196,'S45'!$C:$BQ,59,0)</f>
        <v>10</v>
      </c>
      <c r="S196" s="66">
        <f>VLOOKUP($A196,'S45'!$C:$BQ,60,0)</f>
        <v>27</v>
      </c>
      <c r="T196" s="58">
        <f>VLOOKUP($A196,'S46'!$C:$BQ,32,0)</f>
        <v>106.7</v>
      </c>
      <c r="U196" s="58">
        <f>VLOOKUP($A196,'S46'!$C:$BQ,39,0)</f>
        <v>60</v>
      </c>
      <c r="V196" s="58">
        <f>VLOOKUP($A196,'S46'!$C:$BQ,40,0)</f>
        <v>93</v>
      </c>
      <c r="W196" s="58">
        <f>VLOOKUP($A196,'S46'!$C:$BQ,22,0)</f>
        <v>1258.9592950000001</v>
      </c>
      <c r="X196" s="66">
        <f>VLOOKUP($A196,'S46'!$C:$BQ,29,0)</f>
        <v>255</v>
      </c>
      <c r="Y196" s="66">
        <f>VLOOKUP($A196,'S46'!$C:$BQ,30,0)</f>
        <v>557</v>
      </c>
      <c r="Z196" s="66">
        <f>VLOOKUP($A196,'S46'!$C:$BQ,52,0)</f>
        <v>76.2</v>
      </c>
      <c r="AA196" s="66">
        <f>VLOOKUP($A196,'S46'!$C:$BQ,59,0)</f>
        <v>9</v>
      </c>
      <c r="AB196" s="66">
        <f>VLOOKUP($A196,'S46'!$C:$BQ,60,0)</f>
        <v>26</v>
      </c>
      <c r="AC196" s="58">
        <f>VLOOKUP($A196,'S47'!$C:$BQ,32,0)</f>
        <v>105.2</v>
      </c>
      <c r="AD196" s="58">
        <f>VLOOKUP($A196,'S47'!$C:$BQ,39,0)</f>
        <v>62</v>
      </c>
      <c r="AE196" s="58">
        <f>VLOOKUP($A196,'S47'!$C:$BQ,40,0)</f>
        <v>95</v>
      </c>
      <c r="AF196" s="58">
        <f>VLOOKUP($A196,'S47'!$C:$BQ,22,0)</f>
        <v>1282.067395</v>
      </c>
      <c r="AG196" s="66">
        <f>VLOOKUP($A196,'S47'!$C:$BQ,29,0)</f>
        <v>231</v>
      </c>
      <c r="AH196" s="66">
        <f>VLOOKUP($A196,'S47'!$C:$BQ,30,0)</f>
        <v>534</v>
      </c>
      <c r="AI196" s="66">
        <f>VLOOKUP($A196,'S47'!$C:$BQ,52,0)</f>
        <v>76.2</v>
      </c>
      <c r="AJ196" s="66">
        <f>VLOOKUP($A196,'S47'!$C:$BQ,59,0)</f>
        <v>9</v>
      </c>
      <c r="AK196" s="66">
        <f>VLOOKUP($A196,'S47'!$C:$BQ,60,0)</f>
        <v>26</v>
      </c>
      <c r="AL196" s="58">
        <f>VLOOKUP($A196,'S48'!$C:$BQ,32,0)</f>
        <v>108.7</v>
      </c>
      <c r="AM196" s="58">
        <f>VLOOKUP($A196,'S48'!$C:$BQ,39,0)</f>
        <v>60</v>
      </c>
      <c r="AN196" s="58">
        <f>VLOOKUP($A196,'S48'!$C:$BQ,40,0)</f>
        <v>93</v>
      </c>
      <c r="AO196" s="58">
        <f>VLOOKUP($A196,'S48'!$C:$BQ,22,0)</f>
        <v>1282.5322550000001</v>
      </c>
      <c r="AP196" s="66">
        <f>VLOOKUP($A196,'S48'!$C:$BQ,29,0)</f>
        <v>244</v>
      </c>
      <c r="AQ196" s="66">
        <f>VLOOKUP($A196,'S48'!$C:$BQ,30,0)</f>
        <v>549</v>
      </c>
      <c r="AR196" s="66">
        <f>VLOOKUP($A196,'S48'!$C:$BQ,52,0)</f>
        <v>77.2</v>
      </c>
      <c r="AS196" s="66">
        <f>VLOOKUP($A196,'S48'!$C:$BQ,59,0)</f>
        <v>9</v>
      </c>
      <c r="AT196" s="66">
        <f>VLOOKUP($A196,'S48'!$C:$BQ,60,0)</f>
        <v>26</v>
      </c>
      <c r="AU196" s="58">
        <f>VLOOKUP($A196,'S49'!$C:$BQ,32,0)</f>
        <v>108.7</v>
      </c>
      <c r="AV196" s="58">
        <f>VLOOKUP($A196,'S49'!$C:$BQ,39,0)</f>
        <v>60</v>
      </c>
      <c r="AW196" s="58">
        <f>VLOOKUP($A196,'S49'!$C:$BQ,40,0)</f>
        <v>93</v>
      </c>
      <c r="AX196" s="58">
        <f>VLOOKUP($A196,'S49'!$C:$BQ,22,0)</f>
        <v>1323.9336450000001</v>
      </c>
      <c r="AY196" s="66">
        <f>VLOOKUP($A196,'S49'!$C:$BQ,29,0)</f>
        <v>203</v>
      </c>
      <c r="AZ196" s="66">
        <f>VLOOKUP($A196,'S49'!$C:$BQ,30,0)</f>
        <v>508</v>
      </c>
      <c r="BA196" s="66">
        <f>VLOOKUP($A196,'S49'!$C:$BQ,52,0)</f>
        <v>79.2</v>
      </c>
      <c r="BB196" s="66">
        <f>VLOOKUP($A196,'S49'!$C:$BQ,59,0)</f>
        <v>7</v>
      </c>
      <c r="BC196" s="66">
        <f>VLOOKUP($A196,'S49'!$C:$BQ,60,0)</f>
        <v>24</v>
      </c>
      <c r="BD196" s="58" t="e">
        <f>VLOOKUP($A196,'S50'!$C:$BQ,32,0)</f>
        <v>#N/A</v>
      </c>
      <c r="BE196" s="58" t="e">
        <f>VLOOKUP($A196,'S50'!$C:$BQ,39,0)</f>
        <v>#N/A</v>
      </c>
      <c r="BF196" s="58" t="e">
        <f>VLOOKUP($A196,'S50'!$C:$BQ,40,0)</f>
        <v>#N/A</v>
      </c>
      <c r="BG196" s="58" t="e">
        <f>VLOOKUP($A196,'S50'!$C:$BQ,22,0)</f>
        <v>#N/A</v>
      </c>
      <c r="BH196" s="66" t="e">
        <f>VLOOKUP($A196,'S50'!$C:$BQ,29,0)</f>
        <v>#N/A</v>
      </c>
      <c r="BI196" s="66" t="e">
        <f>VLOOKUP($A196,'S50'!$C:$BQ,30,0)</f>
        <v>#N/A</v>
      </c>
      <c r="BJ196" s="66" t="e">
        <f>VLOOKUP($A196,'S50'!$C:$BQ,52,0)</f>
        <v>#N/A</v>
      </c>
      <c r="BK196" s="66" t="e">
        <f>VLOOKUP($A196,'S50'!$C:$BQ,59,0)</f>
        <v>#N/A</v>
      </c>
      <c r="BL196" s="66" t="e">
        <f>VLOOKUP($A196,'S50'!$C:$BQ,60,0)</f>
        <v>#N/A</v>
      </c>
    </row>
    <row r="197" spans="1:64" x14ac:dyDescent="0.2">
      <c r="A197" s="57" t="s">
        <v>265</v>
      </c>
      <c r="B197" s="58">
        <f>VLOOKUP($A197,'S0 remplacer avec S44'!$C:$BQ,32,0)</f>
        <v>155.9</v>
      </c>
      <c r="C197" s="58">
        <f>VLOOKUP($A197,'S0 remplacer avec S44'!$C:$BQ,39,0)</f>
        <v>14</v>
      </c>
      <c r="D197" s="58">
        <f>VLOOKUP($A197,'S0 remplacer avec S44'!$C:$BQ,40,0)</f>
        <v>48</v>
      </c>
      <c r="E197" s="58">
        <f>VLOOKUP($A197,'S0 remplacer avec S44'!$C:$BQ,22,0)</f>
        <v>1708.4290699999999</v>
      </c>
      <c r="F197" s="66">
        <f>VLOOKUP($A197,'S0 remplacer avec S44'!$C:$BQ,29,0)</f>
        <v>0</v>
      </c>
      <c r="G197" s="66">
        <f>VLOOKUP($A197,'S0 remplacer avec S44'!$C:$BQ,30,0)</f>
        <v>143</v>
      </c>
      <c r="H197" s="66">
        <f>VLOOKUP($A197,'S0 remplacer avec S44'!$C:$BQ,52,0)</f>
        <v>98.4</v>
      </c>
      <c r="I197" s="66">
        <f>VLOOKUP($A197,'S0 remplacer avec S44'!$C:$BQ,59,0)</f>
        <v>0</v>
      </c>
      <c r="J197" s="66">
        <f>VLOOKUP($A197,'S0 remplacer avec S44'!$C:$BQ,60,0)</f>
        <v>5</v>
      </c>
      <c r="K197" s="58">
        <f>VLOOKUP($A197,'S45'!$C:$BQ,32,0)</f>
        <v>163.19999999999999</v>
      </c>
      <c r="L197" s="58">
        <f>VLOOKUP($A197,'S45'!$C:$BQ,39,0)</f>
        <v>7</v>
      </c>
      <c r="M197" s="58">
        <f>VLOOKUP($A197,'S45'!$C:$BQ,40,0)</f>
        <v>41</v>
      </c>
      <c r="N197" s="58">
        <f>VLOOKUP($A197,'S45'!$C:$BQ,22,0)</f>
        <v>1763.72531</v>
      </c>
      <c r="O197" s="66">
        <f>VLOOKUP($A197,'S45'!$C:$BQ,29,0)</f>
        <v>0</v>
      </c>
      <c r="P197" s="66">
        <f>VLOOKUP($A197,'S45'!$C:$BQ,30,0)</f>
        <v>88</v>
      </c>
      <c r="Q197" s="66">
        <f>VLOOKUP($A197,'S45'!$C:$BQ,52,0)</f>
        <v>101.4</v>
      </c>
      <c r="R197" s="66">
        <f>VLOOKUP($A197,'S45'!$C:$BQ,59,0)</f>
        <v>0</v>
      </c>
      <c r="S197" s="66">
        <f>VLOOKUP($A197,'S45'!$C:$BQ,60,0)</f>
        <v>2</v>
      </c>
      <c r="T197" s="58">
        <f>VLOOKUP($A197,'S46'!$C:$BQ,32,0)</f>
        <v>162.80000000000001</v>
      </c>
      <c r="U197" s="58">
        <f>VLOOKUP($A197,'S46'!$C:$BQ,39,0)</f>
        <v>7</v>
      </c>
      <c r="V197" s="58">
        <f>VLOOKUP($A197,'S46'!$C:$BQ,40,0)</f>
        <v>41</v>
      </c>
      <c r="W197" s="58">
        <f>VLOOKUP($A197,'S46'!$C:$BQ,22,0)</f>
        <v>1734.34229</v>
      </c>
      <c r="X197" s="66">
        <f>VLOOKUP($A197,'S46'!$C:$BQ,29,0)</f>
        <v>0</v>
      </c>
      <c r="Y197" s="66">
        <f>VLOOKUP($A197,'S46'!$C:$BQ,30,0)</f>
        <v>117</v>
      </c>
      <c r="Z197" s="66">
        <f>VLOOKUP($A197,'S46'!$C:$BQ,52,0)</f>
        <v>101.4</v>
      </c>
      <c r="AA197" s="66">
        <f>VLOOKUP($A197,'S46'!$C:$BQ,59,0)</f>
        <v>0</v>
      </c>
      <c r="AB197" s="66">
        <f>VLOOKUP($A197,'S46'!$C:$BQ,60,0)</f>
        <v>2</v>
      </c>
      <c r="AC197" s="58">
        <f>VLOOKUP($A197,'S47'!$C:$BQ,32,0)</f>
        <v>166.8</v>
      </c>
      <c r="AD197" s="58">
        <f>VLOOKUP($A197,'S47'!$C:$BQ,39,0)</f>
        <v>3</v>
      </c>
      <c r="AE197" s="58">
        <f>VLOOKUP($A197,'S47'!$C:$BQ,40,0)</f>
        <v>37</v>
      </c>
      <c r="AF197" s="58">
        <f>VLOOKUP($A197,'S47'!$C:$BQ,22,0)</f>
        <v>1770.9614799999999</v>
      </c>
      <c r="AG197" s="66">
        <f>VLOOKUP($A197,'S47'!$C:$BQ,29,0)</f>
        <v>0</v>
      </c>
      <c r="AH197" s="66">
        <f>VLOOKUP($A197,'S47'!$C:$BQ,30,0)</f>
        <v>81</v>
      </c>
      <c r="AI197" s="66">
        <f>VLOOKUP($A197,'S47'!$C:$BQ,52,0)</f>
        <v>101.4</v>
      </c>
      <c r="AJ197" s="66">
        <f>VLOOKUP($A197,'S47'!$C:$BQ,59,0)</f>
        <v>0</v>
      </c>
      <c r="AK197" s="66">
        <f>VLOOKUP($A197,'S47'!$C:$BQ,60,0)</f>
        <v>2</v>
      </c>
      <c r="AL197" s="58">
        <f>VLOOKUP($A197,'S48'!$C:$BQ,32,0)</f>
        <v>167.4</v>
      </c>
      <c r="AM197" s="58">
        <f>VLOOKUP($A197,'S48'!$C:$BQ,39,0)</f>
        <v>5</v>
      </c>
      <c r="AN197" s="58">
        <f>VLOOKUP($A197,'S48'!$C:$BQ,40,0)</f>
        <v>39</v>
      </c>
      <c r="AO197" s="58">
        <f>VLOOKUP($A197,'S48'!$C:$BQ,22,0)</f>
        <v>1809.54006</v>
      </c>
      <c r="AP197" s="66">
        <f>VLOOKUP($A197,'S48'!$C:$BQ,29,0)</f>
        <v>0</v>
      </c>
      <c r="AQ197" s="66">
        <f>VLOOKUP($A197,'S48'!$C:$BQ,30,0)</f>
        <v>63</v>
      </c>
      <c r="AR197" s="66">
        <f>VLOOKUP($A197,'S48'!$C:$BQ,52,0)</f>
        <v>105.4</v>
      </c>
      <c r="AS197" s="66">
        <f>VLOOKUP($A197,'S48'!$C:$BQ,59,0)</f>
        <v>0</v>
      </c>
      <c r="AT197" s="66">
        <f>VLOOKUP($A197,'S48'!$C:$BQ,60,0)</f>
        <v>0</v>
      </c>
      <c r="AU197" s="58">
        <f>VLOOKUP($A197,'S49'!$C:$BQ,32,0)</f>
        <v>169.4</v>
      </c>
      <c r="AV197" s="58">
        <f>VLOOKUP($A197,'S49'!$C:$BQ,39,0)</f>
        <v>3</v>
      </c>
      <c r="AW197" s="58">
        <f>VLOOKUP($A197,'S49'!$C:$BQ,40,0)</f>
        <v>37</v>
      </c>
      <c r="AX197" s="58">
        <f>VLOOKUP($A197,'S49'!$C:$BQ,22,0)</f>
        <v>1898.3968299999999</v>
      </c>
      <c r="AY197" s="66">
        <f>VLOOKUP($A197,'S49'!$C:$BQ,29,0)</f>
        <v>0</v>
      </c>
      <c r="AZ197" s="66">
        <f>VLOOKUP($A197,'S49'!$C:$BQ,30,0)</f>
        <v>0</v>
      </c>
      <c r="BA197" s="66">
        <f>VLOOKUP($A197,'S49'!$C:$BQ,52,0)</f>
        <v>107.4</v>
      </c>
      <c r="BB197" s="66">
        <f>VLOOKUP($A197,'S49'!$C:$BQ,59,0)</f>
        <v>0</v>
      </c>
      <c r="BC197" s="66">
        <f>VLOOKUP($A197,'S49'!$C:$BQ,60,0)</f>
        <v>0</v>
      </c>
      <c r="BD197" s="58" t="e">
        <f>VLOOKUP($A197,'S50'!$C:$BQ,32,0)</f>
        <v>#N/A</v>
      </c>
      <c r="BE197" s="58" t="e">
        <f>VLOOKUP($A197,'S50'!$C:$BQ,39,0)</f>
        <v>#N/A</v>
      </c>
      <c r="BF197" s="58" t="e">
        <f>VLOOKUP($A197,'S50'!$C:$BQ,40,0)</f>
        <v>#N/A</v>
      </c>
      <c r="BG197" s="58" t="e">
        <f>VLOOKUP($A197,'S50'!$C:$BQ,22,0)</f>
        <v>#N/A</v>
      </c>
      <c r="BH197" s="66" t="e">
        <f>VLOOKUP($A197,'S50'!$C:$BQ,29,0)</f>
        <v>#N/A</v>
      </c>
      <c r="BI197" s="66" t="e">
        <f>VLOOKUP($A197,'S50'!$C:$BQ,30,0)</f>
        <v>#N/A</v>
      </c>
      <c r="BJ197" s="66" t="e">
        <f>VLOOKUP($A197,'S50'!$C:$BQ,52,0)</f>
        <v>#N/A</v>
      </c>
      <c r="BK197" s="66" t="e">
        <f>VLOOKUP($A197,'S50'!$C:$BQ,59,0)</f>
        <v>#N/A</v>
      </c>
      <c r="BL197" s="66" t="e">
        <f>VLOOKUP($A197,'S50'!$C:$BQ,60,0)</f>
        <v>#N/A</v>
      </c>
    </row>
    <row r="198" spans="1:64" x14ac:dyDescent="0.2">
      <c r="A198" s="57" t="s">
        <v>266</v>
      </c>
      <c r="B198" s="58">
        <f>VLOOKUP($A198,'S0 remplacer avec S44'!$C:$BQ,32,0)</f>
        <v>221.5</v>
      </c>
      <c r="C198" s="58">
        <f>VLOOKUP($A198,'S0 remplacer avec S44'!$C:$BQ,39,0)</f>
        <v>23</v>
      </c>
      <c r="D198" s="58">
        <f>VLOOKUP($A198,'S0 remplacer avec S44'!$C:$BQ,40,0)</f>
        <v>72</v>
      </c>
      <c r="E198" s="58">
        <f>VLOOKUP($A198,'S0 remplacer avec S44'!$C:$BQ,22,0)</f>
        <v>2057.5146</v>
      </c>
      <c r="F198" s="66">
        <f>VLOOKUP($A198,'S0 remplacer avec S44'!$C:$BQ,29,0)</f>
        <v>163</v>
      </c>
      <c r="G198" s="66">
        <f>VLOOKUP($A198,'S0 remplacer avec S44'!$C:$BQ,30,0)</f>
        <v>607</v>
      </c>
      <c r="H198" s="66">
        <f>VLOOKUP($A198,'S0 remplacer avec S44'!$C:$BQ,52,0)</f>
        <v>146.19999999999999</v>
      </c>
      <c r="I198" s="66">
        <f>VLOOKUP($A198,'S0 remplacer avec S44'!$C:$BQ,59,0)</f>
        <v>0</v>
      </c>
      <c r="J198" s="66">
        <f>VLOOKUP($A198,'S0 remplacer avec S44'!$C:$BQ,60,0)</f>
        <v>3</v>
      </c>
      <c r="K198" s="58">
        <f>VLOOKUP($A198,'S45'!$C:$BQ,32,0)</f>
        <v>225</v>
      </c>
      <c r="L198" s="58">
        <f>VLOOKUP($A198,'S45'!$C:$BQ,39,0)</f>
        <v>20</v>
      </c>
      <c r="M198" s="58">
        <f>VLOOKUP($A198,'S45'!$C:$BQ,40,0)</f>
        <v>68</v>
      </c>
      <c r="N198" s="58">
        <f>VLOOKUP($A198,'S45'!$C:$BQ,22,0)</f>
        <v>2038.5309199999999</v>
      </c>
      <c r="O198" s="66">
        <f>VLOOKUP($A198,'S45'!$C:$BQ,29,0)</f>
        <v>182</v>
      </c>
      <c r="P198" s="66">
        <f>VLOOKUP($A198,'S45'!$C:$BQ,30,0)</f>
        <v>626</v>
      </c>
      <c r="Q198" s="66">
        <f>VLOOKUP($A198,'S45'!$C:$BQ,52,0)</f>
        <v>146.19999999999999</v>
      </c>
      <c r="R198" s="66">
        <f>VLOOKUP($A198,'S45'!$C:$BQ,59,0)</f>
        <v>0</v>
      </c>
      <c r="S198" s="66">
        <f>VLOOKUP($A198,'S45'!$C:$BQ,60,0)</f>
        <v>3</v>
      </c>
      <c r="T198" s="58">
        <f>VLOOKUP($A198,'S46'!$C:$BQ,32,0)</f>
        <v>222.5</v>
      </c>
      <c r="U198" s="58">
        <f>VLOOKUP($A198,'S46'!$C:$BQ,39,0)</f>
        <v>22</v>
      </c>
      <c r="V198" s="58">
        <f>VLOOKUP($A198,'S46'!$C:$BQ,40,0)</f>
        <v>71</v>
      </c>
      <c r="W198" s="58">
        <f>VLOOKUP($A198,'S46'!$C:$BQ,22,0)</f>
        <v>2058.4745200000002</v>
      </c>
      <c r="X198" s="66">
        <f>VLOOKUP($A198,'S46'!$C:$BQ,29,0)</f>
        <v>162</v>
      </c>
      <c r="Y198" s="66">
        <f>VLOOKUP($A198,'S46'!$C:$BQ,30,0)</f>
        <v>606</v>
      </c>
      <c r="Z198" s="66">
        <f>VLOOKUP($A198,'S46'!$C:$BQ,52,0)</f>
        <v>146.19999999999999</v>
      </c>
      <c r="AA198" s="66">
        <f>VLOOKUP($A198,'S46'!$C:$BQ,59,0)</f>
        <v>0</v>
      </c>
      <c r="AB198" s="66">
        <f>VLOOKUP($A198,'S46'!$C:$BQ,60,0)</f>
        <v>3</v>
      </c>
      <c r="AC198" s="58">
        <f>VLOOKUP($A198,'S47'!$C:$BQ,32,0)</f>
        <v>225.5</v>
      </c>
      <c r="AD198" s="58">
        <f>VLOOKUP($A198,'S47'!$C:$BQ,39,0)</f>
        <v>19</v>
      </c>
      <c r="AE198" s="58">
        <f>VLOOKUP($A198,'S47'!$C:$BQ,40,0)</f>
        <v>68</v>
      </c>
      <c r="AF198" s="58">
        <f>VLOOKUP($A198,'S47'!$C:$BQ,22,0)</f>
        <v>2106.6466999999998</v>
      </c>
      <c r="AG198" s="66">
        <f>VLOOKUP($A198,'S47'!$C:$BQ,29,0)</f>
        <v>114</v>
      </c>
      <c r="AH198" s="66">
        <f>VLOOKUP($A198,'S47'!$C:$BQ,30,0)</f>
        <v>558</v>
      </c>
      <c r="AI198" s="66">
        <f>VLOOKUP($A198,'S47'!$C:$BQ,52,0)</f>
        <v>148.19999999999999</v>
      </c>
      <c r="AJ198" s="66">
        <f>VLOOKUP($A198,'S47'!$C:$BQ,59,0)</f>
        <v>0</v>
      </c>
      <c r="AK198" s="66">
        <f>VLOOKUP($A198,'S47'!$C:$BQ,60,0)</f>
        <v>1</v>
      </c>
      <c r="AL198" s="58">
        <f>VLOOKUP($A198,'S48'!$C:$BQ,32,0)</f>
        <v>232.5</v>
      </c>
      <c r="AM198" s="58">
        <f>VLOOKUP($A198,'S48'!$C:$BQ,39,0)</f>
        <v>11</v>
      </c>
      <c r="AN198" s="58">
        <f>VLOOKUP($A198,'S48'!$C:$BQ,40,0)</f>
        <v>60</v>
      </c>
      <c r="AO198" s="58">
        <f>VLOOKUP($A198,'S48'!$C:$BQ,22,0)</f>
        <v>2201.5741699999999</v>
      </c>
      <c r="AP198" s="66">
        <f>VLOOKUP($A198,'S48'!$C:$BQ,29,0)</f>
        <v>13</v>
      </c>
      <c r="AQ198" s="66">
        <f>VLOOKUP($A198,'S48'!$C:$BQ,30,0)</f>
        <v>456</v>
      </c>
      <c r="AR198" s="66">
        <f>VLOOKUP($A198,'S48'!$C:$BQ,52,0)</f>
        <v>152.19999999999999</v>
      </c>
      <c r="AS198" s="66">
        <f>VLOOKUP($A198,'S48'!$C:$BQ,59,0)</f>
        <v>0</v>
      </c>
      <c r="AT198" s="66">
        <f>VLOOKUP($A198,'S48'!$C:$BQ,60,0)</f>
        <v>0</v>
      </c>
      <c r="AU198" s="58">
        <f>VLOOKUP($A198,'S49'!$C:$BQ,32,0)</f>
        <v>237</v>
      </c>
      <c r="AV198" s="58">
        <f>VLOOKUP($A198,'S49'!$C:$BQ,39,0)</f>
        <v>7</v>
      </c>
      <c r="AW198" s="58">
        <f>VLOOKUP($A198,'S49'!$C:$BQ,40,0)</f>
        <v>56</v>
      </c>
      <c r="AX198" s="58">
        <f>VLOOKUP($A198,'S49'!$C:$BQ,22,0)</f>
        <v>2221.2308600000001</v>
      </c>
      <c r="AY198" s="66">
        <f>VLOOKUP($A198,'S49'!$C:$BQ,29,0)</f>
        <v>0</v>
      </c>
      <c r="AZ198" s="66">
        <f>VLOOKUP($A198,'S49'!$C:$BQ,30,0)</f>
        <v>436</v>
      </c>
      <c r="BA198" s="66">
        <f>VLOOKUP($A198,'S49'!$C:$BQ,52,0)</f>
        <v>158.19999999999999</v>
      </c>
      <c r="BB198" s="66">
        <f>VLOOKUP($A198,'S49'!$C:$BQ,59,0)</f>
        <v>0</v>
      </c>
      <c r="BC198" s="66">
        <f>VLOOKUP($A198,'S49'!$C:$BQ,60,0)</f>
        <v>0</v>
      </c>
      <c r="BD198" s="58" t="e">
        <f>VLOOKUP($A198,'S50'!$C:$BQ,32,0)</f>
        <v>#N/A</v>
      </c>
      <c r="BE198" s="58" t="e">
        <f>VLOOKUP($A198,'S50'!$C:$BQ,39,0)</f>
        <v>#N/A</v>
      </c>
      <c r="BF198" s="58" t="e">
        <f>VLOOKUP($A198,'S50'!$C:$BQ,40,0)</f>
        <v>#N/A</v>
      </c>
      <c r="BG198" s="58" t="e">
        <f>VLOOKUP($A198,'S50'!$C:$BQ,22,0)</f>
        <v>#N/A</v>
      </c>
      <c r="BH198" s="66" t="e">
        <f>VLOOKUP($A198,'S50'!$C:$BQ,29,0)</f>
        <v>#N/A</v>
      </c>
      <c r="BI198" s="66" t="e">
        <f>VLOOKUP($A198,'S50'!$C:$BQ,30,0)</f>
        <v>#N/A</v>
      </c>
      <c r="BJ198" s="66" t="e">
        <f>VLOOKUP($A198,'S50'!$C:$BQ,52,0)</f>
        <v>#N/A</v>
      </c>
      <c r="BK198" s="66" t="e">
        <f>VLOOKUP($A198,'S50'!$C:$BQ,59,0)</f>
        <v>#N/A</v>
      </c>
      <c r="BL198" s="66" t="e">
        <f>VLOOKUP($A198,'S50'!$C:$BQ,60,0)</f>
        <v>#N/A</v>
      </c>
    </row>
    <row r="199" spans="1:64" x14ac:dyDescent="0.2">
      <c r="A199" s="57" t="s">
        <v>267</v>
      </c>
      <c r="B199" s="58">
        <f>VLOOKUP($A199,'S0 remplacer avec S44'!$C:$BQ,32,0)</f>
        <v>191.65</v>
      </c>
      <c r="C199" s="58">
        <f>VLOOKUP($A199,'S0 remplacer avec S44'!$C:$BQ,39,0)</f>
        <v>13</v>
      </c>
      <c r="D199" s="58">
        <f>VLOOKUP($A199,'S0 remplacer avec S44'!$C:$BQ,40,0)</f>
        <v>54</v>
      </c>
      <c r="E199" s="58">
        <f>VLOOKUP($A199,'S0 remplacer avec S44'!$C:$BQ,22,0)</f>
        <v>1933.5015450000001</v>
      </c>
      <c r="F199" s="66">
        <f>VLOOKUP($A199,'S0 remplacer avec S44'!$C:$BQ,29,0)</f>
        <v>0</v>
      </c>
      <c r="G199" s="66">
        <f>VLOOKUP($A199,'S0 remplacer avec S44'!$C:$BQ,30,0)</f>
        <v>294</v>
      </c>
      <c r="H199" s="66">
        <f>VLOOKUP($A199,'S0 remplacer avec S44'!$C:$BQ,52,0)</f>
        <v>122.8</v>
      </c>
      <c r="I199" s="66">
        <f>VLOOKUP($A199,'S0 remplacer avec S44'!$C:$BQ,59,0)</f>
        <v>0</v>
      </c>
      <c r="J199" s="66">
        <f>VLOOKUP($A199,'S0 remplacer avec S44'!$C:$BQ,60,0)</f>
        <v>2</v>
      </c>
      <c r="K199" s="58">
        <f>VLOOKUP($A199,'S45'!$C:$BQ,32,0)</f>
        <v>198.65</v>
      </c>
      <c r="L199" s="58">
        <f>VLOOKUP($A199,'S45'!$C:$BQ,39,0)</f>
        <v>6</v>
      </c>
      <c r="M199" s="58">
        <f>VLOOKUP($A199,'S45'!$C:$BQ,40,0)</f>
        <v>47</v>
      </c>
      <c r="N199" s="58">
        <f>VLOOKUP($A199,'S45'!$C:$BQ,22,0)</f>
        <v>1944.127105</v>
      </c>
      <c r="O199" s="66">
        <f>VLOOKUP($A199,'S45'!$C:$BQ,29,0)</f>
        <v>0</v>
      </c>
      <c r="P199" s="66">
        <f>VLOOKUP($A199,'S45'!$C:$BQ,30,0)</f>
        <v>284</v>
      </c>
      <c r="Q199" s="66">
        <f>VLOOKUP($A199,'S45'!$C:$BQ,52,0)</f>
        <v>124.8</v>
      </c>
      <c r="R199" s="66">
        <f>VLOOKUP($A199,'S45'!$C:$BQ,59,0)</f>
        <v>0</v>
      </c>
      <c r="S199" s="66">
        <f>VLOOKUP($A199,'S45'!$C:$BQ,60,0)</f>
        <v>0</v>
      </c>
      <c r="T199" s="58">
        <f>VLOOKUP($A199,'S46'!$C:$BQ,32,0)</f>
        <v>198.15</v>
      </c>
      <c r="U199" s="58">
        <f>VLOOKUP($A199,'S46'!$C:$BQ,39,0)</f>
        <v>6</v>
      </c>
      <c r="V199" s="58">
        <f>VLOOKUP($A199,'S46'!$C:$BQ,40,0)</f>
        <v>47</v>
      </c>
      <c r="W199" s="58">
        <f>VLOOKUP($A199,'S46'!$C:$BQ,22,0)</f>
        <v>1953.1631050000001</v>
      </c>
      <c r="X199" s="66">
        <f>VLOOKUP($A199,'S46'!$C:$BQ,29,0)</f>
        <v>0</v>
      </c>
      <c r="Y199" s="66">
        <f>VLOOKUP($A199,'S46'!$C:$BQ,30,0)</f>
        <v>275</v>
      </c>
      <c r="Z199" s="66">
        <f>VLOOKUP($A199,'S46'!$C:$BQ,52,0)</f>
        <v>124.8</v>
      </c>
      <c r="AA199" s="66">
        <f>VLOOKUP($A199,'S46'!$C:$BQ,59,0)</f>
        <v>0</v>
      </c>
      <c r="AB199" s="66">
        <f>VLOOKUP($A199,'S46'!$C:$BQ,60,0)</f>
        <v>0</v>
      </c>
      <c r="AC199" s="58">
        <f>VLOOKUP($A199,'S47'!$C:$BQ,32,0)</f>
        <v>201.65</v>
      </c>
      <c r="AD199" s="58">
        <f>VLOOKUP($A199,'S47'!$C:$BQ,39,0)</f>
        <v>3</v>
      </c>
      <c r="AE199" s="58">
        <f>VLOOKUP($A199,'S47'!$C:$BQ,40,0)</f>
        <v>44</v>
      </c>
      <c r="AF199" s="58">
        <f>VLOOKUP($A199,'S47'!$C:$BQ,22,0)</f>
        <v>2040.360985</v>
      </c>
      <c r="AG199" s="66">
        <f>VLOOKUP($A199,'S47'!$C:$BQ,29,0)</f>
        <v>0</v>
      </c>
      <c r="AH199" s="66">
        <f>VLOOKUP($A199,'S47'!$C:$BQ,30,0)</f>
        <v>187</v>
      </c>
      <c r="AI199" s="66">
        <f>VLOOKUP($A199,'S47'!$C:$BQ,52,0)</f>
        <v>126.8</v>
      </c>
      <c r="AJ199" s="66">
        <f>VLOOKUP($A199,'S47'!$C:$BQ,59,0)</f>
        <v>0</v>
      </c>
      <c r="AK199" s="66">
        <f>VLOOKUP($A199,'S47'!$C:$BQ,60,0)</f>
        <v>0</v>
      </c>
      <c r="AL199" s="58">
        <f>VLOOKUP($A199,'S48'!$C:$BQ,32,0)</f>
        <v>203.35</v>
      </c>
      <c r="AM199" s="58">
        <f>VLOOKUP($A199,'S48'!$C:$BQ,39,0)</f>
        <v>6</v>
      </c>
      <c r="AN199" s="58">
        <f>VLOOKUP($A199,'S48'!$C:$BQ,40,0)</f>
        <v>48</v>
      </c>
      <c r="AO199" s="58">
        <f>VLOOKUP($A199,'S48'!$C:$BQ,22,0)</f>
        <v>2037.0896849999999</v>
      </c>
      <c r="AP199" s="66">
        <f>VLOOKUP($A199,'S48'!$C:$BQ,29,0)</f>
        <v>0</v>
      </c>
      <c r="AQ199" s="66">
        <f>VLOOKUP($A199,'S48'!$C:$BQ,30,0)</f>
        <v>243</v>
      </c>
      <c r="AR199" s="66">
        <f>VLOOKUP($A199,'S48'!$C:$BQ,52,0)</f>
        <v>131.80000000000001</v>
      </c>
      <c r="AS199" s="66">
        <f>VLOOKUP($A199,'S48'!$C:$BQ,59,0)</f>
        <v>0</v>
      </c>
      <c r="AT199" s="66">
        <f>VLOOKUP($A199,'S48'!$C:$BQ,60,0)</f>
        <v>0</v>
      </c>
      <c r="AU199" s="58">
        <f>VLOOKUP($A199,'S49'!$C:$BQ,32,0)</f>
        <v>208.85</v>
      </c>
      <c r="AV199" s="58">
        <f>VLOOKUP($A199,'S49'!$C:$BQ,39,0)</f>
        <v>1</v>
      </c>
      <c r="AW199" s="58">
        <f>VLOOKUP($A199,'S49'!$C:$BQ,40,0)</f>
        <v>42</v>
      </c>
      <c r="AX199" s="58">
        <f>VLOOKUP($A199,'S49'!$C:$BQ,22,0)</f>
        <v>2055.7672750000002</v>
      </c>
      <c r="AY199" s="66">
        <f>VLOOKUP($A199,'S49'!$C:$BQ,29,0)</f>
        <v>0</v>
      </c>
      <c r="AZ199" s="66">
        <f>VLOOKUP($A199,'S49'!$C:$BQ,30,0)</f>
        <v>224</v>
      </c>
      <c r="BA199" s="66">
        <f>VLOOKUP($A199,'S49'!$C:$BQ,52,0)</f>
        <v>137.80000000000001</v>
      </c>
      <c r="BB199" s="66">
        <f>VLOOKUP($A199,'S49'!$C:$BQ,59,0)</f>
        <v>0</v>
      </c>
      <c r="BC199" s="66">
        <f>VLOOKUP($A199,'S49'!$C:$BQ,60,0)</f>
        <v>0</v>
      </c>
      <c r="BD199" s="58" t="e">
        <f>VLOOKUP($A199,'S50'!$C:$BQ,32,0)</f>
        <v>#N/A</v>
      </c>
      <c r="BE199" s="58" t="e">
        <f>VLOOKUP($A199,'S50'!$C:$BQ,39,0)</f>
        <v>#N/A</v>
      </c>
      <c r="BF199" s="58" t="e">
        <f>VLOOKUP($A199,'S50'!$C:$BQ,40,0)</f>
        <v>#N/A</v>
      </c>
      <c r="BG199" s="58" t="e">
        <f>VLOOKUP($A199,'S50'!$C:$BQ,22,0)</f>
        <v>#N/A</v>
      </c>
      <c r="BH199" s="66" t="e">
        <f>VLOOKUP($A199,'S50'!$C:$BQ,29,0)</f>
        <v>#N/A</v>
      </c>
      <c r="BI199" s="66" t="e">
        <f>VLOOKUP($A199,'S50'!$C:$BQ,30,0)</f>
        <v>#N/A</v>
      </c>
      <c r="BJ199" s="66" t="e">
        <f>VLOOKUP($A199,'S50'!$C:$BQ,52,0)</f>
        <v>#N/A</v>
      </c>
      <c r="BK199" s="66" t="e">
        <f>VLOOKUP($A199,'S50'!$C:$BQ,59,0)</f>
        <v>#N/A</v>
      </c>
      <c r="BL199" s="66" t="e">
        <f>VLOOKUP($A199,'S50'!$C:$BQ,60,0)</f>
        <v>#N/A</v>
      </c>
    </row>
    <row r="200" spans="1:64" x14ac:dyDescent="0.2">
      <c r="A200" s="57" t="s">
        <v>268</v>
      </c>
      <c r="B200" s="58">
        <f>VLOOKUP($A200,'S0 remplacer avec S44'!$C:$BQ,32,0)</f>
        <v>95.7</v>
      </c>
      <c r="C200" s="58">
        <f>VLOOKUP($A200,'S0 remplacer avec S44'!$C:$BQ,39,0)</f>
        <v>6</v>
      </c>
      <c r="D200" s="58">
        <f>VLOOKUP($A200,'S0 remplacer avec S44'!$C:$BQ,40,0)</f>
        <v>26</v>
      </c>
      <c r="E200" s="58">
        <f>VLOOKUP($A200,'S0 remplacer avec S44'!$C:$BQ,22,0)</f>
        <v>1481.2113300000001</v>
      </c>
      <c r="F200" s="66">
        <f>VLOOKUP($A200,'S0 remplacer avec S44'!$C:$BQ,29,0)</f>
        <v>0</v>
      </c>
      <c r="G200" s="66">
        <f>VLOOKUP($A200,'S0 remplacer avec S44'!$C:$BQ,30,0)</f>
        <v>0</v>
      </c>
      <c r="H200" s="66">
        <f>VLOOKUP($A200,'S0 remplacer avec S44'!$C:$BQ,52,0)</f>
        <v>62.6</v>
      </c>
      <c r="I200" s="66">
        <f>VLOOKUP($A200,'S0 remplacer avec S44'!$C:$BQ,59,0)</f>
        <v>0</v>
      </c>
      <c r="J200" s="66">
        <f>VLOOKUP($A200,'S0 remplacer avec S44'!$C:$BQ,60,0)</f>
        <v>0</v>
      </c>
      <c r="K200" s="58">
        <f>VLOOKUP($A200,'S45'!$C:$BQ,32,0)</f>
        <v>93.7</v>
      </c>
      <c r="L200" s="58">
        <f>VLOOKUP($A200,'S45'!$C:$BQ,39,0)</f>
        <v>8</v>
      </c>
      <c r="M200" s="58">
        <f>VLOOKUP($A200,'S45'!$C:$BQ,40,0)</f>
        <v>28</v>
      </c>
      <c r="N200" s="58">
        <f>VLOOKUP($A200,'S45'!$C:$BQ,22,0)</f>
        <v>1533.7103300000001</v>
      </c>
      <c r="O200" s="66">
        <f>VLOOKUP($A200,'S45'!$C:$BQ,29,0)</f>
        <v>0</v>
      </c>
      <c r="P200" s="66">
        <f>VLOOKUP($A200,'S45'!$C:$BQ,30,0)</f>
        <v>0</v>
      </c>
      <c r="Q200" s="66">
        <f>VLOOKUP($A200,'S45'!$C:$BQ,52,0)</f>
        <v>64.599999999999994</v>
      </c>
      <c r="R200" s="66">
        <f>VLOOKUP($A200,'S45'!$C:$BQ,59,0)</f>
        <v>0</v>
      </c>
      <c r="S200" s="66">
        <f>VLOOKUP($A200,'S45'!$C:$BQ,60,0)</f>
        <v>0</v>
      </c>
      <c r="T200" s="58">
        <f>VLOOKUP($A200,'S46'!$C:$BQ,32,0)</f>
        <v>95.7</v>
      </c>
      <c r="U200" s="58">
        <f>VLOOKUP($A200,'S46'!$C:$BQ,39,0)</f>
        <v>6</v>
      </c>
      <c r="V200" s="58">
        <f>VLOOKUP($A200,'S46'!$C:$BQ,40,0)</f>
        <v>26</v>
      </c>
      <c r="W200" s="58">
        <f>VLOOKUP($A200,'S46'!$C:$BQ,22,0)</f>
        <v>1535.12033</v>
      </c>
      <c r="X200" s="66">
        <f>VLOOKUP($A200,'S46'!$C:$BQ,29,0)</f>
        <v>0</v>
      </c>
      <c r="Y200" s="66">
        <f>VLOOKUP($A200,'S46'!$C:$BQ,30,0)</f>
        <v>0</v>
      </c>
      <c r="Z200" s="66">
        <f>VLOOKUP($A200,'S46'!$C:$BQ,52,0)</f>
        <v>65.599999999999994</v>
      </c>
      <c r="AA200" s="66">
        <f>VLOOKUP($A200,'S46'!$C:$BQ,59,0)</f>
        <v>0</v>
      </c>
      <c r="AB200" s="66">
        <f>VLOOKUP($A200,'S46'!$C:$BQ,60,0)</f>
        <v>0</v>
      </c>
      <c r="AC200" s="58">
        <f>VLOOKUP($A200,'S47'!$C:$BQ,32,0)</f>
        <v>98.2</v>
      </c>
      <c r="AD200" s="58">
        <f>VLOOKUP($A200,'S47'!$C:$BQ,39,0)</f>
        <v>3</v>
      </c>
      <c r="AE200" s="58">
        <f>VLOOKUP($A200,'S47'!$C:$BQ,40,0)</f>
        <v>23</v>
      </c>
      <c r="AF200" s="58">
        <f>VLOOKUP($A200,'S47'!$C:$BQ,22,0)</f>
        <v>1587.25524</v>
      </c>
      <c r="AG200" s="66">
        <f>VLOOKUP($A200,'S47'!$C:$BQ,29,0)</f>
        <v>0</v>
      </c>
      <c r="AH200" s="66">
        <f>VLOOKUP($A200,'S47'!$C:$BQ,30,0)</f>
        <v>0</v>
      </c>
      <c r="AI200" s="66">
        <f>VLOOKUP($A200,'S47'!$C:$BQ,52,0)</f>
        <v>66.599999999999994</v>
      </c>
      <c r="AJ200" s="66">
        <f>VLOOKUP($A200,'S47'!$C:$BQ,59,0)</f>
        <v>0</v>
      </c>
      <c r="AK200" s="66">
        <f>VLOOKUP($A200,'S47'!$C:$BQ,60,0)</f>
        <v>0</v>
      </c>
      <c r="AL200" s="58">
        <f>VLOOKUP($A200,'S48'!$C:$BQ,32,0)</f>
        <v>105.7</v>
      </c>
      <c r="AM200" s="58">
        <f>VLOOKUP($A200,'S48'!$C:$BQ,39,0)</f>
        <v>1</v>
      </c>
      <c r="AN200" s="58">
        <f>VLOOKUP($A200,'S48'!$C:$BQ,40,0)</f>
        <v>22</v>
      </c>
      <c r="AO200" s="58">
        <f>VLOOKUP($A200,'S48'!$C:$BQ,22,0)</f>
        <v>1614.0869399999999</v>
      </c>
      <c r="AP200" s="66">
        <f>VLOOKUP($A200,'S48'!$C:$BQ,29,0)</f>
        <v>0</v>
      </c>
      <c r="AQ200" s="66">
        <f>VLOOKUP($A200,'S48'!$C:$BQ,30,0)</f>
        <v>0</v>
      </c>
      <c r="AR200" s="66">
        <f>VLOOKUP($A200,'S48'!$C:$BQ,52,0)</f>
        <v>67.599999999999994</v>
      </c>
      <c r="AS200" s="66">
        <f>VLOOKUP($A200,'S48'!$C:$BQ,59,0)</f>
        <v>0</v>
      </c>
      <c r="AT200" s="66">
        <f>VLOOKUP($A200,'S48'!$C:$BQ,60,0)</f>
        <v>0</v>
      </c>
      <c r="AU200" s="58">
        <f>VLOOKUP($A200,'S49'!$C:$BQ,32,0)</f>
        <v>112.7</v>
      </c>
      <c r="AV200" s="58">
        <f>VLOOKUP($A200,'S49'!$C:$BQ,39,0)</f>
        <v>0</v>
      </c>
      <c r="AW200" s="58">
        <f>VLOOKUP($A200,'S49'!$C:$BQ,40,0)</f>
        <v>15</v>
      </c>
      <c r="AX200" s="58">
        <f>VLOOKUP($A200,'S49'!$C:$BQ,22,0)</f>
        <v>1664.7560699999999</v>
      </c>
      <c r="AY200" s="66">
        <f>VLOOKUP($A200,'S49'!$C:$BQ,29,0)</f>
        <v>0</v>
      </c>
      <c r="AZ200" s="66">
        <f>VLOOKUP($A200,'S49'!$C:$BQ,30,0)</f>
        <v>0</v>
      </c>
      <c r="BA200" s="66">
        <f>VLOOKUP($A200,'S49'!$C:$BQ,52,0)</f>
        <v>70.599999999999994</v>
      </c>
      <c r="BB200" s="66">
        <f>VLOOKUP($A200,'S49'!$C:$BQ,59,0)</f>
        <v>0</v>
      </c>
      <c r="BC200" s="66">
        <f>VLOOKUP($A200,'S49'!$C:$BQ,60,0)</f>
        <v>0</v>
      </c>
      <c r="BD200" s="58" t="e">
        <f>VLOOKUP($A200,'S50'!$C:$BQ,32,0)</f>
        <v>#N/A</v>
      </c>
      <c r="BE200" s="58" t="e">
        <f>VLOOKUP($A200,'S50'!$C:$BQ,39,0)</f>
        <v>#N/A</v>
      </c>
      <c r="BF200" s="58" t="e">
        <f>VLOOKUP($A200,'S50'!$C:$BQ,40,0)</f>
        <v>#N/A</v>
      </c>
      <c r="BG200" s="58" t="e">
        <f>VLOOKUP($A200,'S50'!$C:$BQ,22,0)</f>
        <v>#N/A</v>
      </c>
      <c r="BH200" s="66" t="e">
        <f>VLOOKUP($A200,'S50'!$C:$BQ,29,0)</f>
        <v>#N/A</v>
      </c>
      <c r="BI200" s="66" t="e">
        <f>VLOOKUP($A200,'S50'!$C:$BQ,30,0)</f>
        <v>#N/A</v>
      </c>
      <c r="BJ200" s="66" t="e">
        <f>VLOOKUP($A200,'S50'!$C:$BQ,52,0)</f>
        <v>#N/A</v>
      </c>
      <c r="BK200" s="66" t="e">
        <f>VLOOKUP($A200,'S50'!$C:$BQ,59,0)</f>
        <v>#N/A</v>
      </c>
      <c r="BL200" s="66" t="e">
        <f>VLOOKUP($A200,'S50'!$C:$BQ,60,0)</f>
        <v>#N/A</v>
      </c>
    </row>
    <row r="201" spans="1:64" x14ac:dyDescent="0.2">
      <c r="A201" s="57" t="s">
        <v>269</v>
      </c>
      <c r="B201" s="58">
        <f>VLOOKUP($A201,'S0 remplacer avec S44'!$C:$BQ,32,0)</f>
        <v>114.65</v>
      </c>
      <c r="C201" s="58">
        <f>VLOOKUP($A201,'S0 remplacer avec S44'!$C:$BQ,39,0)</f>
        <v>68</v>
      </c>
      <c r="D201" s="58">
        <f>VLOOKUP($A201,'S0 remplacer avec S44'!$C:$BQ,40,0)</f>
        <v>104</v>
      </c>
      <c r="E201" s="58">
        <f>VLOOKUP($A201,'S0 remplacer avec S44'!$C:$BQ,22,0)</f>
        <v>1849.9044349999999</v>
      </c>
      <c r="F201" s="66">
        <f>VLOOKUP($A201,'S0 remplacer avec S44'!$C:$BQ,29,0)</f>
        <v>0</v>
      </c>
      <c r="G201" s="66">
        <f>VLOOKUP($A201,'S0 remplacer avec S44'!$C:$BQ,30,0)</f>
        <v>138</v>
      </c>
      <c r="H201" s="66">
        <f>VLOOKUP($A201,'S0 remplacer avec S44'!$C:$BQ,52,0)</f>
        <v>72.8</v>
      </c>
      <c r="I201" s="66">
        <f>VLOOKUP($A201,'S0 remplacer avec S44'!$C:$BQ,59,0)</f>
        <v>20</v>
      </c>
      <c r="J201" s="66">
        <f>VLOOKUP($A201,'S0 remplacer avec S44'!$C:$BQ,60,0)</f>
        <v>39</v>
      </c>
      <c r="K201" s="58">
        <f>VLOOKUP($A201,'S45'!$C:$BQ,32,0)</f>
        <v>116.15</v>
      </c>
      <c r="L201" s="58">
        <f>VLOOKUP($A201,'S45'!$C:$BQ,39,0)</f>
        <v>66</v>
      </c>
      <c r="M201" s="58">
        <f>VLOOKUP($A201,'S45'!$C:$BQ,40,0)</f>
        <v>103</v>
      </c>
      <c r="N201" s="58">
        <f>VLOOKUP($A201,'S45'!$C:$BQ,22,0)</f>
        <v>1851.9038350000001</v>
      </c>
      <c r="O201" s="66">
        <f>VLOOKUP($A201,'S45'!$C:$BQ,29,0)</f>
        <v>0</v>
      </c>
      <c r="P201" s="66">
        <f>VLOOKUP($A201,'S45'!$C:$BQ,30,0)</f>
        <v>136</v>
      </c>
      <c r="Q201" s="66">
        <f>VLOOKUP($A201,'S45'!$C:$BQ,52,0)</f>
        <v>72.8</v>
      </c>
      <c r="R201" s="66">
        <f>VLOOKUP($A201,'S45'!$C:$BQ,59,0)</f>
        <v>20</v>
      </c>
      <c r="S201" s="66">
        <f>VLOOKUP($A201,'S45'!$C:$BQ,60,0)</f>
        <v>39</v>
      </c>
      <c r="T201" s="58">
        <f>VLOOKUP($A201,'S46'!$C:$BQ,32,0)</f>
        <v>116.15</v>
      </c>
      <c r="U201" s="58">
        <f>VLOOKUP($A201,'S46'!$C:$BQ,39,0)</f>
        <v>66</v>
      </c>
      <c r="V201" s="58">
        <f>VLOOKUP($A201,'S46'!$C:$BQ,40,0)</f>
        <v>103</v>
      </c>
      <c r="W201" s="58">
        <f>VLOOKUP($A201,'S46'!$C:$BQ,22,0)</f>
        <v>1854.5017250000001</v>
      </c>
      <c r="X201" s="66">
        <f>VLOOKUP($A201,'S46'!$C:$BQ,29,0)</f>
        <v>0</v>
      </c>
      <c r="Y201" s="66">
        <f>VLOOKUP($A201,'S46'!$C:$BQ,30,0)</f>
        <v>133</v>
      </c>
      <c r="Z201" s="66">
        <f>VLOOKUP($A201,'S46'!$C:$BQ,52,0)</f>
        <v>73.8</v>
      </c>
      <c r="AA201" s="66">
        <f>VLOOKUP($A201,'S46'!$C:$BQ,59,0)</f>
        <v>19</v>
      </c>
      <c r="AB201" s="66">
        <f>VLOOKUP($A201,'S46'!$C:$BQ,60,0)</f>
        <v>38</v>
      </c>
      <c r="AC201" s="58">
        <f>VLOOKUP($A201,'S47'!$C:$BQ,32,0)</f>
        <v>115.65</v>
      </c>
      <c r="AD201" s="58">
        <f>VLOOKUP($A201,'S47'!$C:$BQ,39,0)</f>
        <v>67</v>
      </c>
      <c r="AE201" s="58">
        <f>VLOOKUP($A201,'S47'!$C:$BQ,40,0)</f>
        <v>103</v>
      </c>
      <c r="AF201" s="58">
        <f>VLOOKUP($A201,'S47'!$C:$BQ,22,0)</f>
        <v>1891.0561250000001</v>
      </c>
      <c r="AG201" s="66">
        <f>VLOOKUP($A201,'S47'!$C:$BQ,29,0)</f>
        <v>0</v>
      </c>
      <c r="AH201" s="66">
        <f>VLOOKUP($A201,'S47'!$C:$BQ,30,0)</f>
        <v>97</v>
      </c>
      <c r="AI201" s="66">
        <f>VLOOKUP($A201,'S47'!$C:$BQ,52,0)</f>
        <v>74.8</v>
      </c>
      <c r="AJ201" s="66">
        <f>VLOOKUP($A201,'S47'!$C:$BQ,59,0)</f>
        <v>18</v>
      </c>
      <c r="AK201" s="66">
        <f>VLOOKUP($A201,'S47'!$C:$BQ,60,0)</f>
        <v>37</v>
      </c>
      <c r="AL201" s="58">
        <f>VLOOKUP($A201,'S48'!$C:$BQ,32,0)</f>
        <v>118.15</v>
      </c>
      <c r="AM201" s="58">
        <f>VLOOKUP($A201,'S48'!$C:$BQ,39,0)</f>
        <v>65</v>
      </c>
      <c r="AN201" s="58">
        <f>VLOOKUP($A201,'S48'!$C:$BQ,40,0)</f>
        <v>102</v>
      </c>
      <c r="AO201" s="58">
        <f>VLOOKUP($A201,'S48'!$C:$BQ,22,0)</f>
        <v>1916.074695</v>
      </c>
      <c r="AP201" s="66">
        <f>VLOOKUP($A201,'S48'!$C:$BQ,29,0)</f>
        <v>0</v>
      </c>
      <c r="AQ201" s="66">
        <f>VLOOKUP($A201,'S48'!$C:$BQ,30,0)</f>
        <v>79</v>
      </c>
      <c r="AR201" s="66">
        <f>VLOOKUP($A201,'S48'!$C:$BQ,52,0)</f>
        <v>74.8</v>
      </c>
      <c r="AS201" s="66">
        <f>VLOOKUP($A201,'S48'!$C:$BQ,59,0)</f>
        <v>19</v>
      </c>
      <c r="AT201" s="66">
        <f>VLOOKUP($A201,'S48'!$C:$BQ,60,0)</f>
        <v>37</v>
      </c>
      <c r="AU201" s="58">
        <f>VLOOKUP($A201,'S49'!$C:$BQ,32,0)</f>
        <v>121.15</v>
      </c>
      <c r="AV201" s="58">
        <f>VLOOKUP($A201,'S49'!$C:$BQ,39,0)</f>
        <v>62</v>
      </c>
      <c r="AW201" s="58">
        <f>VLOOKUP($A201,'S49'!$C:$BQ,40,0)</f>
        <v>99</v>
      </c>
      <c r="AX201" s="58">
        <f>VLOOKUP($A201,'S49'!$C:$BQ,22,0)</f>
        <v>1919.0266750000001</v>
      </c>
      <c r="AY201" s="66">
        <f>VLOOKUP($A201,'S49'!$C:$BQ,29,0)</f>
        <v>0</v>
      </c>
      <c r="AZ201" s="66">
        <f>VLOOKUP($A201,'S49'!$C:$BQ,30,0)</f>
        <v>76</v>
      </c>
      <c r="BA201" s="66">
        <f>VLOOKUP($A201,'S49'!$C:$BQ,52,0)</f>
        <v>80.8</v>
      </c>
      <c r="BB201" s="66">
        <f>VLOOKUP($A201,'S49'!$C:$BQ,59,0)</f>
        <v>13</v>
      </c>
      <c r="BC201" s="66">
        <f>VLOOKUP($A201,'S49'!$C:$BQ,60,0)</f>
        <v>31</v>
      </c>
      <c r="BD201" s="58" t="e">
        <f>VLOOKUP($A201,'S50'!$C:$BQ,32,0)</f>
        <v>#N/A</v>
      </c>
      <c r="BE201" s="58" t="e">
        <f>VLOOKUP($A201,'S50'!$C:$BQ,39,0)</f>
        <v>#N/A</v>
      </c>
      <c r="BF201" s="58" t="e">
        <f>VLOOKUP($A201,'S50'!$C:$BQ,40,0)</f>
        <v>#N/A</v>
      </c>
      <c r="BG201" s="58" t="e">
        <f>VLOOKUP($A201,'S50'!$C:$BQ,22,0)</f>
        <v>#N/A</v>
      </c>
      <c r="BH201" s="66" t="e">
        <f>VLOOKUP($A201,'S50'!$C:$BQ,29,0)</f>
        <v>#N/A</v>
      </c>
      <c r="BI201" s="66" t="e">
        <f>VLOOKUP($A201,'S50'!$C:$BQ,30,0)</f>
        <v>#N/A</v>
      </c>
      <c r="BJ201" s="66" t="e">
        <f>VLOOKUP($A201,'S50'!$C:$BQ,52,0)</f>
        <v>#N/A</v>
      </c>
      <c r="BK201" s="66" t="e">
        <f>VLOOKUP($A201,'S50'!$C:$BQ,59,0)</f>
        <v>#N/A</v>
      </c>
      <c r="BL201" s="66" t="e">
        <f>VLOOKUP($A201,'S50'!$C:$BQ,60,0)</f>
        <v>#N/A</v>
      </c>
    </row>
    <row r="202" spans="1:64" x14ac:dyDescent="0.2">
      <c r="A202" s="57" t="s">
        <v>270</v>
      </c>
      <c r="B202" s="58">
        <f>VLOOKUP($A202,'S0 remplacer avec S44'!$C:$BQ,32,0)</f>
        <v>162.6</v>
      </c>
      <c r="C202" s="58">
        <f>VLOOKUP($A202,'S0 remplacer avec S44'!$C:$BQ,39,0)</f>
        <v>5</v>
      </c>
      <c r="D202" s="58">
        <f>VLOOKUP($A202,'S0 remplacer avec S44'!$C:$BQ,40,0)</f>
        <v>39</v>
      </c>
      <c r="E202" s="58">
        <f>VLOOKUP($A202,'S0 remplacer avec S44'!$C:$BQ,22,0)</f>
        <v>1839.3642850000001</v>
      </c>
      <c r="F202" s="66">
        <f>VLOOKUP($A202,'S0 remplacer avec S44'!$C:$BQ,29,0)</f>
        <v>0</v>
      </c>
      <c r="G202" s="66">
        <f>VLOOKUP($A202,'S0 remplacer avec S44'!$C:$BQ,30,0)</f>
        <v>0</v>
      </c>
      <c r="H202" s="66">
        <f>VLOOKUP($A202,'S0 remplacer avec S44'!$C:$BQ,52,0)</f>
        <v>127.4</v>
      </c>
      <c r="I202" s="66">
        <f>VLOOKUP($A202,'S0 remplacer avec S44'!$C:$BQ,59,0)</f>
        <v>0</v>
      </c>
      <c r="J202" s="66">
        <f>VLOOKUP($A202,'S0 remplacer avec S44'!$C:$BQ,60,0)</f>
        <v>0</v>
      </c>
      <c r="K202" s="58">
        <f>VLOOKUP($A202,'S45'!$C:$BQ,32,0)</f>
        <v>166.6</v>
      </c>
      <c r="L202" s="58">
        <f>VLOOKUP($A202,'S45'!$C:$BQ,39,0)</f>
        <v>1</v>
      </c>
      <c r="M202" s="58">
        <f>VLOOKUP($A202,'S45'!$C:$BQ,40,0)</f>
        <v>35</v>
      </c>
      <c r="N202" s="58">
        <f>VLOOKUP($A202,'S45'!$C:$BQ,22,0)</f>
        <v>1955.119365</v>
      </c>
      <c r="O202" s="66">
        <f>VLOOKUP($A202,'S45'!$C:$BQ,29,0)</f>
        <v>0</v>
      </c>
      <c r="P202" s="66">
        <f>VLOOKUP($A202,'S45'!$C:$BQ,30,0)</f>
        <v>0</v>
      </c>
      <c r="Q202" s="66">
        <f>VLOOKUP($A202,'S45'!$C:$BQ,52,0)</f>
        <v>129.4</v>
      </c>
      <c r="R202" s="66">
        <f>VLOOKUP($A202,'S45'!$C:$BQ,59,0)</f>
        <v>0</v>
      </c>
      <c r="S202" s="66">
        <f>VLOOKUP($A202,'S45'!$C:$BQ,60,0)</f>
        <v>0</v>
      </c>
      <c r="T202" s="58">
        <f>VLOOKUP($A202,'S46'!$C:$BQ,32,0)</f>
        <v>167.1</v>
      </c>
      <c r="U202" s="58">
        <f>VLOOKUP($A202,'S46'!$C:$BQ,39,0)</f>
        <v>1</v>
      </c>
      <c r="V202" s="58">
        <f>VLOOKUP($A202,'S46'!$C:$BQ,40,0)</f>
        <v>34</v>
      </c>
      <c r="W202" s="58">
        <f>VLOOKUP($A202,'S46'!$C:$BQ,22,0)</f>
        <v>2024.6844149999999</v>
      </c>
      <c r="X202" s="66">
        <f>VLOOKUP($A202,'S46'!$C:$BQ,29,0)</f>
        <v>0</v>
      </c>
      <c r="Y202" s="66">
        <f>VLOOKUP($A202,'S46'!$C:$BQ,30,0)</f>
        <v>0</v>
      </c>
      <c r="Z202" s="66">
        <f>VLOOKUP($A202,'S46'!$C:$BQ,52,0)</f>
        <v>131.4</v>
      </c>
      <c r="AA202" s="66">
        <f>VLOOKUP($A202,'S46'!$C:$BQ,59,0)</f>
        <v>0</v>
      </c>
      <c r="AB202" s="66">
        <f>VLOOKUP($A202,'S46'!$C:$BQ,60,0)</f>
        <v>0</v>
      </c>
      <c r="AC202" s="58">
        <f>VLOOKUP($A202,'S47'!$C:$BQ,32,0)</f>
        <v>172.1</v>
      </c>
      <c r="AD202" s="58">
        <f>VLOOKUP($A202,'S47'!$C:$BQ,39,0)</f>
        <v>0</v>
      </c>
      <c r="AE202" s="58">
        <f>VLOOKUP($A202,'S47'!$C:$BQ,40,0)</f>
        <v>29</v>
      </c>
      <c r="AF202" s="58">
        <f>VLOOKUP($A202,'S47'!$C:$BQ,22,0)</f>
        <v>2046.827405</v>
      </c>
      <c r="AG202" s="66">
        <f>VLOOKUP($A202,'S47'!$C:$BQ,29,0)</f>
        <v>0</v>
      </c>
      <c r="AH202" s="66">
        <f>VLOOKUP($A202,'S47'!$C:$BQ,30,0)</f>
        <v>0</v>
      </c>
      <c r="AI202" s="66">
        <f>VLOOKUP($A202,'S47'!$C:$BQ,52,0)</f>
        <v>131.4</v>
      </c>
      <c r="AJ202" s="66">
        <f>VLOOKUP($A202,'S47'!$C:$BQ,59,0)</f>
        <v>0</v>
      </c>
      <c r="AK202" s="66">
        <f>VLOOKUP($A202,'S47'!$C:$BQ,60,0)</f>
        <v>0</v>
      </c>
      <c r="AL202" s="58">
        <f>VLOOKUP($A202,'S48'!$C:$BQ,32,0)</f>
        <v>175.6</v>
      </c>
      <c r="AM202" s="58">
        <f>VLOOKUP($A202,'S48'!$C:$BQ,39,0)</f>
        <v>0</v>
      </c>
      <c r="AN202" s="58">
        <f>VLOOKUP($A202,'S48'!$C:$BQ,40,0)</f>
        <v>27</v>
      </c>
      <c r="AO202" s="58">
        <f>VLOOKUP($A202,'S48'!$C:$BQ,22,0)</f>
        <v>2062.678105</v>
      </c>
      <c r="AP202" s="66">
        <f>VLOOKUP($A202,'S48'!$C:$BQ,29,0)</f>
        <v>0</v>
      </c>
      <c r="AQ202" s="66">
        <f>VLOOKUP($A202,'S48'!$C:$BQ,30,0)</f>
        <v>0</v>
      </c>
      <c r="AR202" s="66">
        <f>VLOOKUP($A202,'S48'!$C:$BQ,52,0)</f>
        <v>137.4</v>
      </c>
      <c r="AS202" s="66">
        <f>VLOOKUP($A202,'S48'!$C:$BQ,59,0)</f>
        <v>0</v>
      </c>
      <c r="AT202" s="66">
        <f>VLOOKUP($A202,'S48'!$C:$BQ,60,0)</f>
        <v>0</v>
      </c>
      <c r="AU202" s="58">
        <f>VLOOKUP($A202,'S49'!$C:$BQ,32,0)</f>
        <v>177.1</v>
      </c>
      <c r="AV202" s="58">
        <f>VLOOKUP($A202,'S49'!$C:$BQ,39,0)</f>
        <v>0</v>
      </c>
      <c r="AW202" s="58">
        <f>VLOOKUP($A202,'S49'!$C:$BQ,40,0)</f>
        <v>26</v>
      </c>
      <c r="AX202" s="58">
        <f>VLOOKUP($A202,'S49'!$C:$BQ,22,0)</f>
        <v>2064.6347449999998</v>
      </c>
      <c r="AY202" s="66">
        <f>VLOOKUP($A202,'S49'!$C:$BQ,29,0)</f>
        <v>0</v>
      </c>
      <c r="AZ202" s="66">
        <f>VLOOKUP($A202,'S49'!$C:$BQ,30,0)</f>
        <v>0</v>
      </c>
      <c r="BA202" s="66">
        <f>VLOOKUP($A202,'S49'!$C:$BQ,52,0)</f>
        <v>142.4</v>
      </c>
      <c r="BB202" s="66">
        <f>VLOOKUP($A202,'S49'!$C:$BQ,59,0)</f>
        <v>0</v>
      </c>
      <c r="BC202" s="66">
        <f>VLOOKUP($A202,'S49'!$C:$BQ,60,0)</f>
        <v>0</v>
      </c>
      <c r="BD202" s="58" t="e">
        <f>VLOOKUP($A202,'S50'!$C:$BQ,32,0)</f>
        <v>#N/A</v>
      </c>
      <c r="BE202" s="58" t="e">
        <f>VLOOKUP($A202,'S50'!$C:$BQ,39,0)</f>
        <v>#N/A</v>
      </c>
      <c r="BF202" s="58" t="e">
        <f>VLOOKUP($A202,'S50'!$C:$BQ,40,0)</f>
        <v>#N/A</v>
      </c>
      <c r="BG202" s="58" t="e">
        <f>VLOOKUP($A202,'S50'!$C:$BQ,22,0)</f>
        <v>#N/A</v>
      </c>
      <c r="BH202" s="66" t="e">
        <f>VLOOKUP($A202,'S50'!$C:$BQ,29,0)</f>
        <v>#N/A</v>
      </c>
      <c r="BI202" s="66" t="e">
        <f>VLOOKUP($A202,'S50'!$C:$BQ,30,0)</f>
        <v>#N/A</v>
      </c>
      <c r="BJ202" s="66" t="e">
        <f>VLOOKUP($A202,'S50'!$C:$BQ,52,0)</f>
        <v>#N/A</v>
      </c>
      <c r="BK202" s="66" t="e">
        <f>VLOOKUP($A202,'S50'!$C:$BQ,59,0)</f>
        <v>#N/A</v>
      </c>
      <c r="BL202" s="66" t="e">
        <f>VLOOKUP($A202,'S50'!$C:$BQ,60,0)</f>
        <v>#N/A</v>
      </c>
    </row>
    <row r="203" spans="1:64" x14ac:dyDescent="0.2">
      <c r="A203" s="57" t="s">
        <v>271</v>
      </c>
      <c r="B203" s="58">
        <f>VLOOKUP($A203,'S0 remplacer avec S44'!$C:$BQ,32,0)</f>
        <v>57</v>
      </c>
      <c r="C203" s="58">
        <f>VLOOKUP($A203,'S0 remplacer avec S44'!$C:$BQ,39,0)</f>
        <v>66</v>
      </c>
      <c r="D203" s="58">
        <f>VLOOKUP($A203,'S0 remplacer avec S44'!$C:$BQ,40,0)</f>
        <v>91</v>
      </c>
      <c r="E203" s="58">
        <f>VLOOKUP($A203,'S0 remplacer avec S44'!$C:$BQ,22,0)</f>
        <v>630.02453500000001</v>
      </c>
      <c r="F203" s="66">
        <f>VLOOKUP($A203,'S0 remplacer avec S44'!$C:$BQ,29,0)</f>
        <v>489</v>
      </c>
      <c r="G203" s="66">
        <f>VLOOKUP($A203,'S0 remplacer avec S44'!$C:$BQ,30,0)</f>
        <v>713</v>
      </c>
      <c r="H203" s="66">
        <f>VLOOKUP($A203,'S0 remplacer avec S44'!$C:$BQ,52,0)</f>
        <v>37.6</v>
      </c>
      <c r="I203" s="66">
        <f>VLOOKUP($A203,'S0 remplacer avec S44'!$C:$BQ,59,0)</f>
        <v>25</v>
      </c>
      <c r="J203" s="66">
        <f>VLOOKUP($A203,'S0 remplacer avec S44'!$C:$BQ,60,0)</f>
        <v>38</v>
      </c>
      <c r="K203" s="58">
        <f>VLOOKUP($A203,'S45'!$C:$BQ,32,0)</f>
        <v>61</v>
      </c>
      <c r="L203" s="58">
        <f>VLOOKUP($A203,'S45'!$C:$BQ,39,0)</f>
        <v>62</v>
      </c>
      <c r="M203" s="58">
        <f>VLOOKUP($A203,'S45'!$C:$BQ,40,0)</f>
        <v>87</v>
      </c>
      <c r="N203" s="58">
        <f>VLOOKUP($A203,'S45'!$C:$BQ,22,0)</f>
        <v>641.40205500000002</v>
      </c>
      <c r="O203" s="66">
        <f>VLOOKUP($A203,'S45'!$C:$BQ,29,0)</f>
        <v>478</v>
      </c>
      <c r="P203" s="66">
        <f>VLOOKUP($A203,'S45'!$C:$BQ,30,0)</f>
        <v>702</v>
      </c>
      <c r="Q203" s="66">
        <f>VLOOKUP($A203,'S45'!$C:$BQ,52,0)</f>
        <v>37.6</v>
      </c>
      <c r="R203" s="66">
        <f>VLOOKUP($A203,'S45'!$C:$BQ,59,0)</f>
        <v>25</v>
      </c>
      <c r="S203" s="66">
        <f>VLOOKUP($A203,'S45'!$C:$BQ,60,0)</f>
        <v>38</v>
      </c>
      <c r="T203" s="58">
        <f>VLOOKUP($A203,'S46'!$C:$BQ,32,0)</f>
        <v>61</v>
      </c>
      <c r="U203" s="58">
        <f>VLOOKUP($A203,'S46'!$C:$BQ,39,0)</f>
        <v>62</v>
      </c>
      <c r="V203" s="58">
        <f>VLOOKUP($A203,'S46'!$C:$BQ,40,0)</f>
        <v>87</v>
      </c>
      <c r="W203" s="58">
        <f>VLOOKUP($A203,'S46'!$C:$BQ,22,0)</f>
        <v>642.83257500000002</v>
      </c>
      <c r="X203" s="66">
        <f>VLOOKUP($A203,'S46'!$C:$BQ,29,0)</f>
        <v>476</v>
      </c>
      <c r="Y203" s="66">
        <f>VLOOKUP($A203,'S46'!$C:$BQ,30,0)</f>
        <v>700</v>
      </c>
      <c r="Z203" s="66">
        <f>VLOOKUP($A203,'S46'!$C:$BQ,52,0)</f>
        <v>37.6</v>
      </c>
      <c r="AA203" s="66">
        <f>VLOOKUP($A203,'S46'!$C:$BQ,59,0)</f>
        <v>25</v>
      </c>
      <c r="AB203" s="66">
        <f>VLOOKUP($A203,'S46'!$C:$BQ,60,0)</f>
        <v>38</v>
      </c>
      <c r="AC203" s="58">
        <f>VLOOKUP($A203,'S47'!$C:$BQ,32,0)</f>
        <v>61</v>
      </c>
      <c r="AD203" s="58">
        <f>VLOOKUP($A203,'S47'!$C:$BQ,39,0)</f>
        <v>62</v>
      </c>
      <c r="AE203" s="58">
        <f>VLOOKUP($A203,'S47'!$C:$BQ,40,0)</f>
        <v>87</v>
      </c>
      <c r="AF203" s="58">
        <f>VLOOKUP($A203,'S47'!$C:$BQ,22,0)</f>
        <v>660.15421500000002</v>
      </c>
      <c r="AG203" s="66">
        <f>VLOOKUP($A203,'S47'!$C:$BQ,29,0)</f>
        <v>459</v>
      </c>
      <c r="AH203" s="66">
        <f>VLOOKUP($A203,'S47'!$C:$BQ,30,0)</f>
        <v>683</v>
      </c>
      <c r="AI203" s="66">
        <f>VLOOKUP($A203,'S47'!$C:$BQ,52,0)</f>
        <v>37.6</v>
      </c>
      <c r="AJ203" s="66">
        <f>VLOOKUP($A203,'S47'!$C:$BQ,59,0)</f>
        <v>25</v>
      </c>
      <c r="AK203" s="66">
        <f>VLOOKUP($A203,'S47'!$C:$BQ,60,0)</f>
        <v>38</v>
      </c>
      <c r="AL203" s="58">
        <f>VLOOKUP($A203,'S48'!$C:$BQ,32,0)</f>
        <v>63</v>
      </c>
      <c r="AM203" s="58">
        <f>VLOOKUP($A203,'S48'!$C:$BQ,39,0)</f>
        <v>54</v>
      </c>
      <c r="AN203" s="58">
        <f>VLOOKUP($A203,'S48'!$C:$BQ,40,0)</f>
        <v>77</v>
      </c>
      <c r="AO203" s="58">
        <f>VLOOKUP($A203,'S48'!$C:$BQ,22,0)</f>
        <v>689.819165</v>
      </c>
      <c r="AP203" s="66">
        <f>VLOOKUP($A203,'S48'!$C:$BQ,29,0)</f>
        <v>367</v>
      </c>
      <c r="AQ203" s="66">
        <f>VLOOKUP($A203,'S48'!$C:$BQ,30,0)</f>
        <v>579</v>
      </c>
      <c r="AR203" s="66">
        <f>VLOOKUP($A203,'S48'!$C:$BQ,52,0)</f>
        <v>38.6</v>
      </c>
      <c r="AS203" s="66">
        <f>VLOOKUP($A203,'S48'!$C:$BQ,59,0)</f>
        <v>21</v>
      </c>
      <c r="AT203" s="66">
        <f>VLOOKUP($A203,'S48'!$C:$BQ,60,0)</f>
        <v>33</v>
      </c>
      <c r="AU203" s="58">
        <f>VLOOKUP($A203,'S49'!$C:$BQ,32,0)</f>
        <v>63</v>
      </c>
      <c r="AV203" s="58">
        <f>VLOOKUP($A203,'S49'!$C:$BQ,39,0)</f>
        <v>54</v>
      </c>
      <c r="AW203" s="58">
        <f>VLOOKUP($A203,'S49'!$C:$BQ,40,0)</f>
        <v>77</v>
      </c>
      <c r="AX203" s="58">
        <f>VLOOKUP($A203,'S49'!$C:$BQ,22,0)</f>
        <v>728.95125499999995</v>
      </c>
      <c r="AY203" s="66">
        <f>VLOOKUP($A203,'S49'!$C:$BQ,29,0)</f>
        <v>328</v>
      </c>
      <c r="AZ203" s="66">
        <f>VLOOKUP($A203,'S49'!$C:$BQ,30,0)</f>
        <v>540</v>
      </c>
      <c r="BA203" s="66">
        <f>VLOOKUP($A203,'S49'!$C:$BQ,52,0)</f>
        <v>39.6</v>
      </c>
      <c r="BB203" s="66">
        <f>VLOOKUP($A203,'S49'!$C:$BQ,59,0)</f>
        <v>20</v>
      </c>
      <c r="BC203" s="66">
        <f>VLOOKUP($A203,'S49'!$C:$BQ,60,0)</f>
        <v>32</v>
      </c>
      <c r="BD203" s="58" t="e">
        <f>VLOOKUP($A203,'S50'!$C:$BQ,32,0)</f>
        <v>#N/A</v>
      </c>
      <c r="BE203" s="58" t="e">
        <f>VLOOKUP($A203,'S50'!$C:$BQ,39,0)</f>
        <v>#N/A</v>
      </c>
      <c r="BF203" s="58" t="e">
        <f>VLOOKUP($A203,'S50'!$C:$BQ,40,0)</f>
        <v>#N/A</v>
      </c>
      <c r="BG203" s="58" t="e">
        <f>VLOOKUP($A203,'S50'!$C:$BQ,22,0)</f>
        <v>#N/A</v>
      </c>
      <c r="BH203" s="66" t="e">
        <f>VLOOKUP($A203,'S50'!$C:$BQ,29,0)</f>
        <v>#N/A</v>
      </c>
      <c r="BI203" s="66" t="e">
        <f>VLOOKUP($A203,'S50'!$C:$BQ,30,0)</f>
        <v>#N/A</v>
      </c>
      <c r="BJ203" s="66" t="e">
        <f>VLOOKUP($A203,'S50'!$C:$BQ,52,0)</f>
        <v>#N/A</v>
      </c>
      <c r="BK203" s="66" t="e">
        <f>VLOOKUP($A203,'S50'!$C:$BQ,59,0)</f>
        <v>#N/A</v>
      </c>
      <c r="BL203" s="66" t="e">
        <f>VLOOKUP($A203,'S50'!$C:$BQ,60,0)</f>
        <v>#N/A</v>
      </c>
    </row>
    <row r="204" spans="1:64" x14ac:dyDescent="0.2">
      <c r="A204" s="57" t="s">
        <v>272</v>
      </c>
      <c r="B204" s="58">
        <f>VLOOKUP($A204,'S0 remplacer avec S44'!$C:$BQ,32,0)</f>
        <v>548.6</v>
      </c>
      <c r="C204" s="58">
        <f>VLOOKUP($A204,'S0 remplacer avec S44'!$C:$BQ,39,0)</f>
        <v>23</v>
      </c>
      <c r="D204" s="58">
        <f>VLOOKUP($A204,'S0 remplacer avec S44'!$C:$BQ,40,0)</f>
        <v>137</v>
      </c>
      <c r="E204" s="58">
        <f>VLOOKUP($A204,'S0 remplacer avec S44'!$C:$BQ,22,0)</f>
        <v>5792.0798850000001</v>
      </c>
      <c r="F204" s="66">
        <f>VLOOKUP($A204,'S0 remplacer avec S44'!$C:$BQ,29,0)</f>
        <v>0</v>
      </c>
      <c r="G204" s="66">
        <f>VLOOKUP($A204,'S0 remplacer avec S44'!$C:$BQ,30,0)</f>
        <v>440</v>
      </c>
      <c r="H204" s="66">
        <f>VLOOKUP($A204,'S0 remplacer avec S44'!$C:$BQ,52,0)</f>
        <v>387.8</v>
      </c>
      <c r="I204" s="66">
        <f>VLOOKUP($A204,'S0 remplacer avec S44'!$C:$BQ,59,0)</f>
        <v>0</v>
      </c>
      <c r="J204" s="66">
        <f>VLOOKUP($A204,'S0 remplacer avec S44'!$C:$BQ,60,0)</f>
        <v>0</v>
      </c>
      <c r="K204" s="58">
        <f>VLOOKUP($A204,'S45'!$C:$BQ,32,0)</f>
        <v>555.79999999999995</v>
      </c>
      <c r="L204" s="58">
        <f>VLOOKUP($A204,'S45'!$C:$BQ,39,0)</f>
        <v>16</v>
      </c>
      <c r="M204" s="58">
        <f>VLOOKUP($A204,'S45'!$C:$BQ,40,0)</f>
        <v>130</v>
      </c>
      <c r="N204" s="58">
        <f>VLOOKUP($A204,'S45'!$C:$BQ,22,0)</f>
        <v>5924.877485</v>
      </c>
      <c r="O204" s="66">
        <f>VLOOKUP($A204,'S45'!$C:$BQ,29,0)</f>
        <v>0</v>
      </c>
      <c r="P204" s="66">
        <f>VLOOKUP($A204,'S45'!$C:$BQ,30,0)</f>
        <v>307</v>
      </c>
      <c r="Q204" s="66">
        <f>VLOOKUP($A204,'S45'!$C:$BQ,52,0)</f>
        <v>393.8</v>
      </c>
      <c r="R204" s="66">
        <f>VLOOKUP($A204,'S45'!$C:$BQ,59,0)</f>
        <v>0</v>
      </c>
      <c r="S204" s="66">
        <f>VLOOKUP($A204,'S45'!$C:$BQ,60,0)</f>
        <v>0</v>
      </c>
      <c r="T204" s="58">
        <f>VLOOKUP($A204,'S46'!$C:$BQ,32,0)</f>
        <v>559.29999999999995</v>
      </c>
      <c r="U204" s="58">
        <f>VLOOKUP($A204,'S46'!$C:$BQ,39,0)</f>
        <v>12</v>
      </c>
      <c r="V204" s="58">
        <f>VLOOKUP($A204,'S46'!$C:$BQ,40,0)</f>
        <v>126</v>
      </c>
      <c r="W204" s="58">
        <f>VLOOKUP($A204,'S46'!$C:$BQ,22,0)</f>
        <v>5934.1476149999999</v>
      </c>
      <c r="X204" s="66">
        <f>VLOOKUP($A204,'S46'!$C:$BQ,29,0)</f>
        <v>0</v>
      </c>
      <c r="Y204" s="66">
        <f>VLOOKUP($A204,'S46'!$C:$BQ,30,0)</f>
        <v>298</v>
      </c>
      <c r="Z204" s="66">
        <f>VLOOKUP($A204,'S46'!$C:$BQ,52,0)</f>
        <v>396.8</v>
      </c>
      <c r="AA204" s="66">
        <f>VLOOKUP($A204,'S46'!$C:$BQ,59,0)</f>
        <v>0</v>
      </c>
      <c r="AB204" s="66">
        <f>VLOOKUP($A204,'S46'!$C:$BQ,60,0)</f>
        <v>0</v>
      </c>
      <c r="AC204" s="58">
        <f>VLOOKUP($A204,'S47'!$C:$BQ,32,0)</f>
        <v>566</v>
      </c>
      <c r="AD204" s="58">
        <f>VLOOKUP($A204,'S47'!$C:$BQ,39,0)</f>
        <v>5</v>
      </c>
      <c r="AE204" s="58">
        <f>VLOOKUP($A204,'S47'!$C:$BQ,40,0)</f>
        <v>120</v>
      </c>
      <c r="AF204" s="58">
        <f>VLOOKUP($A204,'S47'!$C:$BQ,22,0)</f>
        <v>6067.0697250000003</v>
      </c>
      <c r="AG204" s="66">
        <f>VLOOKUP($A204,'S47'!$C:$BQ,29,0)</f>
        <v>0</v>
      </c>
      <c r="AH204" s="66">
        <f>VLOOKUP($A204,'S47'!$C:$BQ,30,0)</f>
        <v>165</v>
      </c>
      <c r="AI204" s="66">
        <f>VLOOKUP($A204,'S47'!$C:$BQ,52,0)</f>
        <v>402.8</v>
      </c>
      <c r="AJ204" s="66">
        <f>VLOOKUP($A204,'S47'!$C:$BQ,59,0)</f>
        <v>0</v>
      </c>
      <c r="AK204" s="66">
        <f>VLOOKUP($A204,'S47'!$C:$BQ,60,0)</f>
        <v>0</v>
      </c>
      <c r="AL204" s="58">
        <f>VLOOKUP($A204,'S48'!$C:$BQ,32,0)</f>
        <v>576</v>
      </c>
      <c r="AM204" s="58">
        <f>VLOOKUP($A204,'S48'!$C:$BQ,39,0)</f>
        <v>6</v>
      </c>
      <c r="AN204" s="58">
        <f>VLOOKUP($A204,'S48'!$C:$BQ,40,0)</f>
        <v>122</v>
      </c>
      <c r="AO204" s="58">
        <f>VLOOKUP($A204,'S48'!$C:$BQ,22,0)</f>
        <v>6131.510295</v>
      </c>
      <c r="AP204" s="66">
        <f>VLOOKUP($A204,'S48'!$C:$BQ,29,0)</f>
        <v>0</v>
      </c>
      <c r="AQ204" s="66">
        <f>VLOOKUP($A204,'S48'!$C:$BQ,30,0)</f>
        <v>214</v>
      </c>
      <c r="AR204" s="66">
        <f>VLOOKUP($A204,'S48'!$C:$BQ,52,0)</f>
        <v>413.8</v>
      </c>
      <c r="AS204" s="66">
        <f>VLOOKUP($A204,'S48'!$C:$BQ,59,0)</f>
        <v>0</v>
      </c>
      <c r="AT204" s="66">
        <f>VLOOKUP($A204,'S48'!$C:$BQ,60,0)</f>
        <v>0</v>
      </c>
      <c r="AU204" s="58">
        <f>VLOOKUP($A204,'S49'!$C:$BQ,32,0)</f>
        <v>584.5</v>
      </c>
      <c r="AV204" s="58">
        <f>VLOOKUP($A204,'S49'!$C:$BQ,39,0)</f>
        <v>0</v>
      </c>
      <c r="AW204" s="58">
        <f>VLOOKUP($A204,'S49'!$C:$BQ,40,0)</f>
        <v>114</v>
      </c>
      <c r="AX204" s="58">
        <f>VLOOKUP($A204,'S49'!$C:$BQ,22,0)</f>
        <v>6146.8165250000002</v>
      </c>
      <c r="AY204" s="66">
        <f>VLOOKUP($A204,'S49'!$C:$BQ,29,0)</f>
        <v>0</v>
      </c>
      <c r="AZ204" s="66">
        <f>VLOOKUP($A204,'S49'!$C:$BQ,30,0)</f>
        <v>199</v>
      </c>
      <c r="BA204" s="66">
        <f>VLOOKUP($A204,'S49'!$C:$BQ,52,0)</f>
        <v>427.8</v>
      </c>
      <c r="BB204" s="66">
        <f>VLOOKUP($A204,'S49'!$C:$BQ,59,0)</f>
        <v>0</v>
      </c>
      <c r="BC204" s="66">
        <f>VLOOKUP($A204,'S49'!$C:$BQ,60,0)</f>
        <v>0</v>
      </c>
      <c r="BD204" s="58" t="e">
        <f>VLOOKUP($A204,'S50'!$C:$BQ,32,0)</f>
        <v>#N/A</v>
      </c>
      <c r="BE204" s="58" t="e">
        <f>VLOOKUP($A204,'S50'!$C:$BQ,39,0)</f>
        <v>#N/A</v>
      </c>
      <c r="BF204" s="58" t="e">
        <f>VLOOKUP($A204,'S50'!$C:$BQ,40,0)</f>
        <v>#N/A</v>
      </c>
      <c r="BG204" s="58" t="e">
        <f>VLOOKUP($A204,'S50'!$C:$BQ,22,0)</f>
        <v>#N/A</v>
      </c>
      <c r="BH204" s="66" t="e">
        <f>VLOOKUP($A204,'S50'!$C:$BQ,29,0)</f>
        <v>#N/A</v>
      </c>
      <c r="BI204" s="66" t="e">
        <f>VLOOKUP($A204,'S50'!$C:$BQ,30,0)</f>
        <v>#N/A</v>
      </c>
      <c r="BJ204" s="66" t="e">
        <f>VLOOKUP($A204,'S50'!$C:$BQ,52,0)</f>
        <v>#N/A</v>
      </c>
      <c r="BK204" s="66" t="e">
        <f>VLOOKUP($A204,'S50'!$C:$BQ,59,0)</f>
        <v>#N/A</v>
      </c>
      <c r="BL204" s="66" t="e">
        <f>VLOOKUP($A204,'S50'!$C:$BQ,60,0)</f>
        <v>#N/A</v>
      </c>
    </row>
    <row r="205" spans="1:64" x14ac:dyDescent="0.2">
      <c r="A205" s="57" t="s">
        <v>273</v>
      </c>
      <c r="B205" s="58">
        <f>VLOOKUP($A205,'S0 remplacer avec S44'!$C:$BQ,32,0)</f>
        <v>189.9</v>
      </c>
      <c r="C205" s="58">
        <f>VLOOKUP($A205,'S0 remplacer avec S44'!$C:$BQ,39,0)</f>
        <v>47</v>
      </c>
      <c r="D205" s="58">
        <f>VLOOKUP($A205,'S0 remplacer avec S44'!$C:$BQ,40,0)</f>
        <v>95</v>
      </c>
      <c r="E205" s="58">
        <f>VLOOKUP($A205,'S0 remplacer avec S44'!$C:$BQ,22,0)</f>
        <v>2896.0673550000001</v>
      </c>
      <c r="F205" s="66">
        <f>VLOOKUP($A205,'S0 remplacer avec S44'!$C:$BQ,29,0)</f>
        <v>0</v>
      </c>
      <c r="G205" s="66">
        <f>VLOOKUP($A205,'S0 remplacer avec S44'!$C:$BQ,30,0)</f>
        <v>0</v>
      </c>
      <c r="H205" s="66">
        <f>VLOOKUP($A205,'S0 remplacer avec S44'!$C:$BQ,52,0)</f>
        <v>127.4</v>
      </c>
      <c r="I205" s="66">
        <f>VLOOKUP($A205,'S0 remplacer avec S44'!$C:$BQ,59,0)</f>
        <v>0</v>
      </c>
      <c r="J205" s="66">
        <f>VLOOKUP($A205,'S0 remplacer avec S44'!$C:$BQ,60,0)</f>
        <v>17</v>
      </c>
      <c r="K205" s="58">
        <f>VLOOKUP($A205,'S45'!$C:$BQ,32,0)</f>
        <v>197.4</v>
      </c>
      <c r="L205" s="58">
        <f>VLOOKUP($A205,'S45'!$C:$BQ,39,0)</f>
        <v>40</v>
      </c>
      <c r="M205" s="58">
        <f>VLOOKUP($A205,'S45'!$C:$BQ,40,0)</f>
        <v>87</v>
      </c>
      <c r="N205" s="58">
        <f>VLOOKUP($A205,'S45'!$C:$BQ,22,0)</f>
        <v>2952.6717650000001</v>
      </c>
      <c r="O205" s="66">
        <f>VLOOKUP($A205,'S45'!$C:$BQ,29,0)</f>
        <v>0</v>
      </c>
      <c r="P205" s="66">
        <f>VLOOKUP($A205,'S45'!$C:$BQ,30,0)</f>
        <v>0</v>
      </c>
      <c r="Q205" s="66">
        <f>VLOOKUP($A205,'S45'!$C:$BQ,52,0)</f>
        <v>129.4</v>
      </c>
      <c r="R205" s="66">
        <f>VLOOKUP($A205,'S45'!$C:$BQ,59,0)</f>
        <v>0</v>
      </c>
      <c r="S205" s="66">
        <f>VLOOKUP($A205,'S45'!$C:$BQ,60,0)</f>
        <v>15</v>
      </c>
      <c r="T205" s="58">
        <f>VLOOKUP($A205,'S46'!$C:$BQ,32,0)</f>
        <v>197.4</v>
      </c>
      <c r="U205" s="58">
        <f>VLOOKUP($A205,'S46'!$C:$BQ,39,0)</f>
        <v>40</v>
      </c>
      <c r="V205" s="58">
        <f>VLOOKUP($A205,'S46'!$C:$BQ,40,0)</f>
        <v>87</v>
      </c>
      <c r="W205" s="58">
        <f>VLOOKUP($A205,'S46'!$C:$BQ,22,0)</f>
        <v>2953.624965</v>
      </c>
      <c r="X205" s="66">
        <f>VLOOKUP($A205,'S46'!$C:$BQ,29,0)</f>
        <v>0</v>
      </c>
      <c r="Y205" s="66">
        <f>VLOOKUP($A205,'S46'!$C:$BQ,30,0)</f>
        <v>0</v>
      </c>
      <c r="Z205" s="66">
        <f>VLOOKUP($A205,'S46'!$C:$BQ,52,0)</f>
        <v>129.4</v>
      </c>
      <c r="AA205" s="66">
        <f>VLOOKUP($A205,'S46'!$C:$BQ,59,0)</f>
        <v>0</v>
      </c>
      <c r="AB205" s="66">
        <f>VLOOKUP($A205,'S46'!$C:$BQ,60,0)</f>
        <v>15</v>
      </c>
      <c r="AC205" s="58">
        <f>VLOOKUP($A205,'S47'!$C:$BQ,32,0)</f>
        <v>196.9</v>
      </c>
      <c r="AD205" s="58">
        <f>VLOOKUP($A205,'S47'!$C:$BQ,39,0)</f>
        <v>40</v>
      </c>
      <c r="AE205" s="58">
        <f>VLOOKUP($A205,'S47'!$C:$BQ,40,0)</f>
        <v>88</v>
      </c>
      <c r="AF205" s="58">
        <f>VLOOKUP($A205,'S47'!$C:$BQ,22,0)</f>
        <v>3030.0403550000001</v>
      </c>
      <c r="AG205" s="66">
        <f>VLOOKUP($A205,'S47'!$C:$BQ,29,0)</f>
        <v>0</v>
      </c>
      <c r="AH205" s="66">
        <f>VLOOKUP($A205,'S47'!$C:$BQ,30,0)</f>
        <v>0</v>
      </c>
      <c r="AI205" s="66">
        <f>VLOOKUP($A205,'S47'!$C:$BQ,52,0)</f>
        <v>128.4</v>
      </c>
      <c r="AJ205" s="66">
        <f>VLOOKUP($A205,'S47'!$C:$BQ,59,0)</f>
        <v>0</v>
      </c>
      <c r="AK205" s="66">
        <f>VLOOKUP($A205,'S47'!$C:$BQ,60,0)</f>
        <v>16</v>
      </c>
      <c r="AL205" s="58">
        <f>VLOOKUP($A205,'S48'!$C:$BQ,32,0)</f>
        <v>201.9</v>
      </c>
      <c r="AM205" s="58">
        <f>VLOOKUP($A205,'S48'!$C:$BQ,39,0)</f>
        <v>38</v>
      </c>
      <c r="AN205" s="58">
        <f>VLOOKUP($A205,'S48'!$C:$BQ,40,0)</f>
        <v>86</v>
      </c>
      <c r="AO205" s="58">
        <f>VLOOKUP($A205,'S48'!$C:$BQ,22,0)</f>
        <v>3086.5239649999999</v>
      </c>
      <c r="AP205" s="66">
        <f>VLOOKUP($A205,'S48'!$C:$BQ,29,0)</f>
        <v>0</v>
      </c>
      <c r="AQ205" s="66">
        <f>VLOOKUP($A205,'S48'!$C:$BQ,30,0)</f>
        <v>0</v>
      </c>
      <c r="AR205" s="66">
        <f>VLOOKUP($A205,'S48'!$C:$BQ,52,0)</f>
        <v>131.4</v>
      </c>
      <c r="AS205" s="66">
        <f>VLOOKUP($A205,'S48'!$C:$BQ,59,0)</f>
        <v>0</v>
      </c>
      <c r="AT205" s="66">
        <f>VLOOKUP($A205,'S48'!$C:$BQ,60,0)</f>
        <v>15</v>
      </c>
      <c r="AU205" s="58">
        <f>VLOOKUP($A205,'S49'!$C:$BQ,32,0)</f>
        <v>201.4</v>
      </c>
      <c r="AV205" s="58">
        <f>VLOOKUP($A205,'S49'!$C:$BQ,39,0)</f>
        <v>39</v>
      </c>
      <c r="AW205" s="58">
        <f>VLOOKUP($A205,'S49'!$C:$BQ,40,0)</f>
        <v>87</v>
      </c>
      <c r="AX205" s="58">
        <f>VLOOKUP($A205,'S49'!$C:$BQ,22,0)</f>
        <v>3139.0997750000001</v>
      </c>
      <c r="AY205" s="66">
        <f>VLOOKUP($A205,'S49'!$C:$BQ,29,0)</f>
        <v>0</v>
      </c>
      <c r="AZ205" s="66">
        <f>VLOOKUP($A205,'S49'!$C:$BQ,30,0)</f>
        <v>0</v>
      </c>
      <c r="BA205" s="66">
        <f>VLOOKUP($A205,'S49'!$C:$BQ,52,0)</f>
        <v>138.4</v>
      </c>
      <c r="BB205" s="66">
        <f>VLOOKUP($A205,'S49'!$C:$BQ,59,0)</f>
        <v>0</v>
      </c>
      <c r="BC205" s="66">
        <f>VLOOKUP($A205,'S49'!$C:$BQ,60,0)</f>
        <v>8</v>
      </c>
      <c r="BD205" s="58" t="e">
        <f>VLOOKUP($A205,'S50'!$C:$BQ,32,0)</f>
        <v>#N/A</v>
      </c>
      <c r="BE205" s="58" t="e">
        <f>VLOOKUP($A205,'S50'!$C:$BQ,39,0)</f>
        <v>#N/A</v>
      </c>
      <c r="BF205" s="58" t="e">
        <f>VLOOKUP($A205,'S50'!$C:$BQ,40,0)</f>
        <v>#N/A</v>
      </c>
      <c r="BG205" s="58" t="e">
        <f>VLOOKUP($A205,'S50'!$C:$BQ,22,0)</f>
        <v>#N/A</v>
      </c>
      <c r="BH205" s="66" t="e">
        <f>VLOOKUP($A205,'S50'!$C:$BQ,29,0)</f>
        <v>#N/A</v>
      </c>
      <c r="BI205" s="66" t="e">
        <f>VLOOKUP($A205,'S50'!$C:$BQ,30,0)</f>
        <v>#N/A</v>
      </c>
      <c r="BJ205" s="66" t="e">
        <f>VLOOKUP($A205,'S50'!$C:$BQ,52,0)</f>
        <v>#N/A</v>
      </c>
      <c r="BK205" s="66" t="e">
        <f>VLOOKUP($A205,'S50'!$C:$BQ,59,0)</f>
        <v>#N/A</v>
      </c>
      <c r="BL205" s="66" t="e">
        <f>VLOOKUP($A205,'S50'!$C:$BQ,60,0)</f>
        <v>#N/A</v>
      </c>
    </row>
    <row r="206" spans="1:64" x14ac:dyDescent="0.2">
      <c r="A206" s="57" t="s">
        <v>274</v>
      </c>
      <c r="B206" s="58">
        <f>VLOOKUP($A206,'S0 remplacer avec S44'!$C:$BQ,32,0)</f>
        <v>174.85</v>
      </c>
      <c r="C206" s="58">
        <f>VLOOKUP($A206,'S0 remplacer avec S44'!$C:$BQ,39,0)</f>
        <v>0</v>
      </c>
      <c r="D206" s="58">
        <f>VLOOKUP($A206,'S0 remplacer avec S44'!$C:$BQ,40,0)</f>
        <v>24</v>
      </c>
      <c r="E206" s="58">
        <f>VLOOKUP($A206,'S0 remplacer avec S44'!$C:$BQ,22,0)</f>
        <v>1477.14858</v>
      </c>
      <c r="F206" s="66">
        <f>VLOOKUP($A206,'S0 remplacer avec S44'!$C:$BQ,29,0)</f>
        <v>27</v>
      </c>
      <c r="G206" s="66">
        <f>VLOOKUP($A206,'S0 remplacer avec S44'!$C:$BQ,30,0)</f>
        <v>328</v>
      </c>
      <c r="H206" s="66">
        <f>VLOOKUP($A206,'S0 remplacer avec S44'!$C:$BQ,52,0)</f>
        <v>107</v>
      </c>
      <c r="I206" s="66">
        <f>VLOOKUP($A206,'S0 remplacer avec S44'!$C:$BQ,59,0)</f>
        <v>0</v>
      </c>
      <c r="J206" s="66">
        <f>VLOOKUP($A206,'S0 remplacer avec S44'!$C:$BQ,60,0)</f>
        <v>0</v>
      </c>
      <c r="K206" s="58">
        <f>VLOOKUP($A206,'S45'!$C:$BQ,32,0)</f>
        <v>179.85</v>
      </c>
      <c r="L206" s="58">
        <f>VLOOKUP($A206,'S45'!$C:$BQ,39,0)</f>
        <v>0</v>
      </c>
      <c r="M206" s="58">
        <f>VLOOKUP($A206,'S45'!$C:$BQ,40,0)</f>
        <v>19</v>
      </c>
      <c r="N206" s="58">
        <f>VLOOKUP($A206,'S45'!$C:$BQ,22,0)</f>
        <v>1507.2710400000001</v>
      </c>
      <c r="O206" s="66">
        <f>VLOOKUP($A206,'S45'!$C:$BQ,29,0)</f>
        <v>0</v>
      </c>
      <c r="P206" s="66">
        <f>VLOOKUP($A206,'S45'!$C:$BQ,30,0)</f>
        <v>298</v>
      </c>
      <c r="Q206" s="66">
        <f>VLOOKUP($A206,'S45'!$C:$BQ,52,0)</f>
        <v>111</v>
      </c>
      <c r="R206" s="66">
        <f>VLOOKUP($A206,'S45'!$C:$BQ,59,0)</f>
        <v>0</v>
      </c>
      <c r="S206" s="66">
        <f>VLOOKUP($A206,'S45'!$C:$BQ,60,0)</f>
        <v>0</v>
      </c>
      <c r="T206" s="58">
        <f>VLOOKUP($A206,'S46'!$C:$BQ,32,0)</f>
        <v>179.85</v>
      </c>
      <c r="U206" s="58">
        <f>VLOOKUP($A206,'S46'!$C:$BQ,39,0)</f>
        <v>0</v>
      </c>
      <c r="V206" s="58">
        <f>VLOOKUP($A206,'S46'!$C:$BQ,40,0)</f>
        <v>19</v>
      </c>
      <c r="W206" s="58">
        <f>VLOOKUP($A206,'S46'!$C:$BQ,22,0)</f>
        <v>1508.5229099999999</v>
      </c>
      <c r="X206" s="66">
        <f>VLOOKUP($A206,'S46'!$C:$BQ,29,0)</f>
        <v>0</v>
      </c>
      <c r="Y206" s="66">
        <f>VLOOKUP($A206,'S46'!$C:$BQ,30,0)</f>
        <v>297</v>
      </c>
      <c r="Z206" s="66">
        <f>VLOOKUP($A206,'S46'!$C:$BQ,52,0)</f>
        <v>112</v>
      </c>
      <c r="AA206" s="66">
        <f>VLOOKUP($A206,'S46'!$C:$BQ,59,0)</f>
        <v>0</v>
      </c>
      <c r="AB206" s="66">
        <f>VLOOKUP($A206,'S46'!$C:$BQ,60,0)</f>
        <v>0</v>
      </c>
      <c r="AC206" s="58">
        <f>VLOOKUP($A206,'S47'!$C:$BQ,32,0)</f>
        <v>183.85</v>
      </c>
      <c r="AD206" s="58">
        <f>VLOOKUP($A206,'S47'!$C:$BQ,39,0)</f>
        <v>0</v>
      </c>
      <c r="AE206" s="58">
        <f>VLOOKUP($A206,'S47'!$C:$BQ,40,0)</f>
        <v>15</v>
      </c>
      <c r="AF206" s="58">
        <f>VLOOKUP($A206,'S47'!$C:$BQ,22,0)</f>
        <v>1543.70109</v>
      </c>
      <c r="AG206" s="66">
        <f>VLOOKUP($A206,'S47'!$C:$BQ,29,0)</f>
        <v>0</v>
      </c>
      <c r="AH206" s="66">
        <f>VLOOKUP($A206,'S47'!$C:$BQ,30,0)</f>
        <v>262</v>
      </c>
      <c r="AI206" s="66">
        <f>VLOOKUP($A206,'S47'!$C:$BQ,52,0)</f>
        <v>112</v>
      </c>
      <c r="AJ206" s="66">
        <f>VLOOKUP($A206,'S47'!$C:$BQ,59,0)</f>
        <v>0</v>
      </c>
      <c r="AK206" s="66">
        <f>VLOOKUP($A206,'S47'!$C:$BQ,60,0)</f>
        <v>0</v>
      </c>
      <c r="AL206" s="58">
        <f>VLOOKUP($A206,'S48'!$C:$BQ,32,0)</f>
        <v>184.85</v>
      </c>
      <c r="AM206" s="58">
        <f>VLOOKUP($A206,'S48'!$C:$BQ,39,0)</f>
        <v>0</v>
      </c>
      <c r="AN206" s="58">
        <f>VLOOKUP($A206,'S48'!$C:$BQ,40,0)</f>
        <v>17</v>
      </c>
      <c r="AO206" s="58">
        <f>VLOOKUP($A206,'S48'!$C:$BQ,22,0)</f>
        <v>1607.63769</v>
      </c>
      <c r="AP206" s="66">
        <f>VLOOKUP($A206,'S48'!$C:$BQ,29,0)</f>
        <v>0</v>
      </c>
      <c r="AQ206" s="66">
        <f>VLOOKUP($A206,'S48'!$C:$BQ,30,0)</f>
        <v>220</v>
      </c>
      <c r="AR206" s="66">
        <f>VLOOKUP($A206,'S48'!$C:$BQ,52,0)</f>
        <v>114</v>
      </c>
      <c r="AS206" s="66">
        <f>VLOOKUP($A206,'S48'!$C:$BQ,59,0)</f>
        <v>0</v>
      </c>
      <c r="AT206" s="66">
        <f>VLOOKUP($A206,'S48'!$C:$BQ,60,0)</f>
        <v>0</v>
      </c>
      <c r="AU206" s="58">
        <f>VLOOKUP($A206,'S49'!$C:$BQ,32,0)</f>
        <v>184.85</v>
      </c>
      <c r="AV206" s="58">
        <f>VLOOKUP($A206,'S49'!$C:$BQ,39,0)</f>
        <v>0</v>
      </c>
      <c r="AW206" s="58">
        <f>VLOOKUP($A206,'S49'!$C:$BQ,40,0)</f>
        <v>17</v>
      </c>
      <c r="AX206" s="58">
        <f>VLOOKUP($A206,'S49'!$C:$BQ,22,0)</f>
        <v>1662.4342999999999</v>
      </c>
      <c r="AY206" s="66">
        <f>VLOOKUP($A206,'S49'!$C:$BQ,29,0)</f>
        <v>0</v>
      </c>
      <c r="AZ206" s="66">
        <f>VLOOKUP($A206,'S49'!$C:$BQ,30,0)</f>
        <v>166</v>
      </c>
      <c r="BA206" s="66">
        <f>VLOOKUP($A206,'S49'!$C:$BQ,52,0)</f>
        <v>114</v>
      </c>
      <c r="BB206" s="66">
        <f>VLOOKUP($A206,'S49'!$C:$BQ,59,0)</f>
        <v>0</v>
      </c>
      <c r="BC206" s="66">
        <f>VLOOKUP($A206,'S49'!$C:$BQ,60,0)</f>
        <v>0</v>
      </c>
      <c r="BD206" s="58" t="e">
        <f>VLOOKUP($A206,'S50'!$C:$BQ,32,0)</f>
        <v>#N/A</v>
      </c>
      <c r="BE206" s="58" t="e">
        <f>VLOOKUP($A206,'S50'!$C:$BQ,39,0)</f>
        <v>#N/A</v>
      </c>
      <c r="BF206" s="58" t="e">
        <f>VLOOKUP($A206,'S50'!$C:$BQ,40,0)</f>
        <v>#N/A</v>
      </c>
      <c r="BG206" s="58" t="e">
        <f>VLOOKUP($A206,'S50'!$C:$BQ,22,0)</f>
        <v>#N/A</v>
      </c>
      <c r="BH206" s="66" t="e">
        <f>VLOOKUP($A206,'S50'!$C:$BQ,29,0)</f>
        <v>#N/A</v>
      </c>
      <c r="BI206" s="66" t="e">
        <f>VLOOKUP($A206,'S50'!$C:$BQ,30,0)</f>
        <v>#N/A</v>
      </c>
      <c r="BJ206" s="66" t="e">
        <f>VLOOKUP($A206,'S50'!$C:$BQ,52,0)</f>
        <v>#N/A</v>
      </c>
      <c r="BK206" s="66" t="e">
        <f>VLOOKUP($A206,'S50'!$C:$BQ,59,0)</f>
        <v>#N/A</v>
      </c>
      <c r="BL206" s="66" t="e">
        <f>VLOOKUP($A206,'S50'!$C:$BQ,60,0)</f>
        <v>#N/A</v>
      </c>
    </row>
    <row r="207" spans="1:64" x14ac:dyDescent="0.2">
      <c r="A207" s="57" t="s">
        <v>277</v>
      </c>
      <c r="B207" s="58">
        <f>VLOOKUP($A207,'S0 remplacer avec S44'!$C:$BQ,32,0)</f>
        <v>233.25</v>
      </c>
      <c r="C207" s="58">
        <f>VLOOKUP($A207,'S0 remplacer avec S44'!$C:$BQ,39,0)</f>
        <v>10</v>
      </c>
      <c r="D207" s="58">
        <f>VLOOKUP($A207,'S0 remplacer avec S44'!$C:$BQ,40,0)</f>
        <v>58</v>
      </c>
      <c r="E207" s="58">
        <f>VLOOKUP($A207,'S0 remplacer avec S44'!$C:$BQ,22,0)</f>
        <v>3554.1077300000002</v>
      </c>
      <c r="F207" s="66">
        <f>VLOOKUP($A207,'S0 remplacer avec S44'!$C:$BQ,29,0)</f>
        <v>0</v>
      </c>
      <c r="G207" s="66">
        <f>VLOOKUP($A207,'S0 remplacer avec S44'!$C:$BQ,30,0)</f>
        <v>0</v>
      </c>
      <c r="H207" s="66">
        <f>VLOOKUP($A207,'S0 remplacer avec S44'!$C:$BQ,52,0)</f>
        <v>185.6</v>
      </c>
      <c r="I207" s="66">
        <f>VLOOKUP($A207,'S0 remplacer avec S44'!$C:$BQ,59,0)</f>
        <v>0</v>
      </c>
      <c r="J207" s="66">
        <f>VLOOKUP($A207,'S0 remplacer avec S44'!$C:$BQ,60,0)</f>
        <v>0</v>
      </c>
      <c r="K207" s="58">
        <f>VLOOKUP($A207,'S45'!$C:$BQ,32,0)</f>
        <v>235.75</v>
      </c>
      <c r="L207" s="58">
        <f>VLOOKUP($A207,'S45'!$C:$BQ,39,0)</f>
        <v>7</v>
      </c>
      <c r="M207" s="58">
        <f>VLOOKUP($A207,'S45'!$C:$BQ,40,0)</f>
        <v>56</v>
      </c>
      <c r="N207" s="58">
        <f>VLOOKUP($A207,'S45'!$C:$BQ,22,0)</f>
        <v>3606.0383400000001</v>
      </c>
      <c r="O207" s="66">
        <f>VLOOKUP($A207,'S45'!$C:$BQ,29,0)</f>
        <v>0</v>
      </c>
      <c r="P207" s="66">
        <f>VLOOKUP($A207,'S45'!$C:$BQ,30,0)</f>
        <v>0</v>
      </c>
      <c r="Q207" s="66">
        <f>VLOOKUP($A207,'S45'!$C:$BQ,52,0)</f>
        <v>188.6</v>
      </c>
      <c r="R207" s="66">
        <f>VLOOKUP($A207,'S45'!$C:$BQ,59,0)</f>
        <v>0</v>
      </c>
      <c r="S207" s="66">
        <f>VLOOKUP($A207,'S45'!$C:$BQ,60,0)</f>
        <v>0</v>
      </c>
      <c r="T207" s="58">
        <f>VLOOKUP($A207,'S46'!$C:$BQ,32,0)</f>
        <v>235.25</v>
      </c>
      <c r="U207" s="58">
        <f>VLOOKUP($A207,'S46'!$C:$BQ,39,0)</f>
        <v>8</v>
      </c>
      <c r="V207" s="58">
        <f>VLOOKUP($A207,'S46'!$C:$BQ,40,0)</f>
        <v>56</v>
      </c>
      <c r="W207" s="58">
        <f>VLOOKUP($A207,'S46'!$C:$BQ,22,0)</f>
        <v>3624.0181299999999</v>
      </c>
      <c r="X207" s="66">
        <f>VLOOKUP($A207,'S46'!$C:$BQ,29,0)</f>
        <v>0</v>
      </c>
      <c r="Y207" s="66">
        <f>VLOOKUP($A207,'S46'!$C:$BQ,30,0)</f>
        <v>0</v>
      </c>
      <c r="Z207" s="66">
        <f>VLOOKUP($A207,'S46'!$C:$BQ,52,0)</f>
        <v>189.6</v>
      </c>
      <c r="AA207" s="66">
        <f>VLOOKUP($A207,'S46'!$C:$BQ,59,0)</f>
        <v>0</v>
      </c>
      <c r="AB207" s="66">
        <f>VLOOKUP($A207,'S46'!$C:$BQ,60,0)</f>
        <v>0</v>
      </c>
      <c r="AC207" s="58">
        <f>VLOOKUP($A207,'S47'!$C:$BQ,32,0)</f>
        <v>242.75</v>
      </c>
      <c r="AD207" s="58">
        <f>VLOOKUP($A207,'S47'!$C:$BQ,39,0)</f>
        <v>0</v>
      </c>
      <c r="AE207" s="58">
        <f>VLOOKUP($A207,'S47'!$C:$BQ,40,0)</f>
        <v>49</v>
      </c>
      <c r="AF207" s="58">
        <f>VLOOKUP($A207,'S47'!$C:$BQ,22,0)</f>
        <v>3627.99127</v>
      </c>
      <c r="AG207" s="66">
        <f>VLOOKUP($A207,'S47'!$C:$BQ,29,0)</f>
        <v>0</v>
      </c>
      <c r="AH207" s="66">
        <f>VLOOKUP($A207,'S47'!$C:$BQ,30,0)</f>
        <v>0</v>
      </c>
      <c r="AI207" s="66">
        <f>VLOOKUP($A207,'S47'!$C:$BQ,52,0)</f>
        <v>190.6</v>
      </c>
      <c r="AJ207" s="66">
        <f>VLOOKUP($A207,'S47'!$C:$BQ,59,0)</f>
        <v>0</v>
      </c>
      <c r="AK207" s="66">
        <f>VLOOKUP($A207,'S47'!$C:$BQ,60,0)</f>
        <v>0</v>
      </c>
      <c r="AL207" s="58">
        <f>VLOOKUP($A207,'S48'!$C:$BQ,32,0)</f>
        <v>251.75</v>
      </c>
      <c r="AM207" s="58">
        <f>VLOOKUP($A207,'S48'!$C:$BQ,39,0)</f>
        <v>0</v>
      </c>
      <c r="AN207" s="58">
        <f>VLOOKUP($A207,'S48'!$C:$BQ,40,0)</f>
        <v>39</v>
      </c>
      <c r="AO207" s="58">
        <f>VLOOKUP($A207,'S48'!$C:$BQ,22,0)</f>
        <v>3654.7499899999998</v>
      </c>
      <c r="AP207" s="66">
        <f>VLOOKUP($A207,'S48'!$C:$BQ,29,0)</f>
        <v>0</v>
      </c>
      <c r="AQ207" s="66">
        <f>VLOOKUP($A207,'S48'!$C:$BQ,30,0)</f>
        <v>0</v>
      </c>
      <c r="AR207" s="66">
        <f>VLOOKUP($A207,'S48'!$C:$BQ,52,0)</f>
        <v>196.6</v>
      </c>
      <c r="AS207" s="66">
        <f>VLOOKUP($A207,'S48'!$C:$BQ,59,0)</f>
        <v>0</v>
      </c>
      <c r="AT207" s="66">
        <f>VLOOKUP($A207,'S48'!$C:$BQ,60,0)</f>
        <v>0</v>
      </c>
      <c r="AU207" s="58">
        <f>VLOOKUP($A207,'S49'!$C:$BQ,32,0)</f>
        <v>255.75</v>
      </c>
      <c r="AV207" s="58">
        <f>VLOOKUP($A207,'S49'!$C:$BQ,39,0)</f>
        <v>0</v>
      </c>
      <c r="AW207" s="58">
        <f>VLOOKUP($A207,'S49'!$C:$BQ,40,0)</f>
        <v>35</v>
      </c>
      <c r="AX207" s="58">
        <f>VLOOKUP($A207,'S49'!$C:$BQ,22,0)</f>
        <v>3674.4313999999999</v>
      </c>
      <c r="AY207" s="66">
        <f>VLOOKUP($A207,'S49'!$C:$BQ,29,0)</f>
        <v>0</v>
      </c>
      <c r="AZ207" s="66">
        <f>VLOOKUP($A207,'S49'!$C:$BQ,30,0)</f>
        <v>0</v>
      </c>
      <c r="BA207" s="66">
        <f>VLOOKUP($A207,'S49'!$C:$BQ,52,0)</f>
        <v>216.6</v>
      </c>
      <c r="BB207" s="66">
        <f>VLOOKUP($A207,'S49'!$C:$BQ,59,0)</f>
        <v>0</v>
      </c>
      <c r="BC207" s="66">
        <f>VLOOKUP($A207,'S49'!$C:$BQ,60,0)</f>
        <v>0</v>
      </c>
      <c r="BD207" s="58" t="e">
        <f>VLOOKUP($A207,'S50'!$C:$BQ,32,0)</f>
        <v>#N/A</v>
      </c>
      <c r="BE207" s="58" t="e">
        <f>VLOOKUP($A207,'S50'!$C:$BQ,39,0)</f>
        <v>#N/A</v>
      </c>
      <c r="BF207" s="58" t="e">
        <f>VLOOKUP($A207,'S50'!$C:$BQ,40,0)</f>
        <v>#N/A</v>
      </c>
      <c r="BG207" s="58" t="e">
        <f>VLOOKUP($A207,'S50'!$C:$BQ,22,0)</f>
        <v>#N/A</v>
      </c>
      <c r="BH207" s="66" t="e">
        <f>VLOOKUP($A207,'S50'!$C:$BQ,29,0)</f>
        <v>#N/A</v>
      </c>
      <c r="BI207" s="66" t="e">
        <f>VLOOKUP($A207,'S50'!$C:$BQ,30,0)</f>
        <v>#N/A</v>
      </c>
      <c r="BJ207" s="66" t="e">
        <f>VLOOKUP($A207,'S50'!$C:$BQ,52,0)</f>
        <v>#N/A</v>
      </c>
      <c r="BK207" s="66" t="e">
        <f>VLOOKUP($A207,'S50'!$C:$BQ,59,0)</f>
        <v>#N/A</v>
      </c>
      <c r="BL207" s="66" t="e">
        <f>VLOOKUP($A207,'S50'!$C:$BQ,60,0)</f>
        <v>#N/A</v>
      </c>
    </row>
    <row r="208" spans="1:64" x14ac:dyDescent="0.2">
      <c r="A208" s="57" t="s">
        <v>278</v>
      </c>
      <c r="B208" s="58">
        <f>VLOOKUP($A208,'S0 remplacer avec S44'!$C:$BQ,32,0)</f>
        <v>126.55</v>
      </c>
      <c r="C208" s="58">
        <f>VLOOKUP($A208,'S0 remplacer avec S44'!$C:$BQ,39,0)</f>
        <v>62</v>
      </c>
      <c r="D208" s="58">
        <f>VLOOKUP($A208,'S0 remplacer avec S44'!$C:$BQ,40,0)</f>
        <v>100</v>
      </c>
      <c r="E208" s="58">
        <f>VLOOKUP($A208,'S0 remplacer avec S44'!$C:$BQ,22,0)</f>
        <v>1746.823625</v>
      </c>
      <c r="F208" s="66">
        <f>VLOOKUP($A208,'S0 remplacer avec S44'!$C:$BQ,29,0)</f>
        <v>0</v>
      </c>
      <c r="G208" s="66">
        <f>VLOOKUP($A208,'S0 remplacer avec S44'!$C:$BQ,30,0)</f>
        <v>309</v>
      </c>
      <c r="H208" s="66">
        <f>VLOOKUP($A208,'S0 remplacer avec S44'!$C:$BQ,52,0)</f>
        <v>91.8</v>
      </c>
      <c r="I208" s="66">
        <f>VLOOKUP($A208,'S0 remplacer avec S44'!$C:$BQ,59,0)</f>
        <v>4</v>
      </c>
      <c r="J208" s="66">
        <f>VLOOKUP($A208,'S0 remplacer avec S44'!$C:$BQ,60,0)</f>
        <v>23</v>
      </c>
      <c r="K208" s="58">
        <f>VLOOKUP($A208,'S45'!$C:$BQ,32,0)</f>
        <v>127.55</v>
      </c>
      <c r="L208" s="58">
        <f>VLOOKUP($A208,'S45'!$C:$BQ,39,0)</f>
        <v>61</v>
      </c>
      <c r="M208" s="58">
        <f>VLOOKUP($A208,'S45'!$C:$BQ,40,0)</f>
        <v>99</v>
      </c>
      <c r="N208" s="58">
        <f>VLOOKUP($A208,'S45'!$C:$BQ,22,0)</f>
        <v>1749.3936249999999</v>
      </c>
      <c r="O208" s="66">
        <f>VLOOKUP($A208,'S45'!$C:$BQ,29,0)</f>
        <v>0</v>
      </c>
      <c r="P208" s="66">
        <f>VLOOKUP($A208,'S45'!$C:$BQ,30,0)</f>
        <v>307</v>
      </c>
      <c r="Q208" s="66">
        <f>VLOOKUP($A208,'S45'!$C:$BQ,52,0)</f>
        <v>93.8</v>
      </c>
      <c r="R208" s="66">
        <f>VLOOKUP($A208,'S45'!$C:$BQ,59,0)</f>
        <v>2</v>
      </c>
      <c r="S208" s="66">
        <f>VLOOKUP($A208,'S45'!$C:$BQ,60,0)</f>
        <v>21</v>
      </c>
      <c r="T208" s="58">
        <f>VLOOKUP($A208,'S46'!$C:$BQ,32,0)</f>
        <v>127.55</v>
      </c>
      <c r="U208" s="58">
        <f>VLOOKUP($A208,'S46'!$C:$BQ,39,0)</f>
        <v>61</v>
      </c>
      <c r="V208" s="58">
        <f>VLOOKUP($A208,'S46'!$C:$BQ,40,0)</f>
        <v>99</v>
      </c>
      <c r="W208" s="58">
        <f>VLOOKUP($A208,'S46'!$C:$BQ,22,0)</f>
        <v>1750.0326250000001</v>
      </c>
      <c r="X208" s="66">
        <f>VLOOKUP($A208,'S46'!$C:$BQ,29,0)</f>
        <v>0</v>
      </c>
      <c r="Y208" s="66">
        <f>VLOOKUP($A208,'S46'!$C:$BQ,30,0)</f>
        <v>306</v>
      </c>
      <c r="Z208" s="66">
        <f>VLOOKUP($A208,'S46'!$C:$BQ,52,0)</f>
        <v>93.8</v>
      </c>
      <c r="AA208" s="66">
        <f>VLOOKUP($A208,'S46'!$C:$BQ,59,0)</f>
        <v>2</v>
      </c>
      <c r="AB208" s="66">
        <f>VLOOKUP($A208,'S46'!$C:$BQ,60,0)</f>
        <v>21</v>
      </c>
      <c r="AC208" s="58">
        <f>VLOOKUP($A208,'S47'!$C:$BQ,32,0)</f>
        <v>130.05000000000001</v>
      </c>
      <c r="AD208" s="58">
        <f>VLOOKUP($A208,'S47'!$C:$BQ,39,0)</f>
        <v>59</v>
      </c>
      <c r="AE208" s="58">
        <f>VLOOKUP($A208,'S47'!$C:$BQ,40,0)</f>
        <v>96</v>
      </c>
      <c r="AF208" s="58">
        <f>VLOOKUP($A208,'S47'!$C:$BQ,22,0)</f>
        <v>1751.101085</v>
      </c>
      <c r="AG208" s="66">
        <f>VLOOKUP($A208,'S47'!$C:$BQ,29,0)</f>
        <v>0</v>
      </c>
      <c r="AH208" s="66">
        <f>VLOOKUP($A208,'S47'!$C:$BQ,30,0)</f>
        <v>305</v>
      </c>
      <c r="AI208" s="66">
        <f>VLOOKUP($A208,'S47'!$C:$BQ,52,0)</f>
        <v>94.8</v>
      </c>
      <c r="AJ208" s="66">
        <f>VLOOKUP($A208,'S47'!$C:$BQ,59,0)</f>
        <v>1</v>
      </c>
      <c r="AK208" s="66">
        <f>VLOOKUP($A208,'S47'!$C:$BQ,60,0)</f>
        <v>20</v>
      </c>
      <c r="AL208" s="58">
        <f>VLOOKUP($A208,'S48'!$C:$BQ,32,0)</f>
        <v>129.05000000000001</v>
      </c>
      <c r="AM208" s="58">
        <f>VLOOKUP($A208,'S48'!$C:$BQ,39,0)</f>
        <v>60</v>
      </c>
      <c r="AN208" s="58">
        <f>VLOOKUP($A208,'S48'!$C:$BQ,40,0)</f>
        <v>98</v>
      </c>
      <c r="AO208" s="58">
        <f>VLOOKUP($A208,'S48'!$C:$BQ,22,0)</f>
        <v>1789.7451450000001</v>
      </c>
      <c r="AP208" s="66">
        <f>VLOOKUP($A208,'S48'!$C:$BQ,29,0)</f>
        <v>0</v>
      </c>
      <c r="AQ208" s="66">
        <f>VLOOKUP($A208,'S48'!$C:$BQ,30,0)</f>
        <v>274</v>
      </c>
      <c r="AR208" s="66">
        <f>VLOOKUP($A208,'S48'!$C:$BQ,52,0)</f>
        <v>95.8</v>
      </c>
      <c r="AS208" s="66">
        <f>VLOOKUP($A208,'S48'!$C:$BQ,59,0)</f>
        <v>1</v>
      </c>
      <c r="AT208" s="66">
        <f>VLOOKUP($A208,'S48'!$C:$BQ,60,0)</f>
        <v>20</v>
      </c>
      <c r="AU208" s="58">
        <f>VLOOKUP($A208,'S49'!$C:$BQ,32,0)</f>
        <v>129.55000000000001</v>
      </c>
      <c r="AV208" s="58">
        <f>VLOOKUP($A208,'S49'!$C:$BQ,39,0)</f>
        <v>60</v>
      </c>
      <c r="AW208" s="58">
        <f>VLOOKUP($A208,'S49'!$C:$BQ,40,0)</f>
        <v>98</v>
      </c>
      <c r="AX208" s="58">
        <f>VLOOKUP($A208,'S49'!$C:$BQ,22,0)</f>
        <v>1812.639895</v>
      </c>
      <c r="AY208" s="66">
        <f>VLOOKUP($A208,'S49'!$C:$BQ,29,0)</f>
        <v>0</v>
      </c>
      <c r="AZ208" s="66">
        <f>VLOOKUP($A208,'S49'!$C:$BQ,30,0)</f>
        <v>251</v>
      </c>
      <c r="BA208" s="66">
        <f>VLOOKUP($A208,'S49'!$C:$BQ,52,0)</f>
        <v>95.8</v>
      </c>
      <c r="BB208" s="66">
        <f>VLOOKUP($A208,'S49'!$C:$BQ,59,0)</f>
        <v>1</v>
      </c>
      <c r="BC208" s="66">
        <f>VLOOKUP($A208,'S49'!$C:$BQ,60,0)</f>
        <v>20</v>
      </c>
      <c r="BD208" s="58" t="e">
        <f>VLOOKUP($A208,'S50'!$C:$BQ,32,0)</f>
        <v>#N/A</v>
      </c>
      <c r="BE208" s="58" t="e">
        <f>VLOOKUP($A208,'S50'!$C:$BQ,39,0)</f>
        <v>#N/A</v>
      </c>
      <c r="BF208" s="58" t="e">
        <f>VLOOKUP($A208,'S50'!$C:$BQ,40,0)</f>
        <v>#N/A</v>
      </c>
      <c r="BG208" s="58" t="e">
        <f>VLOOKUP($A208,'S50'!$C:$BQ,22,0)</f>
        <v>#N/A</v>
      </c>
      <c r="BH208" s="66" t="e">
        <f>VLOOKUP($A208,'S50'!$C:$BQ,29,0)</f>
        <v>#N/A</v>
      </c>
      <c r="BI208" s="66" t="e">
        <f>VLOOKUP($A208,'S50'!$C:$BQ,30,0)</f>
        <v>#N/A</v>
      </c>
      <c r="BJ208" s="66" t="e">
        <f>VLOOKUP($A208,'S50'!$C:$BQ,52,0)</f>
        <v>#N/A</v>
      </c>
      <c r="BK208" s="66" t="e">
        <f>VLOOKUP($A208,'S50'!$C:$BQ,59,0)</f>
        <v>#N/A</v>
      </c>
      <c r="BL208" s="66" t="e">
        <f>VLOOKUP($A208,'S50'!$C:$BQ,60,0)</f>
        <v>#N/A</v>
      </c>
    </row>
    <row r="209" spans="1:64" x14ac:dyDescent="0.2">
      <c r="A209" s="57" t="s">
        <v>279</v>
      </c>
      <c r="B209" s="58">
        <f>VLOOKUP($A209,'S0 remplacer avec S44'!$C:$BQ,32,0)</f>
        <v>125.5</v>
      </c>
      <c r="C209" s="58">
        <f>VLOOKUP($A209,'S0 remplacer avec S44'!$C:$BQ,39,0)</f>
        <v>85</v>
      </c>
      <c r="D209" s="58">
        <f>VLOOKUP($A209,'S0 remplacer avec S44'!$C:$BQ,40,0)</f>
        <v>127</v>
      </c>
      <c r="E209" s="58">
        <f>VLOOKUP($A209,'S0 remplacer avec S44'!$C:$BQ,22,0)</f>
        <v>2727.9404199999999</v>
      </c>
      <c r="F209" s="66">
        <f>VLOOKUP($A209,'S0 remplacer avec S44'!$C:$BQ,29,0)</f>
        <v>0</v>
      </c>
      <c r="G209" s="66">
        <f>VLOOKUP($A209,'S0 remplacer avec S44'!$C:$BQ,30,0)</f>
        <v>0</v>
      </c>
      <c r="H209" s="66">
        <f>VLOOKUP($A209,'S0 remplacer avec S44'!$C:$BQ,52,0)</f>
        <v>93.2</v>
      </c>
      <c r="I209" s="66">
        <f>VLOOKUP($A209,'S0 remplacer avec S44'!$C:$BQ,59,0)</f>
        <v>14</v>
      </c>
      <c r="J209" s="66">
        <f>VLOOKUP($A209,'S0 remplacer avec S44'!$C:$BQ,60,0)</f>
        <v>35</v>
      </c>
      <c r="K209" s="58">
        <f>VLOOKUP($A209,'S45'!$C:$BQ,32,0)</f>
        <v>135.5</v>
      </c>
      <c r="L209" s="58">
        <f>VLOOKUP($A209,'S45'!$C:$BQ,39,0)</f>
        <v>75</v>
      </c>
      <c r="M209" s="58">
        <f>VLOOKUP($A209,'S45'!$C:$BQ,40,0)</f>
        <v>117</v>
      </c>
      <c r="N209" s="58">
        <f>VLOOKUP($A209,'S45'!$C:$BQ,22,0)</f>
        <v>2755.0279700000001</v>
      </c>
      <c r="O209" s="66">
        <f>VLOOKUP($A209,'S45'!$C:$BQ,29,0)</f>
        <v>0</v>
      </c>
      <c r="P209" s="66">
        <f>VLOOKUP($A209,'S45'!$C:$BQ,30,0)</f>
        <v>0</v>
      </c>
      <c r="Q209" s="66">
        <f>VLOOKUP($A209,'S45'!$C:$BQ,52,0)</f>
        <v>94.2</v>
      </c>
      <c r="R209" s="66">
        <f>VLOOKUP($A209,'S45'!$C:$BQ,59,0)</f>
        <v>13</v>
      </c>
      <c r="S209" s="66">
        <f>VLOOKUP($A209,'S45'!$C:$BQ,60,0)</f>
        <v>34</v>
      </c>
      <c r="T209" s="58">
        <f>VLOOKUP($A209,'S46'!$C:$BQ,32,0)</f>
        <v>136</v>
      </c>
      <c r="U209" s="58">
        <f>VLOOKUP($A209,'S46'!$C:$BQ,39,0)</f>
        <v>75</v>
      </c>
      <c r="V209" s="58">
        <f>VLOOKUP($A209,'S46'!$C:$BQ,40,0)</f>
        <v>117</v>
      </c>
      <c r="W209" s="58">
        <f>VLOOKUP($A209,'S46'!$C:$BQ,22,0)</f>
        <v>2756.0392099999999</v>
      </c>
      <c r="X209" s="66">
        <f>VLOOKUP($A209,'S46'!$C:$BQ,29,0)</f>
        <v>0</v>
      </c>
      <c r="Y209" s="66">
        <f>VLOOKUP($A209,'S46'!$C:$BQ,30,0)</f>
        <v>0</v>
      </c>
      <c r="Z209" s="66">
        <f>VLOOKUP($A209,'S46'!$C:$BQ,52,0)</f>
        <v>95.2</v>
      </c>
      <c r="AA209" s="66">
        <f>VLOOKUP($A209,'S46'!$C:$BQ,59,0)</f>
        <v>12</v>
      </c>
      <c r="AB209" s="66">
        <f>VLOOKUP($A209,'S46'!$C:$BQ,60,0)</f>
        <v>33</v>
      </c>
      <c r="AC209" s="58">
        <f>VLOOKUP($A209,'S47'!$C:$BQ,32,0)</f>
        <v>137.5</v>
      </c>
      <c r="AD209" s="58">
        <f>VLOOKUP($A209,'S47'!$C:$BQ,39,0)</f>
        <v>73</v>
      </c>
      <c r="AE209" s="58">
        <f>VLOOKUP($A209,'S47'!$C:$BQ,40,0)</f>
        <v>115</v>
      </c>
      <c r="AF209" s="58">
        <f>VLOOKUP($A209,'S47'!$C:$BQ,22,0)</f>
        <v>2773.2529300000001</v>
      </c>
      <c r="AG209" s="66">
        <f>VLOOKUP($A209,'S47'!$C:$BQ,29,0)</f>
        <v>0</v>
      </c>
      <c r="AH209" s="66">
        <f>VLOOKUP($A209,'S47'!$C:$BQ,30,0)</f>
        <v>0</v>
      </c>
      <c r="AI209" s="66">
        <f>VLOOKUP($A209,'S47'!$C:$BQ,52,0)</f>
        <v>96.2</v>
      </c>
      <c r="AJ209" s="66">
        <f>VLOOKUP($A209,'S47'!$C:$BQ,59,0)</f>
        <v>11</v>
      </c>
      <c r="AK209" s="66">
        <f>VLOOKUP($A209,'S47'!$C:$BQ,60,0)</f>
        <v>32</v>
      </c>
      <c r="AL209" s="58">
        <f>VLOOKUP($A209,'S48'!$C:$BQ,32,0)</f>
        <v>141.5</v>
      </c>
      <c r="AM209" s="58">
        <f>VLOOKUP($A209,'S48'!$C:$BQ,39,0)</f>
        <v>68</v>
      </c>
      <c r="AN209" s="58">
        <f>VLOOKUP($A209,'S48'!$C:$BQ,40,0)</f>
        <v>109</v>
      </c>
      <c r="AO209" s="58">
        <f>VLOOKUP($A209,'S48'!$C:$BQ,22,0)</f>
        <v>2776.2090199999998</v>
      </c>
      <c r="AP209" s="66">
        <f>VLOOKUP($A209,'S48'!$C:$BQ,29,0)</f>
        <v>0</v>
      </c>
      <c r="AQ209" s="66">
        <f>VLOOKUP($A209,'S48'!$C:$BQ,30,0)</f>
        <v>0</v>
      </c>
      <c r="AR209" s="66">
        <f>VLOOKUP($A209,'S48'!$C:$BQ,52,0)</f>
        <v>96.2</v>
      </c>
      <c r="AS209" s="66">
        <f>VLOOKUP($A209,'S48'!$C:$BQ,59,0)</f>
        <v>10</v>
      </c>
      <c r="AT209" s="66">
        <f>VLOOKUP($A209,'S48'!$C:$BQ,60,0)</f>
        <v>32</v>
      </c>
      <c r="AU209" s="58">
        <f>VLOOKUP($A209,'S49'!$C:$BQ,32,0)</f>
        <v>146.5</v>
      </c>
      <c r="AV209" s="58">
        <f>VLOOKUP($A209,'S49'!$C:$BQ,39,0)</f>
        <v>63</v>
      </c>
      <c r="AW209" s="58">
        <f>VLOOKUP($A209,'S49'!$C:$BQ,40,0)</f>
        <v>104</v>
      </c>
      <c r="AX209" s="58">
        <f>VLOOKUP($A209,'S49'!$C:$BQ,22,0)</f>
        <v>2820.7399</v>
      </c>
      <c r="AY209" s="66">
        <f>VLOOKUP($A209,'S49'!$C:$BQ,29,0)</f>
        <v>0</v>
      </c>
      <c r="AZ209" s="66">
        <f>VLOOKUP($A209,'S49'!$C:$BQ,30,0)</f>
        <v>0</v>
      </c>
      <c r="BA209" s="66">
        <f>VLOOKUP($A209,'S49'!$C:$BQ,52,0)</f>
        <v>98.2</v>
      </c>
      <c r="BB209" s="66">
        <f>VLOOKUP($A209,'S49'!$C:$BQ,59,0)</f>
        <v>8</v>
      </c>
      <c r="BC209" s="66">
        <f>VLOOKUP($A209,'S49'!$C:$BQ,60,0)</f>
        <v>30</v>
      </c>
      <c r="BD209" s="58" t="e">
        <f>VLOOKUP($A209,'S50'!$C:$BQ,32,0)</f>
        <v>#N/A</v>
      </c>
      <c r="BE209" s="58" t="e">
        <f>VLOOKUP($A209,'S50'!$C:$BQ,39,0)</f>
        <v>#N/A</v>
      </c>
      <c r="BF209" s="58" t="e">
        <f>VLOOKUP($A209,'S50'!$C:$BQ,40,0)</f>
        <v>#N/A</v>
      </c>
      <c r="BG209" s="58" t="e">
        <f>VLOOKUP($A209,'S50'!$C:$BQ,22,0)</f>
        <v>#N/A</v>
      </c>
      <c r="BH209" s="66" t="e">
        <f>VLOOKUP($A209,'S50'!$C:$BQ,29,0)</f>
        <v>#N/A</v>
      </c>
      <c r="BI209" s="66" t="e">
        <f>VLOOKUP($A209,'S50'!$C:$BQ,30,0)</f>
        <v>#N/A</v>
      </c>
      <c r="BJ209" s="66" t="e">
        <f>VLOOKUP($A209,'S50'!$C:$BQ,52,0)</f>
        <v>#N/A</v>
      </c>
      <c r="BK209" s="66" t="e">
        <f>VLOOKUP($A209,'S50'!$C:$BQ,59,0)</f>
        <v>#N/A</v>
      </c>
      <c r="BL209" s="66" t="e">
        <f>VLOOKUP($A209,'S50'!$C:$BQ,60,0)</f>
        <v>#N/A</v>
      </c>
    </row>
    <row r="210" spans="1:64" x14ac:dyDescent="0.2">
      <c r="A210" s="57" t="s">
        <v>280</v>
      </c>
      <c r="B210" s="58">
        <f>VLOOKUP($A210,'S0 remplacer avec S44'!$C:$BQ,32,0)</f>
        <v>233.2</v>
      </c>
      <c r="C210" s="58">
        <f>VLOOKUP($A210,'S0 remplacer avec S44'!$C:$BQ,39,0)</f>
        <v>3</v>
      </c>
      <c r="D210" s="58">
        <f>VLOOKUP($A210,'S0 remplacer avec S44'!$C:$BQ,40,0)</f>
        <v>51</v>
      </c>
      <c r="E210" s="58">
        <f>VLOOKUP($A210,'S0 remplacer avec S44'!$C:$BQ,22,0)</f>
        <v>1895.7929549999999</v>
      </c>
      <c r="F210" s="66">
        <f>VLOOKUP($A210,'S0 remplacer avec S44'!$C:$BQ,29,0)</f>
        <v>253</v>
      </c>
      <c r="G210" s="66">
        <f>VLOOKUP($A210,'S0 remplacer avec S44'!$C:$BQ,30,0)</f>
        <v>682</v>
      </c>
      <c r="H210" s="66">
        <f>VLOOKUP($A210,'S0 remplacer avec S44'!$C:$BQ,52,0)</f>
        <v>132</v>
      </c>
      <c r="I210" s="66">
        <f>VLOOKUP($A210,'S0 remplacer avec S44'!$C:$BQ,59,0)</f>
        <v>0</v>
      </c>
      <c r="J210" s="66">
        <f>VLOOKUP($A210,'S0 remplacer avec S44'!$C:$BQ,60,0)</f>
        <v>12</v>
      </c>
      <c r="K210" s="58">
        <f>VLOOKUP($A210,'S45'!$C:$BQ,32,0)</f>
        <v>234.2</v>
      </c>
      <c r="L210" s="58">
        <f>VLOOKUP($A210,'S45'!$C:$BQ,39,0)</f>
        <v>2</v>
      </c>
      <c r="M210" s="58">
        <f>VLOOKUP($A210,'S45'!$C:$BQ,40,0)</f>
        <v>50</v>
      </c>
      <c r="N210" s="58">
        <f>VLOOKUP($A210,'S45'!$C:$BQ,22,0)</f>
        <v>1955.822195</v>
      </c>
      <c r="O210" s="66">
        <f>VLOOKUP($A210,'S45'!$C:$BQ,29,0)</f>
        <v>193</v>
      </c>
      <c r="P210" s="66">
        <f>VLOOKUP($A210,'S45'!$C:$BQ,30,0)</f>
        <v>622</v>
      </c>
      <c r="Q210" s="66">
        <f>VLOOKUP($A210,'S45'!$C:$BQ,52,0)</f>
        <v>133</v>
      </c>
      <c r="R210" s="66">
        <f>VLOOKUP($A210,'S45'!$C:$BQ,59,0)</f>
        <v>0</v>
      </c>
      <c r="S210" s="66">
        <f>VLOOKUP($A210,'S45'!$C:$BQ,60,0)</f>
        <v>11</v>
      </c>
      <c r="T210" s="58">
        <f>VLOOKUP($A210,'S46'!$C:$BQ,32,0)</f>
        <v>233.2</v>
      </c>
      <c r="U210" s="58">
        <f>VLOOKUP($A210,'S46'!$C:$BQ,39,0)</f>
        <v>3</v>
      </c>
      <c r="V210" s="58">
        <f>VLOOKUP($A210,'S46'!$C:$BQ,40,0)</f>
        <v>51</v>
      </c>
      <c r="W210" s="58">
        <f>VLOOKUP($A210,'S46'!$C:$BQ,22,0)</f>
        <v>1974.268785</v>
      </c>
      <c r="X210" s="66">
        <f>VLOOKUP($A210,'S46'!$C:$BQ,29,0)</f>
        <v>174</v>
      </c>
      <c r="Y210" s="66">
        <f>VLOOKUP($A210,'S46'!$C:$BQ,30,0)</f>
        <v>604</v>
      </c>
      <c r="Z210" s="66">
        <f>VLOOKUP($A210,'S46'!$C:$BQ,52,0)</f>
        <v>135</v>
      </c>
      <c r="AA210" s="66">
        <f>VLOOKUP($A210,'S46'!$C:$BQ,59,0)</f>
        <v>0</v>
      </c>
      <c r="AB210" s="66">
        <f>VLOOKUP($A210,'S46'!$C:$BQ,60,0)</f>
        <v>9</v>
      </c>
      <c r="AC210" s="58">
        <f>VLOOKUP($A210,'S47'!$C:$BQ,32,0)</f>
        <v>234.2</v>
      </c>
      <c r="AD210" s="58">
        <f>VLOOKUP($A210,'S47'!$C:$BQ,39,0)</f>
        <v>2</v>
      </c>
      <c r="AE210" s="58">
        <f>VLOOKUP($A210,'S47'!$C:$BQ,40,0)</f>
        <v>50</v>
      </c>
      <c r="AF210" s="58">
        <f>VLOOKUP($A210,'S47'!$C:$BQ,22,0)</f>
        <v>1979.9536949999999</v>
      </c>
      <c r="AG210" s="66">
        <f>VLOOKUP($A210,'S47'!$C:$BQ,29,0)</f>
        <v>168</v>
      </c>
      <c r="AH210" s="66">
        <f>VLOOKUP($A210,'S47'!$C:$BQ,30,0)</f>
        <v>598</v>
      </c>
      <c r="AI210" s="66">
        <f>VLOOKUP($A210,'S47'!$C:$BQ,52,0)</f>
        <v>136</v>
      </c>
      <c r="AJ210" s="66">
        <f>VLOOKUP($A210,'S47'!$C:$BQ,59,0)</f>
        <v>0</v>
      </c>
      <c r="AK210" s="66">
        <f>VLOOKUP($A210,'S47'!$C:$BQ,60,0)</f>
        <v>8</v>
      </c>
      <c r="AL210" s="58">
        <f>VLOOKUP($A210,'S48'!$C:$BQ,32,0)</f>
        <v>235.2</v>
      </c>
      <c r="AM210" s="58">
        <f>VLOOKUP($A210,'S48'!$C:$BQ,39,0)</f>
        <v>3</v>
      </c>
      <c r="AN210" s="58">
        <f>VLOOKUP($A210,'S48'!$C:$BQ,40,0)</f>
        <v>50</v>
      </c>
      <c r="AO210" s="58">
        <f>VLOOKUP($A210,'S48'!$C:$BQ,22,0)</f>
        <v>2007.7926950000001</v>
      </c>
      <c r="AP210" s="66">
        <f>VLOOKUP($A210,'S48'!$C:$BQ,29,0)</f>
        <v>151</v>
      </c>
      <c r="AQ210" s="66">
        <f>VLOOKUP($A210,'S48'!$C:$BQ,30,0)</f>
        <v>582</v>
      </c>
      <c r="AR210" s="66">
        <f>VLOOKUP($A210,'S48'!$C:$BQ,52,0)</f>
        <v>145</v>
      </c>
      <c r="AS210" s="66">
        <f>VLOOKUP($A210,'S48'!$C:$BQ,59,0)</f>
        <v>0</v>
      </c>
      <c r="AT210" s="66">
        <f>VLOOKUP($A210,'S48'!$C:$BQ,60,0)</f>
        <v>0</v>
      </c>
      <c r="AU210" s="58">
        <f>VLOOKUP($A210,'S49'!$C:$BQ,32,0)</f>
        <v>240.7</v>
      </c>
      <c r="AV210" s="58">
        <f>VLOOKUP($A210,'S49'!$C:$BQ,39,0)</f>
        <v>0</v>
      </c>
      <c r="AW210" s="58">
        <f>VLOOKUP($A210,'S49'!$C:$BQ,40,0)</f>
        <v>44</v>
      </c>
      <c r="AX210" s="58">
        <f>VLOOKUP($A210,'S49'!$C:$BQ,22,0)</f>
        <v>2051.5782549999999</v>
      </c>
      <c r="AY210" s="66">
        <f>VLOOKUP($A210,'S49'!$C:$BQ,29,0)</f>
        <v>107</v>
      </c>
      <c r="AZ210" s="66">
        <f>VLOOKUP($A210,'S49'!$C:$BQ,30,0)</f>
        <v>538</v>
      </c>
      <c r="BA210" s="66">
        <f>VLOOKUP($A210,'S49'!$C:$BQ,52,0)</f>
        <v>148</v>
      </c>
      <c r="BB210" s="66">
        <f>VLOOKUP($A210,'S49'!$C:$BQ,59,0)</f>
        <v>0</v>
      </c>
      <c r="BC210" s="66">
        <f>VLOOKUP($A210,'S49'!$C:$BQ,60,0)</f>
        <v>0</v>
      </c>
      <c r="BD210" s="58" t="e">
        <f>VLOOKUP($A210,'S50'!$C:$BQ,32,0)</f>
        <v>#N/A</v>
      </c>
      <c r="BE210" s="58" t="e">
        <f>VLOOKUP($A210,'S50'!$C:$BQ,39,0)</f>
        <v>#N/A</v>
      </c>
      <c r="BF210" s="58" t="e">
        <f>VLOOKUP($A210,'S50'!$C:$BQ,40,0)</f>
        <v>#N/A</v>
      </c>
      <c r="BG210" s="58" t="e">
        <f>VLOOKUP($A210,'S50'!$C:$BQ,22,0)</f>
        <v>#N/A</v>
      </c>
      <c r="BH210" s="66" t="e">
        <f>VLOOKUP($A210,'S50'!$C:$BQ,29,0)</f>
        <v>#N/A</v>
      </c>
      <c r="BI210" s="66" t="e">
        <f>VLOOKUP($A210,'S50'!$C:$BQ,30,0)</f>
        <v>#N/A</v>
      </c>
      <c r="BJ210" s="66" t="e">
        <f>VLOOKUP($A210,'S50'!$C:$BQ,52,0)</f>
        <v>#N/A</v>
      </c>
      <c r="BK210" s="66" t="e">
        <f>VLOOKUP($A210,'S50'!$C:$BQ,59,0)</f>
        <v>#N/A</v>
      </c>
      <c r="BL210" s="66" t="e">
        <f>VLOOKUP($A210,'S50'!$C:$BQ,60,0)</f>
        <v>#N/A</v>
      </c>
    </row>
    <row r="211" spans="1:64" x14ac:dyDescent="0.2">
      <c r="A211" s="57" t="s">
        <v>281</v>
      </c>
      <c r="B211" s="58">
        <f>VLOOKUP($A211,'S0 remplacer avec S44'!$C:$BQ,32,0)</f>
        <v>82.5</v>
      </c>
      <c r="C211" s="58">
        <f>VLOOKUP($A211,'S0 remplacer avec S44'!$C:$BQ,39,0)</f>
        <v>114</v>
      </c>
      <c r="D211" s="58">
        <f>VLOOKUP($A211,'S0 remplacer avec S44'!$C:$BQ,40,0)</f>
        <v>153</v>
      </c>
      <c r="E211" s="58">
        <f>VLOOKUP($A211,'S0 remplacer avec S44'!$C:$BQ,22,0)</f>
        <v>1870.383435</v>
      </c>
      <c r="F211" s="66">
        <f>VLOOKUP($A211,'S0 remplacer avec S44'!$C:$BQ,29,0)</f>
        <v>0</v>
      </c>
      <c r="G211" s="66">
        <f>VLOOKUP($A211,'S0 remplacer avec S44'!$C:$BQ,30,0)</f>
        <v>268</v>
      </c>
      <c r="H211" s="66">
        <f>VLOOKUP($A211,'S0 remplacer avec S44'!$C:$BQ,52,0)</f>
        <v>62.6</v>
      </c>
      <c r="I211" s="66">
        <f>VLOOKUP($A211,'S0 remplacer avec S44'!$C:$BQ,59,0)</f>
        <v>37</v>
      </c>
      <c r="J211" s="66">
        <f>VLOOKUP($A211,'S0 remplacer avec S44'!$C:$BQ,60,0)</f>
        <v>57</v>
      </c>
      <c r="K211" s="58">
        <f>VLOOKUP($A211,'S45'!$C:$BQ,32,0)</f>
        <v>82.5</v>
      </c>
      <c r="L211" s="58">
        <f>VLOOKUP($A211,'S45'!$C:$BQ,39,0)</f>
        <v>114</v>
      </c>
      <c r="M211" s="58">
        <f>VLOOKUP($A211,'S45'!$C:$BQ,40,0)</f>
        <v>153</v>
      </c>
      <c r="N211" s="58">
        <f>VLOOKUP($A211,'S45'!$C:$BQ,22,0)</f>
        <v>1923.5525950000001</v>
      </c>
      <c r="O211" s="66">
        <f>VLOOKUP($A211,'S45'!$C:$BQ,29,0)</f>
        <v>0</v>
      </c>
      <c r="P211" s="66">
        <f>VLOOKUP($A211,'S45'!$C:$BQ,30,0)</f>
        <v>215</v>
      </c>
      <c r="Q211" s="66">
        <f>VLOOKUP($A211,'S45'!$C:$BQ,52,0)</f>
        <v>62.6</v>
      </c>
      <c r="R211" s="66">
        <f>VLOOKUP($A211,'S45'!$C:$BQ,59,0)</f>
        <v>37</v>
      </c>
      <c r="S211" s="66">
        <f>VLOOKUP($A211,'S45'!$C:$BQ,60,0)</f>
        <v>57</v>
      </c>
      <c r="T211" s="58">
        <f>VLOOKUP($A211,'S46'!$C:$BQ,32,0)</f>
        <v>83.5</v>
      </c>
      <c r="U211" s="58">
        <f>VLOOKUP($A211,'S46'!$C:$BQ,39,0)</f>
        <v>113</v>
      </c>
      <c r="V211" s="58">
        <f>VLOOKUP($A211,'S46'!$C:$BQ,40,0)</f>
        <v>152</v>
      </c>
      <c r="W211" s="58">
        <f>VLOOKUP($A211,'S46'!$C:$BQ,22,0)</f>
        <v>1925.0515949999999</v>
      </c>
      <c r="X211" s="66">
        <f>VLOOKUP($A211,'S46'!$C:$BQ,29,0)</f>
        <v>0</v>
      </c>
      <c r="Y211" s="66">
        <f>VLOOKUP($A211,'S46'!$C:$BQ,30,0)</f>
        <v>213</v>
      </c>
      <c r="Z211" s="66">
        <f>VLOOKUP($A211,'S46'!$C:$BQ,52,0)</f>
        <v>62.6</v>
      </c>
      <c r="AA211" s="66">
        <f>VLOOKUP($A211,'S46'!$C:$BQ,59,0)</f>
        <v>37</v>
      </c>
      <c r="AB211" s="66">
        <f>VLOOKUP($A211,'S46'!$C:$BQ,60,0)</f>
        <v>57</v>
      </c>
      <c r="AC211" s="58">
        <f>VLOOKUP($A211,'S47'!$C:$BQ,32,0)</f>
        <v>89</v>
      </c>
      <c r="AD211" s="58">
        <f>VLOOKUP($A211,'S47'!$C:$BQ,39,0)</f>
        <v>107</v>
      </c>
      <c r="AE211" s="58">
        <f>VLOOKUP($A211,'S47'!$C:$BQ,40,0)</f>
        <v>147</v>
      </c>
      <c r="AF211" s="58">
        <f>VLOOKUP($A211,'S47'!$C:$BQ,22,0)</f>
        <v>1984.3392550000001</v>
      </c>
      <c r="AG211" s="66">
        <f>VLOOKUP($A211,'S47'!$C:$BQ,29,0)</f>
        <v>0</v>
      </c>
      <c r="AH211" s="66">
        <f>VLOOKUP($A211,'S47'!$C:$BQ,30,0)</f>
        <v>154</v>
      </c>
      <c r="AI211" s="66">
        <f>VLOOKUP($A211,'S47'!$C:$BQ,52,0)</f>
        <v>63.6</v>
      </c>
      <c r="AJ211" s="66">
        <f>VLOOKUP($A211,'S47'!$C:$BQ,59,0)</f>
        <v>36</v>
      </c>
      <c r="AK211" s="66">
        <f>VLOOKUP($A211,'S47'!$C:$BQ,60,0)</f>
        <v>56</v>
      </c>
      <c r="AL211" s="58">
        <f>VLOOKUP($A211,'S48'!$C:$BQ,32,0)</f>
        <v>91.5</v>
      </c>
      <c r="AM211" s="58">
        <f>VLOOKUP($A211,'S48'!$C:$BQ,39,0)</f>
        <v>105</v>
      </c>
      <c r="AN211" s="58">
        <f>VLOOKUP($A211,'S48'!$C:$BQ,40,0)</f>
        <v>144</v>
      </c>
      <c r="AO211" s="58">
        <f>VLOOKUP($A211,'S48'!$C:$BQ,22,0)</f>
        <v>2042.516095</v>
      </c>
      <c r="AP211" s="66">
        <f>VLOOKUP($A211,'S48'!$C:$BQ,29,0)</f>
        <v>0</v>
      </c>
      <c r="AQ211" s="66">
        <f>VLOOKUP($A211,'S48'!$C:$BQ,30,0)</f>
        <v>96</v>
      </c>
      <c r="AR211" s="66">
        <f>VLOOKUP($A211,'S48'!$C:$BQ,52,0)</f>
        <v>64.599999999999994</v>
      </c>
      <c r="AS211" s="66">
        <f>VLOOKUP($A211,'S48'!$C:$BQ,59,0)</f>
        <v>35</v>
      </c>
      <c r="AT211" s="66">
        <f>VLOOKUP($A211,'S48'!$C:$BQ,60,0)</f>
        <v>55</v>
      </c>
      <c r="AU211" s="58">
        <f>VLOOKUP($A211,'S49'!$C:$BQ,32,0)</f>
        <v>92.5</v>
      </c>
      <c r="AV211" s="58">
        <f>VLOOKUP($A211,'S49'!$C:$BQ,39,0)</f>
        <v>104</v>
      </c>
      <c r="AW211" s="58">
        <f>VLOOKUP($A211,'S49'!$C:$BQ,40,0)</f>
        <v>143</v>
      </c>
      <c r="AX211" s="58">
        <f>VLOOKUP($A211,'S49'!$C:$BQ,22,0)</f>
        <v>2063.1160949999999</v>
      </c>
      <c r="AY211" s="66">
        <f>VLOOKUP($A211,'S49'!$C:$BQ,29,0)</f>
        <v>0</v>
      </c>
      <c r="AZ211" s="66">
        <f>VLOOKUP($A211,'S49'!$C:$BQ,30,0)</f>
        <v>75</v>
      </c>
      <c r="BA211" s="66">
        <f>VLOOKUP($A211,'S49'!$C:$BQ,52,0)</f>
        <v>64.599999999999994</v>
      </c>
      <c r="BB211" s="66">
        <f>VLOOKUP($A211,'S49'!$C:$BQ,59,0)</f>
        <v>35</v>
      </c>
      <c r="BC211" s="66">
        <f>VLOOKUP($A211,'S49'!$C:$BQ,60,0)</f>
        <v>55</v>
      </c>
      <c r="BD211" s="58" t="e">
        <f>VLOOKUP($A211,'S50'!$C:$BQ,32,0)</f>
        <v>#N/A</v>
      </c>
      <c r="BE211" s="58" t="e">
        <f>VLOOKUP($A211,'S50'!$C:$BQ,39,0)</f>
        <v>#N/A</v>
      </c>
      <c r="BF211" s="58" t="e">
        <f>VLOOKUP($A211,'S50'!$C:$BQ,40,0)</f>
        <v>#N/A</v>
      </c>
      <c r="BG211" s="58" t="e">
        <f>VLOOKUP($A211,'S50'!$C:$BQ,22,0)</f>
        <v>#N/A</v>
      </c>
      <c r="BH211" s="66" t="e">
        <f>VLOOKUP($A211,'S50'!$C:$BQ,29,0)</f>
        <v>#N/A</v>
      </c>
      <c r="BI211" s="66" t="e">
        <f>VLOOKUP($A211,'S50'!$C:$BQ,30,0)</f>
        <v>#N/A</v>
      </c>
      <c r="BJ211" s="66" t="e">
        <f>VLOOKUP($A211,'S50'!$C:$BQ,52,0)</f>
        <v>#N/A</v>
      </c>
      <c r="BK211" s="66" t="e">
        <f>VLOOKUP($A211,'S50'!$C:$BQ,59,0)</f>
        <v>#N/A</v>
      </c>
      <c r="BL211" s="66" t="e">
        <f>VLOOKUP($A211,'S50'!$C:$BQ,60,0)</f>
        <v>#N/A</v>
      </c>
    </row>
    <row r="212" spans="1:64" x14ac:dyDescent="0.2">
      <c r="A212" s="57" t="s">
        <v>282</v>
      </c>
      <c r="B212" s="58">
        <f>VLOOKUP($A212,'S0 remplacer avec S44'!$C:$BQ,32,0)</f>
        <v>132.44999999999999</v>
      </c>
      <c r="C212" s="58">
        <f>VLOOKUP($A212,'S0 remplacer avec S44'!$C:$BQ,39,0)</f>
        <v>104</v>
      </c>
      <c r="D212" s="58">
        <f>VLOOKUP($A212,'S0 remplacer avec S44'!$C:$BQ,40,0)</f>
        <v>151</v>
      </c>
      <c r="E212" s="58">
        <f>VLOOKUP($A212,'S0 remplacer avec S44'!$C:$BQ,22,0)</f>
        <v>2035.99938</v>
      </c>
      <c r="F212" s="66">
        <f>VLOOKUP($A212,'S0 remplacer avec S44'!$C:$BQ,29,0)</f>
        <v>112</v>
      </c>
      <c r="G212" s="66">
        <f>VLOOKUP($A212,'S0 remplacer avec S44'!$C:$BQ,30,0)</f>
        <v>541</v>
      </c>
      <c r="H212" s="66">
        <f>VLOOKUP($A212,'S0 remplacer avec S44'!$C:$BQ,52,0)</f>
        <v>149</v>
      </c>
      <c r="I212" s="66">
        <f>VLOOKUP($A212,'S0 remplacer avec S44'!$C:$BQ,59,0)</f>
        <v>0</v>
      </c>
      <c r="J212" s="66">
        <f>VLOOKUP($A212,'S0 remplacer avec S44'!$C:$BQ,60,0)</f>
        <v>0</v>
      </c>
      <c r="K212" s="58">
        <f>VLOOKUP($A212,'S45'!$C:$BQ,32,0)</f>
        <v>133.94999999999999</v>
      </c>
      <c r="L212" s="58">
        <f>VLOOKUP($A212,'S45'!$C:$BQ,39,0)</f>
        <v>103</v>
      </c>
      <c r="M212" s="58">
        <f>VLOOKUP($A212,'S45'!$C:$BQ,40,0)</f>
        <v>150</v>
      </c>
      <c r="N212" s="58">
        <f>VLOOKUP($A212,'S45'!$C:$BQ,22,0)</f>
        <v>2006.0844500000001</v>
      </c>
      <c r="O212" s="66">
        <f>VLOOKUP($A212,'S45'!$C:$BQ,29,0)</f>
        <v>142</v>
      </c>
      <c r="P212" s="66">
        <f>VLOOKUP($A212,'S45'!$C:$BQ,30,0)</f>
        <v>571</v>
      </c>
      <c r="Q212" s="66">
        <f>VLOOKUP($A212,'S45'!$C:$BQ,52,0)</f>
        <v>154</v>
      </c>
      <c r="R212" s="66">
        <f>VLOOKUP($A212,'S45'!$C:$BQ,59,0)</f>
        <v>0</v>
      </c>
      <c r="S212" s="66">
        <f>VLOOKUP($A212,'S45'!$C:$BQ,60,0)</f>
        <v>0</v>
      </c>
      <c r="T212" s="58">
        <f>VLOOKUP($A212,'S46'!$C:$BQ,32,0)</f>
        <v>133.44999999999999</v>
      </c>
      <c r="U212" s="58">
        <f>VLOOKUP($A212,'S46'!$C:$BQ,39,0)</f>
        <v>103</v>
      </c>
      <c r="V212" s="58">
        <f>VLOOKUP($A212,'S46'!$C:$BQ,40,0)</f>
        <v>150</v>
      </c>
      <c r="W212" s="58">
        <f>VLOOKUP($A212,'S46'!$C:$BQ,22,0)</f>
        <v>2006.9844499999999</v>
      </c>
      <c r="X212" s="66">
        <f>VLOOKUP($A212,'S46'!$C:$BQ,29,0)</f>
        <v>141</v>
      </c>
      <c r="Y212" s="66">
        <f>VLOOKUP($A212,'S46'!$C:$BQ,30,0)</f>
        <v>570</v>
      </c>
      <c r="Z212" s="66">
        <f>VLOOKUP($A212,'S46'!$C:$BQ,52,0)</f>
        <v>156</v>
      </c>
      <c r="AA212" s="66">
        <f>VLOOKUP($A212,'S46'!$C:$BQ,59,0)</f>
        <v>0</v>
      </c>
      <c r="AB212" s="66">
        <f>VLOOKUP($A212,'S46'!$C:$BQ,60,0)</f>
        <v>0</v>
      </c>
      <c r="AC212" s="58">
        <f>VLOOKUP($A212,'S47'!$C:$BQ,32,0)</f>
        <v>134.44999999999999</v>
      </c>
      <c r="AD212" s="58">
        <f>VLOOKUP($A212,'S47'!$C:$BQ,39,0)</f>
        <v>102</v>
      </c>
      <c r="AE212" s="58">
        <f>VLOOKUP($A212,'S47'!$C:$BQ,40,0)</f>
        <v>149</v>
      </c>
      <c r="AF212" s="58">
        <f>VLOOKUP($A212,'S47'!$C:$BQ,22,0)</f>
        <v>2086.8885799999998</v>
      </c>
      <c r="AG212" s="66">
        <f>VLOOKUP($A212,'S47'!$C:$BQ,29,0)</f>
        <v>61</v>
      </c>
      <c r="AH212" s="66">
        <f>VLOOKUP($A212,'S47'!$C:$BQ,30,0)</f>
        <v>490</v>
      </c>
      <c r="AI212" s="66">
        <f>VLOOKUP($A212,'S47'!$C:$BQ,52,0)</f>
        <v>158</v>
      </c>
      <c r="AJ212" s="66">
        <f>VLOOKUP($A212,'S47'!$C:$BQ,59,0)</f>
        <v>0</v>
      </c>
      <c r="AK212" s="66">
        <f>VLOOKUP($A212,'S47'!$C:$BQ,60,0)</f>
        <v>0</v>
      </c>
      <c r="AL212" s="58">
        <f>VLOOKUP($A212,'S48'!$C:$BQ,32,0)</f>
        <v>136.94999999999999</v>
      </c>
      <c r="AM212" s="58">
        <f>VLOOKUP($A212,'S48'!$C:$BQ,39,0)</f>
        <v>101</v>
      </c>
      <c r="AN212" s="58">
        <f>VLOOKUP($A212,'S48'!$C:$BQ,40,0)</f>
        <v>149</v>
      </c>
      <c r="AO212" s="58">
        <f>VLOOKUP($A212,'S48'!$C:$BQ,22,0)</f>
        <v>2130.7851300000002</v>
      </c>
      <c r="AP212" s="66">
        <f>VLOOKUP($A212,'S48'!$C:$BQ,29,0)</f>
        <v>32</v>
      </c>
      <c r="AQ212" s="66">
        <f>VLOOKUP($A212,'S48'!$C:$BQ,30,0)</f>
        <v>465</v>
      </c>
      <c r="AR212" s="66">
        <f>VLOOKUP($A212,'S48'!$C:$BQ,52,0)</f>
        <v>160</v>
      </c>
      <c r="AS212" s="66">
        <f>VLOOKUP($A212,'S48'!$C:$BQ,59,0)</f>
        <v>0</v>
      </c>
      <c r="AT212" s="66">
        <f>VLOOKUP($A212,'S48'!$C:$BQ,60,0)</f>
        <v>0</v>
      </c>
      <c r="AU212" s="58">
        <f>VLOOKUP($A212,'S49'!$C:$BQ,32,0)</f>
        <v>135.94999999999999</v>
      </c>
      <c r="AV212" s="58">
        <f>VLOOKUP($A212,'S49'!$C:$BQ,39,0)</f>
        <v>102</v>
      </c>
      <c r="AW212" s="58">
        <f>VLOOKUP($A212,'S49'!$C:$BQ,40,0)</f>
        <v>150</v>
      </c>
      <c r="AX212" s="58">
        <f>VLOOKUP($A212,'S49'!$C:$BQ,22,0)</f>
        <v>2257.6196300000001</v>
      </c>
      <c r="AY212" s="66">
        <f>VLOOKUP($A212,'S49'!$C:$BQ,29,0)</f>
        <v>0</v>
      </c>
      <c r="AZ212" s="66">
        <f>VLOOKUP($A212,'S49'!$C:$BQ,30,0)</f>
        <v>338</v>
      </c>
      <c r="BA212" s="66">
        <f>VLOOKUP($A212,'S49'!$C:$BQ,52,0)</f>
        <v>164</v>
      </c>
      <c r="BB212" s="66">
        <f>VLOOKUP($A212,'S49'!$C:$BQ,59,0)</f>
        <v>0</v>
      </c>
      <c r="BC212" s="66">
        <f>VLOOKUP($A212,'S49'!$C:$BQ,60,0)</f>
        <v>0</v>
      </c>
      <c r="BD212" s="58" t="e">
        <f>VLOOKUP($A212,'S50'!$C:$BQ,32,0)</f>
        <v>#N/A</v>
      </c>
      <c r="BE212" s="58" t="e">
        <f>VLOOKUP($A212,'S50'!$C:$BQ,39,0)</f>
        <v>#N/A</v>
      </c>
      <c r="BF212" s="58" t="e">
        <f>VLOOKUP($A212,'S50'!$C:$BQ,40,0)</f>
        <v>#N/A</v>
      </c>
      <c r="BG212" s="58" t="e">
        <f>VLOOKUP($A212,'S50'!$C:$BQ,22,0)</f>
        <v>#N/A</v>
      </c>
      <c r="BH212" s="66" t="e">
        <f>VLOOKUP($A212,'S50'!$C:$BQ,29,0)</f>
        <v>#N/A</v>
      </c>
      <c r="BI212" s="66" t="e">
        <f>VLOOKUP($A212,'S50'!$C:$BQ,30,0)</f>
        <v>#N/A</v>
      </c>
      <c r="BJ212" s="66" t="e">
        <f>VLOOKUP($A212,'S50'!$C:$BQ,52,0)</f>
        <v>#N/A</v>
      </c>
      <c r="BK212" s="66" t="e">
        <f>VLOOKUP($A212,'S50'!$C:$BQ,59,0)</f>
        <v>#N/A</v>
      </c>
      <c r="BL212" s="66" t="e">
        <f>VLOOKUP($A212,'S50'!$C:$BQ,60,0)</f>
        <v>#N/A</v>
      </c>
    </row>
    <row r="213" spans="1:64" x14ac:dyDescent="0.2">
      <c r="A213" s="57" t="s">
        <v>283</v>
      </c>
      <c r="B213" s="58">
        <f>VLOOKUP($A213,'S0 remplacer avec S44'!$C:$BQ,32,0)</f>
        <v>204.1</v>
      </c>
      <c r="C213" s="58">
        <f>VLOOKUP($A213,'S0 remplacer avec S44'!$C:$BQ,39,0)</f>
        <v>105</v>
      </c>
      <c r="D213" s="58">
        <f>VLOOKUP($A213,'S0 remplacer avec S44'!$C:$BQ,40,0)</f>
        <v>167</v>
      </c>
      <c r="E213" s="58">
        <f>VLOOKUP($A213,'S0 remplacer avec S44'!$C:$BQ,22,0)</f>
        <v>2943.4045099999998</v>
      </c>
      <c r="F213" s="66">
        <f>VLOOKUP($A213,'S0 remplacer avec S44'!$C:$BQ,29,0)</f>
        <v>0</v>
      </c>
      <c r="G213" s="66">
        <f>VLOOKUP($A213,'S0 remplacer avec S44'!$C:$BQ,30,0)</f>
        <v>424</v>
      </c>
      <c r="H213" s="66">
        <f>VLOOKUP($A213,'S0 remplacer avec S44'!$C:$BQ,52,0)</f>
        <v>190.2</v>
      </c>
      <c r="I213" s="66">
        <f>VLOOKUP($A213,'S0 remplacer avec S44'!$C:$BQ,59,0)</f>
        <v>0</v>
      </c>
      <c r="J213" s="66">
        <f>VLOOKUP($A213,'S0 remplacer avec S44'!$C:$BQ,60,0)</f>
        <v>0</v>
      </c>
      <c r="K213" s="58">
        <f>VLOOKUP($A213,'S45'!$C:$BQ,32,0)</f>
        <v>216.1</v>
      </c>
      <c r="L213" s="58">
        <f>VLOOKUP($A213,'S45'!$C:$BQ,39,0)</f>
        <v>93</v>
      </c>
      <c r="M213" s="58">
        <f>VLOOKUP($A213,'S45'!$C:$BQ,40,0)</f>
        <v>155</v>
      </c>
      <c r="N213" s="58">
        <f>VLOOKUP($A213,'S45'!$C:$BQ,22,0)</f>
        <v>3033.18986</v>
      </c>
      <c r="O213" s="66">
        <f>VLOOKUP($A213,'S45'!$C:$BQ,29,0)</f>
        <v>0</v>
      </c>
      <c r="P213" s="66">
        <f>VLOOKUP($A213,'S45'!$C:$BQ,30,0)</f>
        <v>334</v>
      </c>
      <c r="Q213" s="66">
        <f>VLOOKUP($A213,'S45'!$C:$BQ,52,0)</f>
        <v>192.2</v>
      </c>
      <c r="R213" s="66">
        <f>VLOOKUP($A213,'S45'!$C:$BQ,59,0)</f>
        <v>0</v>
      </c>
      <c r="S213" s="66">
        <f>VLOOKUP($A213,'S45'!$C:$BQ,60,0)</f>
        <v>0</v>
      </c>
      <c r="T213" s="58">
        <f>VLOOKUP($A213,'S46'!$C:$BQ,32,0)</f>
        <v>218.1</v>
      </c>
      <c r="U213" s="58">
        <f>VLOOKUP($A213,'S46'!$C:$BQ,39,0)</f>
        <v>91</v>
      </c>
      <c r="V213" s="58">
        <f>VLOOKUP($A213,'S46'!$C:$BQ,40,0)</f>
        <v>153</v>
      </c>
      <c r="W213" s="58">
        <f>VLOOKUP($A213,'S46'!$C:$BQ,22,0)</f>
        <v>3043.58419</v>
      </c>
      <c r="X213" s="66">
        <f>VLOOKUP($A213,'S46'!$C:$BQ,29,0)</f>
        <v>0</v>
      </c>
      <c r="Y213" s="66">
        <f>VLOOKUP($A213,'S46'!$C:$BQ,30,0)</f>
        <v>324</v>
      </c>
      <c r="Z213" s="66">
        <f>VLOOKUP($A213,'S46'!$C:$BQ,52,0)</f>
        <v>195.2</v>
      </c>
      <c r="AA213" s="66">
        <f>VLOOKUP($A213,'S46'!$C:$BQ,59,0)</f>
        <v>0</v>
      </c>
      <c r="AB213" s="66">
        <f>VLOOKUP($A213,'S46'!$C:$BQ,60,0)</f>
        <v>0</v>
      </c>
      <c r="AC213" s="58">
        <f>VLOOKUP($A213,'S47'!$C:$BQ,32,0)</f>
        <v>226.6</v>
      </c>
      <c r="AD213" s="58">
        <f>VLOOKUP($A213,'S47'!$C:$BQ,39,0)</f>
        <v>82</v>
      </c>
      <c r="AE213" s="58">
        <f>VLOOKUP($A213,'S47'!$C:$BQ,40,0)</f>
        <v>144</v>
      </c>
      <c r="AF213" s="58">
        <f>VLOOKUP($A213,'S47'!$C:$BQ,22,0)</f>
        <v>3151.4695999999999</v>
      </c>
      <c r="AG213" s="66">
        <f>VLOOKUP($A213,'S47'!$C:$BQ,29,0)</f>
        <v>0</v>
      </c>
      <c r="AH213" s="66">
        <f>VLOOKUP($A213,'S47'!$C:$BQ,30,0)</f>
        <v>216</v>
      </c>
      <c r="AI213" s="66">
        <f>VLOOKUP($A213,'S47'!$C:$BQ,52,0)</f>
        <v>197.2</v>
      </c>
      <c r="AJ213" s="66">
        <f>VLOOKUP($A213,'S47'!$C:$BQ,59,0)</f>
        <v>0</v>
      </c>
      <c r="AK213" s="66">
        <f>VLOOKUP($A213,'S47'!$C:$BQ,60,0)</f>
        <v>0</v>
      </c>
      <c r="AL213" s="58">
        <f>VLOOKUP($A213,'S48'!$C:$BQ,32,0)</f>
        <v>227.1</v>
      </c>
      <c r="AM213" s="58">
        <f>VLOOKUP($A213,'S48'!$C:$BQ,39,0)</f>
        <v>81</v>
      </c>
      <c r="AN213" s="58">
        <f>VLOOKUP($A213,'S48'!$C:$BQ,40,0)</f>
        <v>143</v>
      </c>
      <c r="AO213" s="58">
        <f>VLOOKUP($A213,'S48'!$C:$BQ,22,0)</f>
        <v>3195.8706000000002</v>
      </c>
      <c r="AP213" s="66">
        <f>VLOOKUP($A213,'S48'!$C:$BQ,29,0)</f>
        <v>0</v>
      </c>
      <c r="AQ213" s="66">
        <f>VLOOKUP($A213,'S48'!$C:$BQ,30,0)</f>
        <v>167</v>
      </c>
      <c r="AR213" s="66">
        <f>VLOOKUP($A213,'S48'!$C:$BQ,52,0)</f>
        <v>201.2</v>
      </c>
      <c r="AS213" s="66">
        <f>VLOOKUP($A213,'S48'!$C:$BQ,59,0)</f>
        <v>0</v>
      </c>
      <c r="AT213" s="66">
        <f>VLOOKUP($A213,'S48'!$C:$BQ,60,0)</f>
        <v>0</v>
      </c>
      <c r="AU213" s="58">
        <f>VLOOKUP($A213,'S49'!$C:$BQ,32,0)</f>
        <v>235.1</v>
      </c>
      <c r="AV213" s="58">
        <f>VLOOKUP($A213,'S49'!$C:$BQ,39,0)</f>
        <v>73</v>
      </c>
      <c r="AW213" s="58">
        <f>VLOOKUP($A213,'S49'!$C:$BQ,40,0)</f>
        <v>135</v>
      </c>
      <c r="AX213" s="58">
        <f>VLOOKUP($A213,'S49'!$C:$BQ,22,0)</f>
        <v>3229.9616000000001</v>
      </c>
      <c r="AY213" s="66">
        <f>VLOOKUP($A213,'S49'!$C:$BQ,29,0)</f>
        <v>0</v>
      </c>
      <c r="AZ213" s="66">
        <f>VLOOKUP($A213,'S49'!$C:$BQ,30,0)</f>
        <v>133</v>
      </c>
      <c r="BA213" s="66">
        <f>VLOOKUP($A213,'S49'!$C:$BQ,52,0)</f>
        <v>206.2</v>
      </c>
      <c r="BB213" s="66">
        <f>VLOOKUP($A213,'S49'!$C:$BQ,59,0)</f>
        <v>0</v>
      </c>
      <c r="BC213" s="66">
        <f>VLOOKUP($A213,'S49'!$C:$BQ,60,0)</f>
        <v>0</v>
      </c>
      <c r="BD213" s="58" t="e">
        <f>VLOOKUP($A213,'S50'!$C:$BQ,32,0)</f>
        <v>#N/A</v>
      </c>
      <c r="BE213" s="58" t="e">
        <f>VLOOKUP($A213,'S50'!$C:$BQ,39,0)</f>
        <v>#N/A</v>
      </c>
      <c r="BF213" s="58" t="e">
        <f>VLOOKUP($A213,'S50'!$C:$BQ,40,0)</f>
        <v>#N/A</v>
      </c>
      <c r="BG213" s="58" t="e">
        <f>VLOOKUP($A213,'S50'!$C:$BQ,22,0)</f>
        <v>#N/A</v>
      </c>
      <c r="BH213" s="66" t="e">
        <f>VLOOKUP($A213,'S50'!$C:$BQ,29,0)</f>
        <v>#N/A</v>
      </c>
      <c r="BI213" s="66" t="e">
        <f>VLOOKUP($A213,'S50'!$C:$BQ,30,0)</f>
        <v>#N/A</v>
      </c>
      <c r="BJ213" s="66" t="e">
        <f>VLOOKUP($A213,'S50'!$C:$BQ,52,0)</f>
        <v>#N/A</v>
      </c>
      <c r="BK213" s="66" t="e">
        <f>VLOOKUP($A213,'S50'!$C:$BQ,59,0)</f>
        <v>#N/A</v>
      </c>
      <c r="BL213" s="66" t="e">
        <f>VLOOKUP($A213,'S50'!$C:$BQ,60,0)</f>
        <v>#N/A</v>
      </c>
    </row>
    <row r="214" spans="1:64" x14ac:dyDescent="0.2">
      <c r="A214" s="57" t="s">
        <v>284</v>
      </c>
      <c r="B214" s="58">
        <f>VLOOKUP($A214,'S0 remplacer avec S44'!$C:$BQ,32,0)</f>
        <v>111.55</v>
      </c>
      <c r="C214" s="58">
        <f>VLOOKUP($A214,'S0 remplacer avec S44'!$C:$BQ,39,0)</f>
        <v>70</v>
      </c>
      <c r="D214" s="58">
        <f>VLOOKUP($A214,'S0 remplacer avec S44'!$C:$BQ,40,0)</f>
        <v>106</v>
      </c>
      <c r="E214" s="58">
        <f>VLOOKUP($A214,'S0 remplacer avec S44'!$C:$BQ,22,0)</f>
        <v>1856.9513850000001</v>
      </c>
      <c r="F214" s="66">
        <f>VLOOKUP($A214,'S0 remplacer avec S44'!$C:$BQ,29,0)</f>
        <v>0</v>
      </c>
      <c r="G214" s="66">
        <f>VLOOKUP($A214,'S0 remplacer avec S44'!$C:$BQ,30,0)</f>
        <v>120</v>
      </c>
      <c r="H214" s="66">
        <f>VLOOKUP($A214,'S0 remplacer avec S44'!$C:$BQ,52,0)</f>
        <v>73</v>
      </c>
      <c r="I214" s="66">
        <f>VLOOKUP($A214,'S0 remplacer avec S44'!$C:$BQ,59,0)</f>
        <v>20</v>
      </c>
      <c r="J214" s="66">
        <f>VLOOKUP($A214,'S0 remplacer avec S44'!$C:$BQ,60,0)</f>
        <v>38</v>
      </c>
      <c r="K214" s="58">
        <f>VLOOKUP($A214,'S45'!$C:$BQ,32,0)</f>
        <v>113.05</v>
      </c>
      <c r="L214" s="58">
        <f>VLOOKUP($A214,'S45'!$C:$BQ,39,0)</f>
        <v>69</v>
      </c>
      <c r="M214" s="58">
        <f>VLOOKUP($A214,'S45'!$C:$BQ,40,0)</f>
        <v>105</v>
      </c>
      <c r="N214" s="58">
        <f>VLOOKUP($A214,'S45'!$C:$BQ,22,0)</f>
        <v>1864.3534649999999</v>
      </c>
      <c r="O214" s="66">
        <f>VLOOKUP($A214,'S45'!$C:$BQ,29,0)</f>
        <v>0</v>
      </c>
      <c r="P214" s="66">
        <f>VLOOKUP($A214,'S45'!$C:$BQ,30,0)</f>
        <v>113</v>
      </c>
      <c r="Q214" s="66">
        <f>VLOOKUP($A214,'S45'!$C:$BQ,52,0)</f>
        <v>73</v>
      </c>
      <c r="R214" s="66">
        <f>VLOOKUP($A214,'S45'!$C:$BQ,59,0)</f>
        <v>20</v>
      </c>
      <c r="S214" s="66">
        <f>VLOOKUP($A214,'S45'!$C:$BQ,60,0)</f>
        <v>38</v>
      </c>
      <c r="T214" s="58">
        <f>VLOOKUP($A214,'S46'!$C:$BQ,32,0)</f>
        <v>113.05</v>
      </c>
      <c r="U214" s="58">
        <f>VLOOKUP($A214,'S46'!$C:$BQ,39,0)</f>
        <v>69</v>
      </c>
      <c r="V214" s="58">
        <f>VLOOKUP($A214,'S46'!$C:$BQ,40,0)</f>
        <v>105</v>
      </c>
      <c r="W214" s="58">
        <f>VLOOKUP($A214,'S46'!$C:$BQ,22,0)</f>
        <v>1864.4234650000001</v>
      </c>
      <c r="X214" s="66">
        <f>VLOOKUP($A214,'S46'!$C:$BQ,29,0)</f>
        <v>0</v>
      </c>
      <c r="Y214" s="66">
        <f>VLOOKUP($A214,'S46'!$C:$BQ,30,0)</f>
        <v>113</v>
      </c>
      <c r="Z214" s="66">
        <f>VLOOKUP($A214,'S46'!$C:$BQ,52,0)</f>
        <v>73</v>
      </c>
      <c r="AA214" s="66">
        <f>VLOOKUP($A214,'S46'!$C:$BQ,59,0)</f>
        <v>20</v>
      </c>
      <c r="AB214" s="66">
        <f>VLOOKUP($A214,'S46'!$C:$BQ,60,0)</f>
        <v>38</v>
      </c>
      <c r="AC214" s="58">
        <f>VLOOKUP($A214,'S47'!$C:$BQ,32,0)</f>
        <v>111.25</v>
      </c>
      <c r="AD214" s="58">
        <f>VLOOKUP($A214,'S47'!$C:$BQ,39,0)</f>
        <v>70</v>
      </c>
      <c r="AE214" s="58">
        <f>VLOOKUP($A214,'S47'!$C:$BQ,40,0)</f>
        <v>107</v>
      </c>
      <c r="AF214" s="58">
        <f>VLOOKUP($A214,'S47'!$C:$BQ,22,0)</f>
        <v>1817.3734649999999</v>
      </c>
      <c r="AG214" s="66">
        <f>VLOOKUP($A214,'S47'!$C:$BQ,29,0)</f>
        <v>0</v>
      </c>
      <c r="AH214" s="66">
        <f>VLOOKUP($A214,'S47'!$C:$BQ,30,0)</f>
        <v>160</v>
      </c>
      <c r="AI214" s="66">
        <f>VLOOKUP($A214,'S47'!$C:$BQ,52,0)</f>
        <v>75</v>
      </c>
      <c r="AJ214" s="66">
        <f>VLOOKUP($A214,'S47'!$C:$BQ,59,0)</f>
        <v>18</v>
      </c>
      <c r="AK214" s="66">
        <f>VLOOKUP($A214,'S47'!$C:$BQ,60,0)</f>
        <v>36</v>
      </c>
      <c r="AL214" s="58">
        <f>VLOOKUP($A214,'S48'!$C:$BQ,32,0)</f>
        <v>111.75</v>
      </c>
      <c r="AM214" s="58">
        <f>VLOOKUP($A214,'S48'!$C:$BQ,39,0)</f>
        <v>71</v>
      </c>
      <c r="AN214" s="58">
        <f>VLOOKUP($A214,'S48'!$C:$BQ,40,0)</f>
        <v>108</v>
      </c>
      <c r="AO214" s="58">
        <f>VLOOKUP($A214,'S48'!$C:$BQ,22,0)</f>
        <v>1818.5360450000001</v>
      </c>
      <c r="AP214" s="66">
        <f>VLOOKUP($A214,'S48'!$C:$BQ,29,0)</f>
        <v>0</v>
      </c>
      <c r="AQ214" s="66">
        <f>VLOOKUP($A214,'S48'!$C:$BQ,30,0)</f>
        <v>175</v>
      </c>
      <c r="AR214" s="66">
        <f>VLOOKUP($A214,'S48'!$C:$BQ,52,0)</f>
        <v>77</v>
      </c>
      <c r="AS214" s="66">
        <f>VLOOKUP($A214,'S48'!$C:$BQ,59,0)</f>
        <v>16</v>
      </c>
      <c r="AT214" s="66">
        <f>VLOOKUP($A214,'S48'!$C:$BQ,60,0)</f>
        <v>35</v>
      </c>
      <c r="AU214" s="58">
        <f>VLOOKUP($A214,'S49'!$C:$BQ,32,0)</f>
        <v>111.75</v>
      </c>
      <c r="AV214" s="58">
        <f>VLOOKUP($A214,'S49'!$C:$BQ,39,0)</f>
        <v>71</v>
      </c>
      <c r="AW214" s="58">
        <f>VLOOKUP($A214,'S49'!$C:$BQ,40,0)</f>
        <v>108</v>
      </c>
      <c r="AX214" s="58">
        <f>VLOOKUP($A214,'S49'!$C:$BQ,22,0)</f>
        <v>1934.695285</v>
      </c>
      <c r="AY214" s="66">
        <f>VLOOKUP($A214,'S49'!$C:$BQ,29,0)</f>
        <v>0</v>
      </c>
      <c r="AZ214" s="66">
        <f>VLOOKUP($A214,'S49'!$C:$BQ,30,0)</f>
        <v>59</v>
      </c>
      <c r="BA214" s="66">
        <f>VLOOKUP($A214,'S49'!$C:$BQ,52,0)</f>
        <v>78</v>
      </c>
      <c r="BB214" s="66">
        <f>VLOOKUP($A214,'S49'!$C:$BQ,59,0)</f>
        <v>15</v>
      </c>
      <c r="BC214" s="66">
        <f>VLOOKUP($A214,'S49'!$C:$BQ,60,0)</f>
        <v>34</v>
      </c>
      <c r="BD214" s="58" t="e">
        <f>VLOOKUP($A214,'S50'!$C:$BQ,32,0)</f>
        <v>#N/A</v>
      </c>
      <c r="BE214" s="58" t="e">
        <f>VLOOKUP($A214,'S50'!$C:$BQ,39,0)</f>
        <v>#N/A</v>
      </c>
      <c r="BF214" s="58" t="e">
        <f>VLOOKUP($A214,'S50'!$C:$BQ,40,0)</f>
        <v>#N/A</v>
      </c>
      <c r="BG214" s="58" t="e">
        <f>VLOOKUP($A214,'S50'!$C:$BQ,22,0)</f>
        <v>#N/A</v>
      </c>
      <c r="BH214" s="66" t="e">
        <f>VLOOKUP($A214,'S50'!$C:$BQ,29,0)</f>
        <v>#N/A</v>
      </c>
      <c r="BI214" s="66" t="e">
        <f>VLOOKUP($A214,'S50'!$C:$BQ,30,0)</f>
        <v>#N/A</v>
      </c>
      <c r="BJ214" s="66" t="e">
        <f>VLOOKUP($A214,'S50'!$C:$BQ,52,0)</f>
        <v>#N/A</v>
      </c>
      <c r="BK214" s="66" t="e">
        <f>VLOOKUP($A214,'S50'!$C:$BQ,59,0)</f>
        <v>#N/A</v>
      </c>
      <c r="BL214" s="66" t="e">
        <f>VLOOKUP($A214,'S50'!$C:$BQ,60,0)</f>
        <v>#N/A</v>
      </c>
    </row>
    <row r="215" spans="1:64" x14ac:dyDescent="0.2">
      <c r="A215" s="57" t="s">
        <v>285</v>
      </c>
      <c r="B215" s="58">
        <f>VLOOKUP($A215,'S0 remplacer avec S44'!$C:$BQ,32,0)</f>
        <v>133.35</v>
      </c>
      <c r="C215" s="58">
        <f>VLOOKUP($A215,'S0 remplacer avec S44'!$C:$BQ,39,0)</f>
        <v>28</v>
      </c>
      <c r="D215" s="58">
        <f>VLOOKUP($A215,'S0 remplacer avec S44'!$C:$BQ,40,0)</f>
        <v>60</v>
      </c>
      <c r="E215" s="58">
        <f>VLOOKUP($A215,'S0 remplacer avec S44'!$C:$BQ,22,0)</f>
        <v>2346.3714450000002</v>
      </c>
      <c r="F215" s="66">
        <f>VLOOKUP($A215,'S0 remplacer avec S44'!$C:$BQ,29,0)</f>
        <v>0</v>
      </c>
      <c r="G215" s="66">
        <f>VLOOKUP($A215,'S0 remplacer avec S44'!$C:$BQ,30,0)</f>
        <v>0</v>
      </c>
      <c r="H215" s="66">
        <f>VLOOKUP($A215,'S0 remplacer avec S44'!$C:$BQ,52,0)</f>
        <v>78.599999999999994</v>
      </c>
      <c r="I215" s="66">
        <f>VLOOKUP($A215,'S0 remplacer avec S44'!$C:$BQ,59,0)</f>
        <v>3</v>
      </c>
      <c r="J215" s="66">
        <f>VLOOKUP($A215,'S0 remplacer avec S44'!$C:$BQ,60,0)</f>
        <v>20</v>
      </c>
      <c r="K215" s="58">
        <f>VLOOKUP($A215,'S45'!$C:$BQ,32,0)</f>
        <v>135.85</v>
      </c>
      <c r="L215" s="58">
        <f>VLOOKUP($A215,'S45'!$C:$BQ,39,0)</f>
        <v>25</v>
      </c>
      <c r="M215" s="58">
        <f>VLOOKUP($A215,'S45'!$C:$BQ,40,0)</f>
        <v>57</v>
      </c>
      <c r="N215" s="58">
        <f>VLOOKUP($A215,'S45'!$C:$BQ,22,0)</f>
        <v>2381.077405</v>
      </c>
      <c r="O215" s="66">
        <f>VLOOKUP($A215,'S45'!$C:$BQ,29,0)</f>
        <v>0</v>
      </c>
      <c r="P215" s="66">
        <f>VLOOKUP($A215,'S45'!$C:$BQ,30,0)</f>
        <v>0</v>
      </c>
      <c r="Q215" s="66">
        <f>VLOOKUP($A215,'S45'!$C:$BQ,52,0)</f>
        <v>79.599999999999994</v>
      </c>
      <c r="R215" s="66">
        <f>VLOOKUP($A215,'S45'!$C:$BQ,59,0)</f>
        <v>2</v>
      </c>
      <c r="S215" s="66">
        <f>VLOOKUP($A215,'S45'!$C:$BQ,60,0)</f>
        <v>19</v>
      </c>
      <c r="T215" s="58">
        <f>VLOOKUP($A215,'S46'!$C:$BQ,32,0)</f>
        <v>136.85</v>
      </c>
      <c r="U215" s="58">
        <f>VLOOKUP($A215,'S46'!$C:$BQ,39,0)</f>
        <v>24</v>
      </c>
      <c r="V215" s="58">
        <f>VLOOKUP($A215,'S46'!$C:$BQ,40,0)</f>
        <v>56</v>
      </c>
      <c r="W215" s="58">
        <f>VLOOKUP($A215,'S46'!$C:$BQ,22,0)</f>
        <v>2381.7994749999998</v>
      </c>
      <c r="X215" s="66">
        <f>VLOOKUP($A215,'S46'!$C:$BQ,29,0)</f>
        <v>0</v>
      </c>
      <c r="Y215" s="66">
        <f>VLOOKUP($A215,'S46'!$C:$BQ,30,0)</f>
        <v>0</v>
      </c>
      <c r="Z215" s="66">
        <f>VLOOKUP($A215,'S46'!$C:$BQ,52,0)</f>
        <v>79.599999999999994</v>
      </c>
      <c r="AA215" s="66">
        <f>VLOOKUP($A215,'S46'!$C:$BQ,59,0)</f>
        <v>2</v>
      </c>
      <c r="AB215" s="66">
        <f>VLOOKUP($A215,'S46'!$C:$BQ,60,0)</f>
        <v>19</v>
      </c>
      <c r="AC215" s="58">
        <f>VLOOKUP($A215,'S47'!$C:$BQ,32,0)</f>
        <v>138.85</v>
      </c>
      <c r="AD215" s="58">
        <f>VLOOKUP($A215,'S47'!$C:$BQ,39,0)</f>
        <v>22</v>
      </c>
      <c r="AE215" s="58">
        <f>VLOOKUP($A215,'S47'!$C:$BQ,40,0)</f>
        <v>54</v>
      </c>
      <c r="AF215" s="58">
        <f>VLOOKUP($A215,'S47'!$C:$BQ,22,0)</f>
        <v>2434.1344749999998</v>
      </c>
      <c r="AG215" s="66">
        <f>VLOOKUP($A215,'S47'!$C:$BQ,29,0)</f>
        <v>0</v>
      </c>
      <c r="AH215" s="66">
        <f>VLOOKUP($A215,'S47'!$C:$BQ,30,0)</f>
        <v>0</v>
      </c>
      <c r="AI215" s="66">
        <f>VLOOKUP($A215,'S47'!$C:$BQ,52,0)</f>
        <v>82.6</v>
      </c>
      <c r="AJ215" s="66">
        <f>VLOOKUP($A215,'S47'!$C:$BQ,59,0)</f>
        <v>0</v>
      </c>
      <c r="AK215" s="66">
        <f>VLOOKUP($A215,'S47'!$C:$BQ,60,0)</f>
        <v>16</v>
      </c>
      <c r="AL215" s="58">
        <f>VLOOKUP($A215,'S48'!$C:$BQ,32,0)</f>
        <v>146.35</v>
      </c>
      <c r="AM215" s="58">
        <f>VLOOKUP($A215,'S48'!$C:$BQ,39,0)</f>
        <v>19</v>
      </c>
      <c r="AN215" s="58">
        <f>VLOOKUP($A215,'S48'!$C:$BQ,40,0)</f>
        <v>52</v>
      </c>
      <c r="AO215" s="58">
        <f>VLOOKUP($A215,'S48'!$C:$BQ,22,0)</f>
        <v>2523.1328349999999</v>
      </c>
      <c r="AP215" s="66">
        <f>VLOOKUP($A215,'S48'!$C:$BQ,29,0)</f>
        <v>0</v>
      </c>
      <c r="AQ215" s="66">
        <f>VLOOKUP($A215,'S48'!$C:$BQ,30,0)</f>
        <v>0</v>
      </c>
      <c r="AR215" s="66">
        <f>VLOOKUP($A215,'S48'!$C:$BQ,52,0)</f>
        <v>86.6</v>
      </c>
      <c r="AS215" s="66">
        <f>VLOOKUP($A215,'S48'!$C:$BQ,59,0)</f>
        <v>0</v>
      </c>
      <c r="AT215" s="66">
        <f>VLOOKUP($A215,'S48'!$C:$BQ,60,0)</f>
        <v>14</v>
      </c>
      <c r="AU215" s="58">
        <f>VLOOKUP($A215,'S49'!$C:$BQ,32,0)</f>
        <v>146.85</v>
      </c>
      <c r="AV215" s="58">
        <f>VLOOKUP($A215,'S49'!$C:$BQ,39,0)</f>
        <v>18</v>
      </c>
      <c r="AW215" s="58">
        <f>VLOOKUP($A215,'S49'!$C:$BQ,40,0)</f>
        <v>51</v>
      </c>
      <c r="AX215" s="58">
        <f>VLOOKUP($A215,'S49'!$C:$BQ,22,0)</f>
        <v>2607.3472849999998</v>
      </c>
      <c r="AY215" s="66">
        <f>VLOOKUP($A215,'S49'!$C:$BQ,29,0)</f>
        <v>0</v>
      </c>
      <c r="AZ215" s="66">
        <f>VLOOKUP($A215,'S49'!$C:$BQ,30,0)</f>
        <v>0</v>
      </c>
      <c r="BA215" s="66">
        <f>VLOOKUP($A215,'S49'!$C:$BQ,52,0)</f>
        <v>89.6</v>
      </c>
      <c r="BB215" s="66">
        <f>VLOOKUP($A215,'S49'!$C:$BQ,59,0)</f>
        <v>0</v>
      </c>
      <c r="BC215" s="66">
        <f>VLOOKUP($A215,'S49'!$C:$BQ,60,0)</f>
        <v>11</v>
      </c>
      <c r="BD215" s="58" t="e">
        <f>VLOOKUP($A215,'S50'!$C:$BQ,32,0)</f>
        <v>#N/A</v>
      </c>
      <c r="BE215" s="58" t="e">
        <f>VLOOKUP($A215,'S50'!$C:$BQ,39,0)</f>
        <v>#N/A</v>
      </c>
      <c r="BF215" s="58" t="e">
        <f>VLOOKUP($A215,'S50'!$C:$BQ,40,0)</f>
        <v>#N/A</v>
      </c>
      <c r="BG215" s="58" t="e">
        <f>VLOOKUP($A215,'S50'!$C:$BQ,22,0)</f>
        <v>#N/A</v>
      </c>
      <c r="BH215" s="66" t="e">
        <f>VLOOKUP($A215,'S50'!$C:$BQ,29,0)</f>
        <v>#N/A</v>
      </c>
      <c r="BI215" s="66" t="e">
        <f>VLOOKUP($A215,'S50'!$C:$BQ,30,0)</f>
        <v>#N/A</v>
      </c>
      <c r="BJ215" s="66" t="e">
        <f>VLOOKUP($A215,'S50'!$C:$BQ,52,0)</f>
        <v>#N/A</v>
      </c>
      <c r="BK215" s="66" t="e">
        <f>VLOOKUP($A215,'S50'!$C:$BQ,59,0)</f>
        <v>#N/A</v>
      </c>
      <c r="BL215" s="66" t="e">
        <f>VLOOKUP($A215,'S50'!$C:$BQ,60,0)</f>
        <v>#N/A</v>
      </c>
    </row>
    <row r="216" spans="1:64" x14ac:dyDescent="0.2">
      <c r="A216" s="57" t="s">
        <v>286</v>
      </c>
      <c r="B216" s="58">
        <f>VLOOKUP($A216,'S0 remplacer avec S44'!$C:$BQ,32,0)</f>
        <v>84.9</v>
      </c>
      <c r="C216" s="58">
        <f>VLOOKUP($A216,'S0 remplacer avec S44'!$C:$BQ,39,0)</f>
        <v>154</v>
      </c>
      <c r="D216" s="58">
        <f>VLOOKUP($A216,'S0 remplacer avec S44'!$C:$BQ,40,0)</f>
        <v>202</v>
      </c>
      <c r="E216" s="58">
        <f>VLOOKUP($A216,'S0 remplacer avec S44'!$C:$BQ,22,0)</f>
        <v>1589.7305550000001</v>
      </c>
      <c r="F216" s="66">
        <f>VLOOKUP($A216,'S0 remplacer avec S44'!$C:$BQ,29,0)</f>
        <v>583</v>
      </c>
      <c r="G216" s="66">
        <f>VLOOKUP($A216,'S0 remplacer avec S44'!$C:$BQ,30,0)</f>
        <v>1018</v>
      </c>
      <c r="H216" s="66">
        <f>VLOOKUP($A216,'S0 remplacer avec S44'!$C:$BQ,52,0)</f>
        <v>179.4</v>
      </c>
      <c r="I216" s="66">
        <f>VLOOKUP($A216,'S0 remplacer avec S44'!$C:$BQ,59,0)</f>
        <v>0</v>
      </c>
      <c r="J216" s="66">
        <f>VLOOKUP($A216,'S0 remplacer avec S44'!$C:$BQ,60,0)</f>
        <v>0</v>
      </c>
      <c r="K216" s="58">
        <f>VLOOKUP($A216,'S45'!$C:$BQ,32,0)</f>
        <v>90.9</v>
      </c>
      <c r="L216" s="58">
        <f>VLOOKUP($A216,'S45'!$C:$BQ,39,0)</f>
        <v>148</v>
      </c>
      <c r="M216" s="58">
        <f>VLOOKUP($A216,'S45'!$C:$BQ,40,0)</f>
        <v>196</v>
      </c>
      <c r="N216" s="58">
        <f>VLOOKUP($A216,'S45'!$C:$BQ,22,0)</f>
        <v>1605.4983549999999</v>
      </c>
      <c r="O216" s="66">
        <f>VLOOKUP($A216,'S45'!$C:$BQ,29,0)</f>
        <v>567</v>
      </c>
      <c r="P216" s="66">
        <f>VLOOKUP($A216,'S45'!$C:$BQ,30,0)</f>
        <v>1002</v>
      </c>
      <c r="Q216" s="66">
        <f>VLOOKUP($A216,'S45'!$C:$BQ,52,0)</f>
        <v>186.4</v>
      </c>
      <c r="R216" s="66">
        <f>VLOOKUP($A216,'S45'!$C:$BQ,59,0)</f>
        <v>0</v>
      </c>
      <c r="S216" s="66">
        <f>VLOOKUP($A216,'S45'!$C:$BQ,60,0)</f>
        <v>0</v>
      </c>
      <c r="T216" s="58">
        <f>VLOOKUP($A216,'S46'!$C:$BQ,32,0)</f>
        <v>89.9</v>
      </c>
      <c r="U216" s="58">
        <f>VLOOKUP($A216,'S46'!$C:$BQ,39,0)</f>
        <v>149</v>
      </c>
      <c r="V216" s="58">
        <f>VLOOKUP($A216,'S46'!$C:$BQ,40,0)</f>
        <v>197</v>
      </c>
      <c r="W216" s="58">
        <f>VLOOKUP($A216,'S46'!$C:$BQ,22,0)</f>
        <v>1631.4659349999999</v>
      </c>
      <c r="X216" s="66">
        <f>VLOOKUP($A216,'S46'!$C:$BQ,29,0)</f>
        <v>541</v>
      </c>
      <c r="Y216" s="66">
        <f>VLOOKUP($A216,'S46'!$C:$BQ,30,0)</f>
        <v>976</v>
      </c>
      <c r="Z216" s="66">
        <f>VLOOKUP($A216,'S46'!$C:$BQ,52,0)</f>
        <v>195.4</v>
      </c>
      <c r="AA216" s="66">
        <f>VLOOKUP($A216,'S46'!$C:$BQ,59,0)</f>
        <v>0</v>
      </c>
      <c r="AB216" s="66">
        <f>VLOOKUP($A216,'S46'!$C:$BQ,60,0)</f>
        <v>0</v>
      </c>
      <c r="AC216" s="58">
        <f>VLOOKUP($A216,'S47'!$C:$BQ,32,0)</f>
        <v>93.9</v>
      </c>
      <c r="AD216" s="58">
        <f>VLOOKUP($A216,'S47'!$C:$BQ,39,0)</f>
        <v>145</v>
      </c>
      <c r="AE216" s="58">
        <f>VLOOKUP($A216,'S47'!$C:$BQ,40,0)</f>
        <v>193</v>
      </c>
      <c r="AF216" s="58">
        <f>VLOOKUP($A216,'S47'!$C:$BQ,22,0)</f>
        <v>1633.338665</v>
      </c>
      <c r="AG216" s="66">
        <f>VLOOKUP($A216,'S47'!$C:$BQ,29,0)</f>
        <v>540</v>
      </c>
      <c r="AH216" s="66">
        <f>VLOOKUP($A216,'S47'!$C:$BQ,30,0)</f>
        <v>974</v>
      </c>
      <c r="AI216" s="66">
        <f>VLOOKUP($A216,'S47'!$C:$BQ,52,0)</f>
        <v>204.4</v>
      </c>
      <c r="AJ216" s="66">
        <f>VLOOKUP($A216,'S47'!$C:$BQ,59,0)</f>
        <v>0</v>
      </c>
      <c r="AK216" s="66">
        <f>VLOOKUP($A216,'S47'!$C:$BQ,60,0)</f>
        <v>0</v>
      </c>
      <c r="AL216" s="58">
        <f>VLOOKUP($A216,'S48'!$C:$BQ,32,0)</f>
        <v>95.9</v>
      </c>
      <c r="AM216" s="58">
        <f>VLOOKUP($A216,'S48'!$C:$BQ,39,0)</f>
        <v>145</v>
      </c>
      <c r="AN216" s="58">
        <f>VLOOKUP($A216,'S48'!$C:$BQ,40,0)</f>
        <v>193</v>
      </c>
      <c r="AO216" s="58">
        <f>VLOOKUP($A216,'S48'!$C:$BQ,22,0)</f>
        <v>1713.251225</v>
      </c>
      <c r="AP216" s="66">
        <f>VLOOKUP($A216,'S48'!$C:$BQ,29,0)</f>
        <v>470</v>
      </c>
      <c r="AQ216" s="66">
        <f>VLOOKUP($A216,'S48'!$C:$BQ,30,0)</f>
        <v>907</v>
      </c>
      <c r="AR216" s="66">
        <f>VLOOKUP($A216,'S48'!$C:$BQ,52,0)</f>
        <v>209.4</v>
      </c>
      <c r="AS216" s="66">
        <f>VLOOKUP($A216,'S48'!$C:$BQ,59,0)</f>
        <v>0</v>
      </c>
      <c r="AT216" s="66">
        <f>VLOOKUP($A216,'S48'!$C:$BQ,60,0)</f>
        <v>0</v>
      </c>
      <c r="AU216" s="58">
        <f>VLOOKUP($A216,'S49'!$C:$BQ,32,0)</f>
        <v>95.9</v>
      </c>
      <c r="AV216" s="58">
        <f>VLOOKUP($A216,'S49'!$C:$BQ,39,0)</f>
        <v>145</v>
      </c>
      <c r="AW216" s="58">
        <f>VLOOKUP($A216,'S49'!$C:$BQ,40,0)</f>
        <v>193</v>
      </c>
      <c r="AX216" s="58">
        <f>VLOOKUP($A216,'S49'!$C:$BQ,22,0)</f>
        <v>1802.0798749999999</v>
      </c>
      <c r="AY216" s="66">
        <f>VLOOKUP($A216,'S49'!$C:$BQ,29,0)</f>
        <v>381</v>
      </c>
      <c r="AZ216" s="66">
        <f>VLOOKUP($A216,'S49'!$C:$BQ,30,0)</f>
        <v>818</v>
      </c>
      <c r="BA216" s="66">
        <f>VLOOKUP($A216,'S49'!$C:$BQ,52,0)</f>
        <v>211.4</v>
      </c>
      <c r="BB216" s="66">
        <f>VLOOKUP($A216,'S49'!$C:$BQ,59,0)</f>
        <v>0</v>
      </c>
      <c r="BC216" s="66">
        <f>VLOOKUP($A216,'S49'!$C:$BQ,60,0)</f>
        <v>0</v>
      </c>
      <c r="BD216" s="58" t="e">
        <f>VLOOKUP($A216,'S50'!$C:$BQ,32,0)</f>
        <v>#N/A</v>
      </c>
      <c r="BE216" s="58" t="e">
        <f>VLOOKUP($A216,'S50'!$C:$BQ,39,0)</f>
        <v>#N/A</v>
      </c>
      <c r="BF216" s="58" t="e">
        <f>VLOOKUP($A216,'S50'!$C:$BQ,40,0)</f>
        <v>#N/A</v>
      </c>
      <c r="BG216" s="58" t="e">
        <f>VLOOKUP($A216,'S50'!$C:$BQ,22,0)</f>
        <v>#N/A</v>
      </c>
      <c r="BH216" s="66" t="e">
        <f>VLOOKUP($A216,'S50'!$C:$BQ,29,0)</f>
        <v>#N/A</v>
      </c>
      <c r="BI216" s="66" t="e">
        <f>VLOOKUP($A216,'S50'!$C:$BQ,30,0)</f>
        <v>#N/A</v>
      </c>
      <c r="BJ216" s="66" t="e">
        <f>VLOOKUP($A216,'S50'!$C:$BQ,52,0)</f>
        <v>#N/A</v>
      </c>
      <c r="BK216" s="66" t="e">
        <f>VLOOKUP($A216,'S50'!$C:$BQ,59,0)</f>
        <v>#N/A</v>
      </c>
      <c r="BL216" s="66" t="e">
        <f>VLOOKUP($A216,'S50'!$C:$BQ,60,0)</f>
        <v>#N/A</v>
      </c>
    </row>
    <row r="217" spans="1:64" x14ac:dyDescent="0.2">
      <c r="A217" s="57" t="s">
        <v>287</v>
      </c>
      <c r="B217" s="58">
        <f>VLOOKUP($A217,'S0 remplacer avec S44'!$C:$BQ,32,0)</f>
        <v>149.94999999999999</v>
      </c>
      <c r="C217" s="58">
        <f>VLOOKUP($A217,'S0 remplacer avec S44'!$C:$BQ,39,0)</f>
        <v>109</v>
      </c>
      <c r="D217" s="58">
        <f>VLOOKUP($A217,'S0 remplacer avec S44'!$C:$BQ,40,0)</f>
        <v>160</v>
      </c>
      <c r="E217" s="58">
        <f>VLOOKUP($A217,'S0 remplacer avec S44'!$C:$BQ,22,0)</f>
        <v>1874.639555</v>
      </c>
      <c r="F217" s="66">
        <f>VLOOKUP($A217,'S0 remplacer avec S44'!$C:$BQ,29,0)</f>
        <v>474</v>
      </c>
      <c r="G217" s="66">
        <f>VLOOKUP($A217,'S0 remplacer avec S44'!$C:$BQ,30,0)</f>
        <v>944</v>
      </c>
      <c r="H217" s="66">
        <f>VLOOKUP($A217,'S0 remplacer avec S44'!$C:$BQ,52,0)</f>
        <v>145.80000000000001</v>
      </c>
      <c r="I217" s="66">
        <f>VLOOKUP($A217,'S0 remplacer avec S44'!$C:$BQ,59,0)</f>
        <v>0</v>
      </c>
      <c r="J217" s="66">
        <f>VLOOKUP($A217,'S0 remplacer avec S44'!$C:$BQ,60,0)</f>
        <v>12</v>
      </c>
      <c r="K217" s="58">
        <f>VLOOKUP($A217,'S45'!$C:$BQ,32,0)</f>
        <v>151.94999999999999</v>
      </c>
      <c r="L217" s="58">
        <f>VLOOKUP($A217,'S45'!$C:$BQ,39,0)</f>
        <v>107</v>
      </c>
      <c r="M217" s="58">
        <f>VLOOKUP($A217,'S45'!$C:$BQ,40,0)</f>
        <v>158</v>
      </c>
      <c r="N217" s="58">
        <f>VLOOKUP($A217,'S45'!$C:$BQ,22,0)</f>
        <v>1909.044155</v>
      </c>
      <c r="O217" s="66">
        <f>VLOOKUP($A217,'S45'!$C:$BQ,29,0)</f>
        <v>440</v>
      </c>
      <c r="P217" s="66">
        <f>VLOOKUP($A217,'S45'!$C:$BQ,30,0)</f>
        <v>909</v>
      </c>
      <c r="Q217" s="66">
        <f>VLOOKUP($A217,'S45'!$C:$BQ,52,0)</f>
        <v>146.80000000000001</v>
      </c>
      <c r="R217" s="66">
        <f>VLOOKUP($A217,'S45'!$C:$BQ,59,0)</f>
        <v>0</v>
      </c>
      <c r="S217" s="66">
        <f>VLOOKUP($A217,'S45'!$C:$BQ,60,0)</f>
        <v>11</v>
      </c>
      <c r="T217" s="58">
        <f>VLOOKUP($A217,'S46'!$C:$BQ,32,0)</f>
        <v>151.94999999999999</v>
      </c>
      <c r="U217" s="58">
        <f>VLOOKUP($A217,'S46'!$C:$BQ,39,0)</f>
        <v>107</v>
      </c>
      <c r="V217" s="58">
        <f>VLOOKUP($A217,'S46'!$C:$BQ,40,0)</f>
        <v>158</v>
      </c>
      <c r="W217" s="58">
        <f>VLOOKUP($A217,'S46'!$C:$BQ,22,0)</f>
        <v>1915.190165</v>
      </c>
      <c r="X217" s="66">
        <f>VLOOKUP($A217,'S46'!$C:$BQ,29,0)</f>
        <v>434</v>
      </c>
      <c r="Y217" s="66">
        <f>VLOOKUP($A217,'S46'!$C:$BQ,30,0)</f>
        <v>903</v>
      </c>
      <c r="Z217" s="66">
        <f>VLOOKUP($A217,'S46'!$C:$BQ,52,0)</f>
        <v>146.80000000000001</v>
      </c>
      <c r="AA217" s="66">
        <f>VLOOKUP($A217,'S46'!$C:$BQ,59,0)</f>
        <v>0</v>
      </c>
      <c r="AB217" s="66">
        <f>VLOOKUP($A217,'S46'!$C:$BQ,60,0)</f>
        <v>11</v>
      </c>
      <c r="AC217" s="58">
        <f>VLOOKUP($A217,'S47'!$C:$BQ,32,0)</f>
        <v>160.94999999999999</v>
      </c>
      <c r="AD217" s="58">
        <f>VLOOKUP($A217,'S47'!$C:$BQ,39,0)</f>
        <v>98</v>
      </c>
      <c r="AE217" s="58">
        <f>VLOOKUP($A217,'S47'!$C:$BQ,40,0)</f>
        <v>149</v>
      </c>
      <c r="AF217" s="58">
        <f>VLOOKUP($A217,'S47'!$C:$BQ,22,0)</f>
        <v>1930.296335</v>
      </c>
      <c r="AG217" s="66">
        <f>VLOOKUP($A217,'S47'!$C:$BQ,29,0)</f>
        <v>419</v>
      </c>
      <c r="AH217" s="66">
        <f>VLOOKUP($A217,'S47'!$C:$BQ,30,0)</f>
        <v>888</v>
      </c>
      <c r="AI217" s="66">
        <f>VLOOKUP($A217,'S47'!$C:$BQ,52,0)</f>
        <v>148.80000000000001</v>
      </c>
      <c r="AJ217" s="66">
        <f>VLOOKUP($A217,'S47'!$C:$BQ,59,0)</f>
        <v>0</v>
      </c>
      <c r="AK217" s="66">
        <f>VLOOKUP($A217,'S47'!$C:$BQ,60,0)</f>
        <v>9</v>
      </c>
      <c r="AL217" s="58">
        <f>VLOOKUP($A217,'S48'!$C:$BQ,32,0)</f>
        <v>164.45</v>
      </c>
      <c r="AM217" s="58">
        <f>VLOOKUP($A217,'S48'!$C:$BQ,39,0)</f>
        <v>84</v>
      </c>
      <c r="AN217" s="58">
        <f>VLOOKUP($A217,'S48'!$C:$BQ,40,0)</f>
        <v>133</v>
      </c>
      <c r="AO217" s="58">
        <f>VLOOKUP($A217,'S48'!$C:$BQ,22,0)</f>
        <v>2001.1801949999999</v>
      </c>
      <c r="AP217" s="66">
        <f>VLOOKUP($A217,'S48'!$C:$BQ,29,0)</f>
        <v>250</v>
      </c>
      <c r="AQ217" s="66">
        <f>VLOOKUP($A217,'S48'!$C:$BQ,30,0)</f>
        <v>700</v>
      </c>
      <c r="AR217" s="66">
        <f>VLOOKUP($A217,'S48'!$C:$BQ,52,0)</f>
        <v>149.80000000000001</v>
      </c>
      <c r="AS217" s="66">
        <f>VLOOKUP($A217,'S48'!$C:$BQ,59,0)</f>
        <v>0</v>
      </c>
      <c r="AT217" s="66">
        <f>VLOOKUP($A217,'S48'!$C:$BQ,60,0)</f>
        <v>2</v>
      </c>
      <c r="AU217" s="58">
        <f>VLOOKUP($A217,'S49'!$C:$BQ,32,0)</f>
        <v>165.45</v>
      </c>
      <c r="AV217" s="58">
        <f>VLOOKUP($A217,'S49'!$C:$BQ,39,0)</f>
        <v>83</v>
      </c>
      <c r="AW217" s="58">
        <f>VLOOKUP($A217,'S49'!$C:$BQ,40,0)</f>
        <v>132</v>
      </c>
      <c r="AX217" s="58">
        <f>VLOOKUP($A217,'S49'!$C:$BQ,22,0)</f>
        <v>2025.6221949999999</v>
      </c>
      <c r="AY217" s="66">
        <f>VLOOKUP($A217,'S49'!$C:$BQ,29,0)</f>
        <v>226</v>
      </c>
      <c r="AZ217" s="66">
        <f>VLOOKUP($A217,'S49'!$C:$BQ,30,0)</f>
        <v>676</v>
      </c>
      <c r="BA217" s="66">
        <f>VLOOKUP($A217,'S49'!$C:$BQ,52,0)</f>
        <v>150.80000000000001</v>
      </c>
      <c r="BB217" s="66">
        <f>VLOOKUP($A217,'S49'!$C:$BQ,59,0)</f>
        <v>0</v>
      </c>
      <c r="BC217" s="66">
        <f>VLOOKUP($A217,'S49'!$C:$BQ,60,0)</f>
        <v>1</v>
      </c>
      <c r="BD217" s="58" t="e">
        <f>VLOOKUP($A217,'S50'!$C:$BQ,32,0)</f>
        <v>#N/A</v>
      </c>
      <c r="BE217" s="58" t="e">
        <f>VLOOKUP($A217,'S50'!$C:$BQ,39,0)</f>
        <v>#N/A</v>
      </c>
      <c r="BF217" s="58" t="e">
        <f>VLOOKUP($A217,'S50'!$C:$BQ,40,0)</f>
        <v>#N/A</v>
      </c>
      <c r="BG217" s="58" t="e">
        <f>VLOOKUP($A217,'S50'!$C:$BQ,22,0)</f>
        <v>#N/A</v>
      </c>
      <c r="BH217" s="66" t="e">
        <f>VLOOKUP($A217,'S50'!$C:$BQ,29,0)</f>
        <v>#N/A</v>
      </c>
      <c r="BI217" s="66" t="e">
        <f>VLOOKUP($A217,'S50'!$C:$BQ,30,0)</f>
        <v>#N/A</v>
      </c>
      <c r="BJ217" s="66" t="e">
        <f>VLOOKUP($A217,'S50'!$C:$BQ,52,0)</f>
        <v>#N/A</v>
      </c>
      <c r="BK217" s="66" t="e">
        <f>VLOOKUP($A217,'S50'!$C:$BQ,59,0)</f>
        <v>#N/A</v>
      </c>
      <c r="BL217" s="66" t="e">
        <f>VLOOKUP($A217,'S50'!$C:$BQ,60,0)</f>
        <v>#N/A</v>
      </c>
    </row>
    <row r="218" spans="1:64" x14ac:dyDescent="0.2">
      <c r="A218" s="57" t="s">
        <v>288</v>
      </c>
      <c r="B218" s="58">
        <f>VLOOKUP($A218,'S0 remplacer avec S44'!$C:$BQ,32,0)</f>
        <v>102.25</v>
      </c>
      <c r="C218" s="58">
        <f>VLOOKUP($A218,'S0 remplacer avec S44'!$C:$BQ,39,0)</f>
        <v>91</v>
      </c>
      <c r="D218" s="58">
        <f>VLOOKUP($A218,'S0 remplacer avec S44'!$C:$BQ,40,0)</f>
        <v>130</v>
      </c>
      <c r="E218" s="58">
        <f>VLOOKUP($A218,'S0 remplacer avec S44'!$C:$BQ,22,0)</f>
        <v>1139.5952299999999</v>
      </c>
      <c r="F218" s="66">
        <f>VLOOKUP($A218,'S0 remplacer avec S44'!$C:$BQ,29,0)</f>
        <v>618</v>
      </c>
      <c r="G218" s="66">
        <f>VLOOKUP($A218,'S0 remplacer avec S44'!$C:$BQ,30,0)</f>
        <v>970</v>
      </c>
      <c r="H218" s="66">
        <f>VLOOKUP($A218,'S0 remplacer avec S44'!$C:$BQ,52,0)</f>
        <v>96.8</v>
      </c>
      <c r="I218" s="66">
        <f>VLOOKUP($A218,'S0 remplacer avec S44'!$C:$BQ,59,0)</f>
        <v>2</v>
      </c>
      <c r="J218" s="66">
        <f>VLOOKUP($A218,'S0 remplacer avec S44'!$C:$BQ,60,0)</f>
        <v>21</v>
      </c>
      <c r="K218" s="58">
        <f>VLOOKUP($A218,'S45'!$C:$BQ,32,0)</f>
        <v>103.25</v>
      </c>
      <c r="L218" s="58">
        <f>VLOOKUP($A218,'S45'!$C:$BQ,39,0)</f>
        <v>90</v>
      </c>
      <c r="M218" s="58">
        <f>VLOOKUP($A218,'S45'!$C:$BQ,40,0)</f>
        <v>129</v>
      </c>
      <c r="N218" s="58">
        <f>VLOOKUP($A218,'S45'!$C:$BQ,22,0)</f>
        <v>1133.07945</v>
      </c>
      <c r="O218" s="66">
        <f>VLOOKUP($A218,'S45'!$C:$BQ,29,0)</f>
        <v>625</v>
      </c>
      <c r="P218" s="66">
        <f>VLOOKUP($A218,'S45'!$C:$BQ,30,0)</f>
        <v>976</v>
      </c>
      <c r="Q218" s="66">
        <f>VLOOKUP($A218,'S45'!$C:$BQ,52,0)</f>
        <v>96.8</v>
      </c>
      <c r="R218" s="66">
        <f>VLOOKUP($A218,'S45'!$C:$BQ,59,0)</f>
        <v>2</v>
      </c>
      <c r="S218" s="66">
        <f>VLOOKUP($A218,'S45'!$C:$BQ,60,0)</f>
        <v>21</v>
      </c>
      <c r="T218" s="58">
        <f>VLOOKUP($A218,'S46'!$C:$BQ,32,0)</f>
        <v>103.75</v>
      </c>
      <c r="U218" s="58">
        <f>VLOOKUP($A218,'S46'!$C:$BQ,39,0)</f>
        <v>90</v>
      </c>
      <c r="V218" s="58">
        <f>VLOOKUP($A218,'S46'!$C:$BQ,40,0)</f>
        <v>129</v>
      </c>
      <c r="W218" s="58">
        <f>VLOOKUP($A218,'S46'!$C:$BQ,22,0)</f>
        <v>1145.11196</v>
      </c>
      <c r="X218" s="66">
        <f>VLOOKUP($A218,'S46'!$C:$BQ,29,0)</f>
        <v>613</v>
      </c>
      <c r="Y218" s="66">
        <f>VLOOKUP($A218,'S46'!$C:$BQ,30,0)</f>
        <v>964</v>
      </c>
      <c r="Z218" s="66">
        <f>VLOOKUP($A218,'S46'!$C:$BQ,52,0)</f>
        <v>97.8</v>
      </c>
      <c r="AA218" s="66">
        <f>VLOOKUP($A218,'S46'!$C:$BQ,59,0)</f>
        <v>1</v>
      </c>
      <c r="AB218" s="66">
        <f>VLOOKUP($A218,'S46'!$C:$BQ,60,0)</f>
        <v>20</v>
      </c>
      <c r="AC218" s="58">
        <f>VLOOKUP($A218,'S47'!$C:$BQ,32,0)</f>
        <v>106.25</v>
      </c>
      <c r="AD218" s="58">
        <f>VLOOKUP($A218,'S47'!$C:$BQ,39,0)</f>
        <v>87</v>
      </c>
      <c r="AE218" s="58">
        <f>VLOOKUP($A218,'S47'!$C:$BQ,40,0)</f>
        <v>126</v>
      </c>
      <c r="AF218" s="58">
        <f>VLOOKUP($A218,'S47'!$C:$BQ,22,0)</f>
        <v>1146.0728200000001</v>
      </c>
      <c r="AG218" s="66">
        <f>VLOOKUP($A218,'S47'!$C:$BQ,29,0)</f>
        <v>612</v>
      </c>
      <c r="AH218" s="66">
        <f>VLOOKUP($A218,'S47'!$C:$BQ,30,0)</f>
        <v>963</v>
      </c>
      <c r="AI218" s="66">
        <f>VLOOKUP($A218,'S47'!$C:$BQ,52,0)</f>
        <v>98.8</v>
      </c>
      <c r="AJ218" s="66">
        <f>VLOOKUP($A218,'S47'!$C:$BQ,59,0)</f>
        <v>0</v>
      </c>
      <c r="AK218" s="66">
        <f>VLOOKUP($A218,'S47'!$C:$BQ,60,0)</f>
        <v>19</v>
      </c>
      <c r="AL218" s="58">
        <f>VLOOKUP($A218,'S48'!$C:$BQ,32,0)</f>
        <v>110.75</v>
      </c>
      <c r="AM218" s="58">
        <f>VLOOKUP($A218,'S48'!$C:$BQ,39,0)</f>
        <v>82</v>
      </c>
      <c r="AN218" s="58">
        <f>VLOOKUP($A218,'S48'!$C:$BQ,40,0)</f>
        <v>120</v>
      </c>
      <c r="AO218" s="58">
        <f>VLOOKUP($A218,'S48'!$C:$BQ,22,0)</f>
        <v>1171.2493400000001</v>
      </c>
      <c r="AP218" s="66">
        <f>VLOOKUP($A218,'S48'!$C:$BQ,29,0)</f>
        <v>578</v>
      </c>
      <c r="AQ218" s="66">
        <f>VLOOKUP($A218,'S48'!$C:$BQ,30,0)</f>
        <v>927</v>
      </c>
      <c r="AR218" s="66">
        <f>VLOOKUP($A218,'S48'!$C:$BQ,52,0)</f>
        <v>99.8</v>
      </c>
      <c r="AS218" s="66">
        <f>VLOOKUP($A218,'S48'!$C:$BQ,59,0)</f>
        <v>0</v>
      </c>
      <c r="AT218" s="66">
        <f>VLOOKUP($A218,'S48'!$C:$BQ,60,0)</f>
        <v>18</v>
      </c>
      <c r="AU218" s="58">
        <f>VLOOKUP($A218,'S49'!$C:$BQ,32,0)</f>
        <v>112.25</v>
      </c>
      <c r="AV218" s="58">
        <f>VLOOKUP($A218,'S49'!$C:$BQ,39,0)</f>
        <v>80</v>
      </c>
      <c r="AW218" s="58">
        <f>VLOOKUP($A218,'S49'!$C:$BQ,40,0)</f>
        <v>119</v>
      </c>
      <c r="AX218" s="58">
        <f>VLOOKUP($A218,'S49'!$C:$BQ,22,0)</f>
        <v>1216.67263</v>
      </c>
      <c r="AY218" s="66">
        <f>VLOOKUP($A218,'S49'!$C:$BQ,29,0)</f>
        <v>532</v>
      </c>
      <c r="AZ218" s="66">
        <f>VLOOKUP($A218,'S49'!$C:$BQ,30,0)</f>
        <v>882</v>
      </c>
      <c r="BA218" s="66">
        <f>VLOOKUP($A218,'S49'!$C:$BQ,52,0)</f>
        <v>99.8</v>
      </c>
      <c r="BB218" s="66">
        <f>VLOOKUP($A218,'S49'!$C:$BQ,59,0)</f>
        <v>0</v>
      </c>
      <c r="BC218" s="66">
        <f>VLOOKUP($A218,'S49'!$C:$BQ,60,0)</f>
        <v>18</v>
      </c>
      <c r="BD218" s="58" t="e">
        <f>VLOOKUP($A218,'S50'!$C:$BQ,32,0)</f>
        <v>#N/A</v>
      </c>
      <c r="BE218" s="58" t="e">
        <f>VLOOKUP($A218,'S50'!$C:$BQ,39,0)</f>
        <v>#N/A</v>
      </c>
      <c r="BF218" s="58" t="e">
        <f>VLOOKUP($A218,'S50'!$C:$BQ,40,0)</f>
        <v>#N/A</v>
      </c>
      <c r="BG218" s="58" t="e">
        <f>VLOOKUP($A218,'S50'!$C:$BQ,22,0)</f>
        <v>#N/A</v>
      </c>
      <c r="BH218" s="66" t="e">
        <f>VLOOKUP($A218,'S50'!$C:$BQ,29,0)</f>
        <v>#N/A</v>
      </c>
      <c r="BI218" s="66" t="e">
        <f>VLOOKUP($A218,'S50'!$C:$BQ,30,0)</f>
        <v>#N/A</v>
      </c>
      <c r="BJ218" s="66" t="e">
        <f>VLOOKUP($A218,'S50'!$C:$BQ,52,0)</f>
        <v>#N/A</v>
      </c>
      <c r="BK218" s="66" t="e">
        <f>VLOOKUP($A218,'S50'!$C:$BQ,59,0)</f>
        <v>#N/A</v>
      </c>
      <c r="BL218" s="66" t="e">
        <f>VLOOKUP($A218,'S50'!$C:$BQ,60,0)</f>
        <v>#N/A</v>
      </c>
    </row>
    <row r="219" spans="1:64" x14ac:dyDescent="0.2">
      <c r="A219" s="57" t="s">
        <v>289</v>
      </c>
      <c r="B219" s="58">
        <f>VLOOKUP($A219,'S0 remplacer avec S44'!$C:$BQ,32,0)</f>
        <v>250.4</v>
      </c>
      <c r="C219" s="58">
        <f>VLOOKUP($A219,'S0 remplacer avec S44'!$C:$BQ,39,0)</f>
        <v>210</v>
      </c>
      <c r="D219" s="58">
        <f>VLOOKUP($A219,'S0 remplacer avec S44'!$C:$BQ,40,0)</f>
        <v>302</v>
      </c>
      <c r="E219" s="58">
        <f>VLOOKUP($A219,'S0 remplacer avec S44'!$C:$BQ,22,0)</f>
        <v>3139.4278749999999</v>
      </c>
      <c r="F219" s="66">
        <f>VLOOKUP($A219,'S0 remplacer avec S44'!$C:$BQ,29,0)</f>
        <v>1044</v>
      </c>
      <c r="G219" s="66">
        <f>VLOOKUP($A219,'S0 remplacer avec S44'!$C:$BQ,30,0)</f>
        <v>1881</v>
      </c>
      <c r="H219" s="66">
        <f>VLOOKUP($A219,'S0 remplacer avec S44'!$C:$BQ,52,0)</f>
        <v>239.4</v>
      </c>
      <c r="I219" s="66">
        <f>VLOOKUP($A219,'S0 remplacer avec S44'!$C:$BQ,59,0)</f>
        <v>0</v>
      </c>
      <c r="J219" s="66">
        <f>VLOOKUP($A219,'S0 remplacer avec S44'!$C:$BQ,60,0)</f>
        <v>41</v>
      </c>
      <c r="K219" s="58">
        <f>VLOOKUP($A219,'S45'!$C:$BQ,32,0)</f>
        <v>259.39999999999998</v>
      </c>
      <c r="L219" s="58">
        <f>VLOOKUP($A219,'S45'!$C:$BQ,39,0)</f>
        <v>201</v>
      </c>
      <c r="M219" s="58">
        <f>VLOOKUP($A219,'S45'!$C:$BQ,40,0)</f>
        <v>293</v>
      </c>
      <c r="N219" s="58">
        <f>VLOOKUP($A219,'S45'!$C:$BQ,22,0)</f>
        <v>3161.955645</v>
      </c>
      <c r="O219" s="66">
        <f>VLOOKUP($A219,'S45'!$C:$BQ,29,0)</f>
        <v>1022</v>
      </c>
      <c r="P219" s="66">
        <f>VLOOKUP($A219,'S45'!$C:$BQ,30,0)</f>
        <v>1858</v>
      </c>
      <c r="Q219" s="66">
        <f>VLOOKUP($A219,'S45'!$C:$BQ,52,0)</f>
        <v>245.4</v>
      </c>
      <c r="R219" s="66">
        <f>VLOOKUP($A219,'S45'!$C:$BQ,59,0)</f>
        <v>0</v>
      </c>
      <c r="S219" s="66">
        <f>VLOOKUP($A219,'S45'!$C:$BQ,60,0)</f>
        <v>35</v>
      </c>
      <c r="T219" s="58">
        <f>VLOOKUP($A219,'S46'!$C:$BQ,32,0)</f>
        <v>259.39999999999998</v>
      </c>
      <c r="U219" s="58">
        <f>VLOOKUP($A219,'S46'!$C:$BQ,39,0)</f>
        <v>201</v>
      </c>
      <c r="V219" s="58">
        <f>VLOOKUP($A219,'S46'!$C:$BQ,40,0)</f>
        <v>293</v>
      </c>
      <c r="W219" s="58">
        <f>VLOOKUP($A219,'S46'!$C:$BQ,22,0)</f>
        <v>3184.6268150000001</v>
      </c>
      <c r="X219" s="66">
        <f>VLOOKUP($A219,'S46'!$C:$BQ,29,0)</f>
        <v>999</v>
      </c>
      <c r="Y219" s="66">
        <f>VLOOKUP($A219,'S46'!$C:$BQ,30,0)</f>
        <v>1836</v>
      </c>
      <c r="Z219" s="66">
        <f>VLOOKUP($A219,'S46'!$C:$BQ,52,0)</f>
        <v>250.4</v>
      </c>
      <c r="AA219" s="66">
        <f>VLOOKUP($A219,'S46'!$C:$BQ,59,0)</f>
        <v>0</v>
      </c>
      <c r="AB219" s="66">
        <f>VLOOKUP($A219,'S46'!$C:$BQ,60,0)</f>
        <v>30</v>
      </c>
      <c r="AC219" s="58">
        <f>VLOOKUP($A219,'S47'!$C:$BQ,32,0)</f>
        <v>261.89999999999998</v>
      </c>
      <c r="AD219" s="58">
        <f>VLOOKUP($A219,'S47'!$C:$BQ,39,0)</f>
        <v>199</v>
      </c>
      <c r="AE219" s="58">
        <f>VLOOKUP($A219,'S47'!$C:$BQ,40,0)</f>
        <v>290</v>
      </c>
      <c r="AF219" s="58">
        <f>VLOOKUP($A219,'S47'!$C:$BQ,22,0)</f>
        <v>3201.8572450000001</v>
      </c>
      <c r="AG219" s="66">
        <f>VLOOKUP($A219,'S47'!$C:$BQ,29,0)</f>
        <v>982</v>
      </c>
      <c r="AH219" s="66">
        <f>VLOOKUP($A219,'S47'!$C:$BQ,30,0)</f>
        <v>1818</v>
      </c>
      <c r="AI219" s="66">
        <f>VLOOKUP($A219,'S47'!$C:$BQ,52,0)</f>
        <v>257.39999999999998</v>
      </c>
      <c r="AJ219" s="66">
        <f>VLOOKUP($A219,'S47'!$C:$BQ,59,0)</f>
        <v>0</v>
      </c>
      <c r="AK219" s="66">
        <f>VLOOKUP($A219,'S47'!$C:$BQ,60,0)</f>
        <v>23</v>
      </c>
      <c r="AL219" s="58">
        <f>VLOOKUP($A219,'S48'!$C:$BQ,32,0)</f>
        <v>269.89999999999998</v>
      </c>
      <c r="AM219" s="58">
        <f>VLOOKUP($A219,'S48'!$C:$BQ,39,0)</f>
        <v>178</v>
      </c>
      <c r="AN219" s="58">
        <f>VLOOKUP($A219,'S48'!$C:$BQ,40,0)</f>
        <v>267</v>
      </c>
      <c r="AO219" s="58">
        <f>VLOOKUP($A219,'S48'!$C:$BQ,22,0)</f>
        <v>3200.0253950000001</v>
      </c>
      <c r="AP219" s="66">
        <f>VLOOKUP($A219,'S48'!$C:$BQ,29,0)</f>
        <v>868</v>
      </c>
      <c r="AQ219" s="66">
        <f>VLOOKUP($A219,'S48'!$C:$BQ,30,0)</f>
        <v>1682</v>
      </c>
      <c r="AR219" s="66">
        <f>VLOOKUP($A219,'S48'!$C:$BQ,52,0)</f>
        <v>264.39999999999998</v>
      </c>
      <c r="AS219" s="66">
        <f>VLOOKUP($A219,'S48'!$C:$BQ,59,0)</f>
        <v>0</v>
      </c>
      <c r="AT219" s="66">
        <f>VLOOKUP($A219,'S48'!$C:$BQ,60,0)</f>
        <v>9</v>
      </c>
      <c r="AU219" s="58">
        <f>VLOOKUP($A219,'S49'!$C:$BQ,32,0)</f>
        <v>270.39999999999998</v>
      </c>
      <c r="AV219" s="58">
        <f>VLOOKUP($A219,'S49'!$C:$BQ,39,0)</f>
        <v>177</v>
      </c>
      <c r="AW219" s="58">
        <f>VLOOKUP($A219,'S49'!$C:$BQ,40,0)</f>
        <v>267</v>
      </c>
      <c r="AX219" s="58">
        <f>VLOOKUP($A219,'S49'!$C:$BQ,22,0)</f>
        <v>3271.633065</v>
      </c>
      <c r="AY219" s="66">
        <f>VLOOKUP($A219,'S49'!$C:$BQ,29,0)</f>
        <v>797</v>
      </c>
      <c r="AZ219" s="66">
        <f>VLOOKUP($A219,'S49'!$C:$BQ,30,0)</f>
        <v>1610</v>
      </c>
      <c r="BA219" s="66">
        <f>VLOOKUP($A219,'S49'!$C:$BQ,52,0)</f>
        <v>271.39999999999998</v>
      </c>
      <c r="BB219" s="66">
        <f>VLOOKUP($A219,'S49'!$C:$BQ,59,0)</f>
        <v>0</v>
      </c>
      <c r="BC219" s="66">
        <f>VLOOKUP($A219,'S49'!$C:$BQ,60,0)</f>
        <v>2</v>
      </c>
      <c r="BD219" s="58" t="e">
        <f>VLOOKUP($A219,'S50'!$C:$BQ,32,0)</f>
        <v>#N/A</v>
      </c>
      <c r="BE219" s="58" t="e">
        <f>VLOOKUP($A219,'S50'!$C:$BQ,39,0)</f>
        <v>#N/A</v>
      </c>
      <c r="BF219" s="58" t="e">
        <f>VLOOKUP($A219,'S50'!$C:$BQ,40,0)</f>
        <v>#N/A</v>
      </c>
      <c r="BG219" s="58" t="e">
        <f>VLOOKUP($A219,'S50'!$C:$BQ,22,0)</f>
        <v>#N/A</v>
      </c>
      <c r="BH219" s="66" t="e">
        <f>VLOOKUP($A219,'S50'!$C:$BQ,29,0)</f>
        <v>#N/A</v>
      </c>
      <c r="BI219" s="66" t="e">
        <f>VLOOKUP($A219,'S50'!$C:$BQ,30,0)</f>
        <v>#N/A</v>
      </c>
      <c r="BJ219" s="66" t="e">
        <f>VLOOKUP($A219,'S50'!$C:$BQ,52,0)</f>
        <v>#N/A</v>
      </c>
      <c r="BK219" s="66" t="e">
        <f>VLOOKUP($A219,'S50'!$C:$BQ,59,0)</f>
        <v>#N/A</v>
      </c>
      <c r="BL219" s="66" t="e">
        <f>VLOOKUP($A219,'S50'!$C:$BQ,60,0)</f>
        <v>#N/A</v>
      </c>
    </row>
    <row r="220" spans="1:64" x14ac:dyDescent="0.2">
      <c r="A220" s="57" t="s">
        <v>290</v>
      </c>
      <c r="B220" s="58">
        <f>VLOOKUP($A220,'S0 remplacer avec S44'!$C:$BQ,32,0)</f>
        <v>147.15</v>
      </c>
      <c r="C220" s="58">
        <f>VLOOKUP($A220,'S0 remplacer avec S44'!$C:$BQ,39,0)</f>
        <v>40</v>
      </c>
      <c r="D220" s="58">
        <f>VLOOKUP($A220,'S0 remplacer avec S44'!$C:$BQ,40,0)</f>
        <v>77</v>
      </c>
      <c r="E220" s="58">
        <f>VLOOKUP($A220,'S0 remplacer avec S44'!$C:$BQ,22,0)</f>
        <v>1881.4585400000001</v>
      </c>
      <c r="F220" s="66">
        <f>VLOOKUP($A220,'S0 remplacer avec S44'!$C:$BQ,29,0)</f>
        <v>0</v>
      </c>
      <c r="G220" s="66">
        <f>VLOOKUP($A220,'S0 remplacer avec S44'!$C:$BQ,30,0)</f>
        <v>155</v>
      </c>
      <c r="H220" s="66">
        <f>VLOOKUP($A220,'S0 remplacer avec S44'!$C:$BQ,52,0)</f>
        <v>229.4</v>
      </c>
      <c r="I220" s="66">
        <f>VLOOKUP($A220,'S0 remplacer avec S44'!$C:$BQ,59,0)</f>
        <v>0</v>
      </c>
      <c r="J220" s="66">
        <f>VLOOKUP($A220,'S0 remplacer avec S44'!$C:$BQ,60,0)</f>
        <v>0</v>
      </c>
      <c r="K220" s="58">
        <f>VLOOKUP($A220,'S45'!$C:$BQ,32,0)</f>
        <v>148.65</v>
      </c>
      <c r="L220" s="58">
        <f>VLOOKUP($A220,'S45'!$C:$BQ,39,0)</f>
        <v>38</v>
      </c>
      <c r="M220" s="58">
        <f>VLOOKUP($A220,'S45'!$C:$BQ,40,0)</f>
        <v>76</v>
      </c>
      <c r="N220" s="58">
        <f>VLOOKUP($A220,'S45'!$C:$BQ,22,0)</f>
        <v>1927.5988</v>
      </c>
      <c r="O220" s="66">
        <f>VLOOKUP($A220,'S45'!$C:$BQ,29,0)</f>
        <v>0</v>
      </c>
      <c r="P220" s="66">
        <f>VLOOKUP($A220,'S45'!$C:$BQ,30,0)</f>
        <v>109</v>
      </c>
      <c r="Q220" s="66">
        <f>VLOOKUP($A220,'S45'!$C:$BQ,52,0)</f>
        <v>236.4</v>
      </c>
      <c r="R220" s="66">
        <f>VLOOKUP($A220,'S45'!$C:$BQ,59,0)</f>
        <v>0</v>
      </c>
      <c r="S220" s="66">
        <f>VLOOKUP($A220,'S45'!$C:$BQ,60,0)</f>
        <v>0</v>
      </c>
      <c r="T220" s="58">
        <f>VLOOKUP($A220,'S46'!$C:$BQ,32,0)</f>
        <v>149.15</v>
      </c>
      <c r="U220" s="58">
        <f>VLOOKUP($A220,'S46'!$C:$BQ,39,0)</f>
        <v>38</v>
      </c>
      <c r="V220" s="58">
        <f>VLOOKUP($A220,'S46'!$C:$BQ,40,0)</f>
        <v>75</v>
      </c>
      <c r="W220" s="58">
        <f>VLOOKUP($A220,'S46'!$C:$BQ,22,0)</f>
        <v>1968.96</v>
      </c>
      <c r="X220" s="66">
        <f>VLOOKUP($A220,'S46'!$C:$BQ,29,0)</f>
        <v>0</v>
      </c>
      <c r="Y220" s="66">
        <f>VLOOKUP($A220,'S46'!$C:$BQ,30,0)</f>
        <v>68</v>
      </c>
      <c r="Z220" s="66">
        <f>VLOOKUP($A220,'S46'!$C:$BQ,52,0)</f>
        <v>237.4</v>
      </c>
      <c r="AA220" s="66">
        <f>VLOOKUP($A220,'S46'!$C:$BQ,59,0)</f>
        <v>0</v>
      </c>
      <c r="AB220" s="66">
        <f>VLOOKUP($A220,'S46'!$C:$BQ,60,0)</f>
        <v>0</v>
      </c>
      <c r="AC220" s="58">
        <f>VLOOKUP($A220,'S47'!$C:$BQ,32,0)</f>
        <v>151.65</v>
      </c>
      <c r="AD220" s="58">
        <f>VLOOKUP($A220,'S47'!$C:$BQ,39,0)</f>
        <v>35</v>
      </c>
      <c r="AE220" s="58">
        <f>VLOOKUP($A220,'S47'!$C:$BQ,40,0)</f>
        <v>73</v>
      </c>
      <c r="AF220" s="58">
        <f>VLOOKUP($A220,'S47'!$C:$BQ,22,0)</f>
        <v>2048.5781099999999</v>
      </c>
      <c r="AG220" s="66">
        <f>VLOOKUP($A220,'S47'!$C:$BQ,29,0)</f>
        <v>0</v>
      </c>
      <c r="AH220" s="66">
        <f>VLOOKUP($A220,'S47'!$C:$BQ,30,0)</f>
        <v>0</v>
      </c>
      <c r="AI220" s="66">
        <f>VLOOKUP($A220,'S47'!$C:$BQ,52,0)</f>
        <v>240.4</v>
      </c>
      <c r="AJ220" s="66">
        <f>VLOOKUP($A220,'S47'!$C:$BQ,59,0)</f>
        <v>0</v>
      </c>
      <c r="AK220" s="66">
        <f>VLOOKUP($A220,'S47'!$C:$BQ,60,0)</f>
        <v>0</v>
      </c>
      <c r="AL220" s="58">
        <f>VLOOKUP($A220,'S48'!$C:$BQ,32,0)</f>
        <v>153.15</v>
      </c>
      <c r="AM220" s="58">
        <f>VLOOKUP($A220,'S48'!$C:$BQ,39,0)</f>
        <v>34</v>
      </c>
      <c r="AN220" s="58">
        <f>VLOOKUP($A220,'S48'!$C:$BQ,40,0)</f>
        <v>72</v>
      </c>
      <c r="AO220" s="58">
        <f>VLOOKUP($A220,'S48'!$C:$BQ,22,0)</f>
        <v>2058.3671100000001</v>
      </c>
      <c r="AP220" s="66">
        <f>VLOOKUP($A220,'S48'!$C:$BQ,29,0)</f>
        <v>0</v>
      </c>
      <c r="AQ220" s="66">
        <f>VLOOKUP($A220,'S48'!$C:$BQ,30,0)</f>
        <v>0</v>
      </c>
      <c r="AR220" s="66">
        <f>VLOOKUP($A220,'S48'!$C:$BQ,52,0)</f>
        <v>246.4</v>
      </c>
      <c r="AS220" s="66">
        <f>VLOOKUP($A220,'S48'!$C:$BQ,59,0)</f>
        <v>0</v>
      </c>
      <c r="AT220" s="66">
        <f>VLOOKUP($A220,'S48'!$C:$BQ,60,0)</f>
        <v>0</v>
      </c>
      <c r="AU220" s="58">
        <f>VLOOKUP($A220,'S49'!$C:$BQ,32,0)</f>
        <v>156.44999999999999</v>
      </c>
      <c r="AV220" s="58">
        <f>VLOOKUP($A220,'S49'!$C:$BQ,39,0)</f>
        <v>31</v>
      </c>
      <c r="AW220" s="58">
        <f>VLOOKUP($A220,'S49'!$C:$BQ,40,0)</f>
        <v>68</v>
      </c>
      <c r="AX220" s="58">
        <f>VLOOKUP($A220,'S49'!$C:$BQ,22,0)</f>
        <v>2069.6293099999998</v>
      </c>
      <c r="AY220" s="66">
        <f>VLOOKUP($A220,'S49'!$C:$BQ,29,0)</f>
        <v>0</v>
      </c>
      <c r="AZ220" s="66">
        <f>VLOOKUP($A220,'S49'!$C:$BQ,30,0)</f>
        <v>0</v>
      </c>
      <c r="BA220" s="66">
        <f>VLOOKUP($A220,'S49'!$C:$BQ,52,0)</f>
        <v>252.4</v>
      </c>
      <c r="BB220" s="66">
        <f>VLOOKUP($A220,'S49'!$C:$BQ,59,0)</f>
        <v>0</v>
      </c>
      <c r="BC220" s="66">
        <f>VLOOKUP($A220,'S49'!$C:$BQ,60,0)</f>
        <v>0</v>
      </c>
      <c r="BD220" s="58" t="e">
        <f>VLOOKUP($A220,'S50'!$C:$BQ,32,0)</f>
        <v>#N/A</v>
      </c>
      <c r="BE220" s="58" t="e">
        <f>VLOOKUP($A220,'S50'!$C:$BQ,39,0)</f>
        <v>#N/A</v>
      </c>
      <c r="BF220" s="58" t="e">
        <f>VLOOKUP($A220,'S50'!$C:$BQ,40,0)</f>
        <v>#N/A</v>
      </c>
      <c r="BG220" s="58" t="e">
        <f>VLOOKUP($A220,'S50'!$C:$BQ,22,0)</f>
        <v>#N/A</v>
      </c>
      <c r="BH220" s="66" t="e">
        <f>VLOOKUP($A220,'S50'!$C:$BQ,29,0)</f>
        <v>#N/A</v>
      </c>
      <c r="BI220" s="66" t="e">
        <f>VLOOKUP($A220,'S50'!$C:$BQ,30,0)</f>
        <v>#N/A</v>
      </c>
      <c r="BJ220" s="66" t="e">
        <f>VLOOKUP($A220,'S50'!$C:$BQ,52,0)</f>
        <v>#N/A</v>
      </c>
      <c r="BK220" s="66" t="e">
        <f>VLOOKUP($A220,'S50'!$C:$BQ,59,0)</f>
        <v>#N/A</v>
      </c>
      <c r="BL220" s="66" t="e">
        <f>VLOOKUP($A220,'S50'!$C:$BQ,60,0)</f>
        <v>#N/A</v>
      </c>
    </row>
    <row r="221" spans="1:64" x14ac:dyDescent="0.2">
      <c r="A221" s="57" t="s">
        <v>291</v>
      </c>
      <c r="B221" s="58">
        <f>VLOOKUP($A221,'S0 remplacer avec S44'!$C:$BQ,32,0)</f>
        <v>185.55</v>
      </c>
      <c r="C221" s="58">
        <f>VLOOKUP($A221,'S0 remplacer avec S44'!$C:$BQ,39,0)</f>
        <v>14</v>
      </c>
      <c r="D221" s="58">
        <f>VLOOKUP($A221,'S0 remplacer avec S44'!$C:$BQ,40,0)</f>
        <v>53</v>
      </c>
      <c r="E221" s="58">
        <f>VLOOKUP($A221,'S0 remplacer avec S44'!$C:$BQ,22,0)</f>
        <v>1586.928715</v>
      </c>
      <c r="F221" s="66">
        <f>VLOOKUP($A221,'S0 remplacer avec S44'!$C:$BQ,29,0)</f>
        <v>220</v>
      </c>
      <c r="G221" s="66">
        <f>VLOOKUP($A221,'S0 remplacer avec S44'!$C:$BQ,30,0)</f>
        <v>581</v>
      </c>
      <c r="H221" s="66">
        <f>VLOOKUP($A221,'S0 remplacer avec S44'!$C:$BQ,52,0)</f>
        <v>129.6</v>
      </c>
      <c r="I221" s="66">
        <f>VLOOKUP($A221,'S0 remplacer avec S44'!$C:$BQ,59,0)</f>
        <v>0</v>
      </c>
      <c r="J221" s="66">
        <f>VLOOKUP($A221,'S0 remplacer avec S44'!$C:$BQ,60,0)</f>
        <v>0</v>
      </c>
      <c r="K221" s="58">
        <f>VLOOKUP($A221,'S45'!$C:$BQ,32,0)</f>
        <v>194.05</v>
      </c>
      <c r="L221" s="58">
        <f>VLOOKUP($A221,'S45'!$C:$BQ,39,0)</f>
        <v>5</v>
      </c>
      <c r="M221" s="58">
        <f>VLOOKUP($A221,'S45'!$C:$BQ,40,0)</f>
        <v>45</v>
      </c>
      <c r="N221" s="58">
        <f>VLOOKUP($A221,'S45'!$C:$BQ,22,0)</f>
        <v>1664.660545</v>
      </c>
      <c r="O221" s="66">
        <f>VLOOKUP($A221,'S45'!$C:$BQ,29,0)</f>
        <v>142</v>
      </c>
      <c r="P221" s="66">
        <f>VLOOKUP($A221,'S45'!$C:$BQ,30,0)</f>
        <v>503</v>
      </c>
      <c r="Q221" s="66">
        <f>VLOOKUP($A221,'S45'!$C:$BQ,52,0)</f>
        <v>129.6</v>
      </c>
      <c r="R221" s="66">
        <f>VLOOKUP($A221,'S45'!$C:$BQ,59,0)</f>
        <v>0</v>
      </c>
      <c r="S221" s="66">
        <f>VLOOKUP($A221,'S45'!$C:$BQ,60,0)</f>
        <v>0</v>
      </c>
      <c r="T221" s="58">
        <f>VLOOKUP($A221,'S46'!$C:$BQ,32,0)</f>
        <v>194.55</v>
      </c>
      <c r="U221" s="58">
        <f>VLOOKUP($A221,'S46'!$C:$BQ,39,0)</f>
        <v>5</v>
      </c>
      <c r="V221" s="58">
        <f>VLOOKUP($A221,'S46'!$C:$BQ,40,0)</f>
        <v>44</v>
      </c>
      <c r="W221" s="58">
        <f>VLOOKUP($A221,'S46'!$C:$BQ,22,0)</f>
        <v>1675.9016449999999</v>
      </c>
      <c r="X221" s="66">
        <f>VLOOKUP($A221,'S46'!$C:$BQ,29,0)</f>
        <v>131</v>
      </c>
      <c r="Y221" s="66">
        <f>VLOOKUP($A221,'S46'!$C:$BQ,30,0)</f>
        <v>492</v>
      </c>
      <c r="Z221" s="66">
        <f>VLOOKUP($A221,'S46'!$C:$BQ,52,0)</f>
        <v>133.6</v>
      </c>
      <c r="AA221" s="66">
        <f>VLOOKUP($A221,'S46'!$C:$BQ,59,0)</f>
        <v>0</v>
      </c>
      <c r="AB221" s="66">
        <f>VLOOKUP($A221,'S46'!$C:$BQ,60,0)</f>
        <v>0</v>
      </c>
      <c r="AC221" s="58">
        <f>VLOOKUP($A221,'S47'!$C:$BQ,32,0)</f>
        <v>200.55</v>
      </c>
      <c r="AD221" s="58">
        <f>VLOOKUP($A221,'S47'!$C:$BQ,39,0)</f>
        <v>0</v>
      </c>
      <c r="AE221" s="58">
        <f>VLOOKUP($A221,'S47'!$C:$BQ,40,0)</f>
        <v>38</v>
      </c>
      <c r="AF221" s="58">
        <f>VLOOKUP($A221,'S47'!$C:$BQ,22,0)</f>
        <v>1684.2708150000001</v>
      </c>
      <c r="AG221" s="66">
        <f>VLOOKUP($A221,'S47'!$C:$BQ,29,0)</f>
        <v>122</v>
      </c>
      <c r="AH221" s="66">
        <f>VLOOKUP($A221,'S47'!$C:$BQ,30,0)</f>
        <v>484</v>
      </c>
      <c r="AI221" s="66">
        <f>VLOOKUP($A221,'S47'!$C:$BQ,52,0)</f>
        <v>136.6</v>
      </c>
      <c r="AJ221" s="66">
        <f>VLOOKUP($A221,'S47'!$C:$BQ,59,0)</f>
        <v>0</v>
      </c>
      <c r="AK221" s="66">
        <f>VLOOKUP($A221,'S47'!$C:$BQ,60,0)</f>
        <v>0</v>
      </c>
      <c r="AL221" s="58">
        <f>VLOOKUP($A221,'S48'!$C:$BQ,32,0)</f>
        <v>197.55</v>
      </c>
      <c r="AM221" s="58">
        <f>VLOOKUP($A221,'S48'!$C:$BQ,39,0)</f>
        <v>6</v>
      </c>
      <c r="AN221" s="58">
        <f>VLOOKUP($A221,'S48'!$C:$BQ,40,0)</f>
        <v>47</v>
      </c>
      <c r="AO221" s="58">
        <f>VLOOKUP($A221,'S48'!$C:$BQ,22,0)</f>
        <v>1692.382595</v>
      </c>
      <c r="AP221" s="66">
        <f>VLOOKUP($A221,'S48'!$C:$BQ,29,0)</f>
        <v>159</v>
      </c>
      <c r="AQ221" s="66">
        <f>VLOOKUP($A221,'S48'!$C:$BQ,30,0)</f>
        <v>529</v>
      </c>
      <c r="AR221" s="66">
        <f>VLOOKUP($A221,'S48'!$C:$BQ,52,0)</f>
        <v>137.6</v>
      </c>
      <c r="AS221" s="66">
        <f>VLOOKUP($A221,'S48'!$C:$BQ,59,0)</f>
        <v>0</v>
      </c>
      <c r="AT221" s="66">
        <f>VLOOKUP($A221,'S48'!$C:$BQ,60,0)</f>
        <v>0</v>
      </c>
      <c r="AU221" s="58">
        <f>VLOOKUP($A221,'S49'!$C:$BQ,32,0)</f>
        <v>199.05</v>
      </c>
      <c r="AV221" s="58">
        <f>VLOOKUP($A221,'S49'!$C:$BQ,39,0)</f>
        <v>5</v>
      </c>
      <c r="AW221" s="58">
        <f>VLOOKUP($A221,'S49'!$C:$BQ,40,0)</f>
        <v>46</v>
      </c>
      <c r="AX221" s="58">
        <f>VLOOKUP($A221,'S49'!$C:$BQ,22,0)</f>
        <v>1730.0255850000001</v>
      </c>
      <c r="AY221" s="66">
        <f>VLOOKUP($A221,'S49'!$C:$BQ,29,0)</f>
        <v>122</v>
      </c>
      <c r="AZ221" s="66">
        <f>VLOOKUP($A221,'S49'!$C:$BQ,30,0)</f>
        <v>492</v>
      </c>
      <c r="BA221" s="66">
        <f>VLOOKUP($A221,'S49'!$C:$BQ,52,0)</f>
        <v>137.6</v>
      </c>
      <c r="BB221" s="66">
        <f>VLOOKUP($A221,'S49'!$C:$BQ,59,0)</f>
        <v>0</v>
      </c>
      <c r="BC221" s="66">
        <f>VLOOKUP($A221,'S49'!$C:$BQ,60,0)</f>
        <v>0</v>
      </c>
      <c r="BD221" s="58" t="e">
        <f>VLOOKUP($A221,'S50'!$C:$BQ,32,0)</f>
        <v>#N/A</v>
      </c>
      <c r="BE221" s="58" t="e">
        <f>VLOOKUP($A221,'S50'!$C:$BQ,39,0)</f>
        <v>#N/A</v>
      </c>
      <c r="BF221" s="58" t="e">
        <f>VLOOKUP($A221,'S50'!$C:$BQ,40,0)</f>
        <v>#N/A</v>
      </c>
      <c r="BG221" s="58" t="e">
        <f>VLOOKUP($A221,'S50'!$C:$BQ,22,0)</f>
        <v>#N/A</v>
      </c>
      <c r="BH221" s="66" t="e">
        <f>VLOOKUP($A221,'S50'!$C:$BQ,29,0)</f>
        <v>#N/A</v>
      </c>
      <c r="BI221" s="66" t="e">
        <f>VLOOKUP($A221,'S50'!$C:$BQ,30,0)</f>
        <v>#N/A</v>
      </c>
      <c r="BJ221" s="66" t="e">
        <f>VLOOKUP($A221,'S50'!$C:$BQ,52,0)</f>
        <v>#N/A</v>
      </c>
      <c r="BK221" s="66" t="e">
        <f>VLOOKUP($A221,'S50'!$C:$BQ,59,0)</f>
        <v>#N/A</v>
      </c>
      <c r="BL221" s="66" t="e">
        <f>VLOOKUP($A221,'S50'!$C:$BQ,60,0)</f>
        <v>#N/A</v>
      </c>
    </row>
    <row r="222" spans="1:64" x14ac:dyDescent="0.2">
      <c r="A222" s="57" t="s">
        <v>292</v>
      </c>
      <c r="B222" s="58">
        <f>VLOOKUP($A222,'S0 remplacer avec S44'!$C:$BQ,32,0)</f>
        <v>248.6</v>
      </c>
      <c r="C222" s="58">
        <f>VLOOKUP($A222,'S0 remplacer avec S44'!$C:$BQ,39,0)</f>
        <v>238</v>
      </c>
      <c r="D222" s="58">
        <f>VLOOKUP($A222,'S0 remplacer avec S44'!$C:$BQ,40,0)</f>
        <v>335</v>
      </c>
      <c r="E222" s="58">
        <f>VLOOKUP($A222,'S0 remplacer avec S44'!$C:$BQ,22,0)</f>
        <v>4758.2896899999996</v>
      </c>
      <c r="F222" s="66">
        <f>VLOOKUP($A222,'S0 remplacer avec S44'!$C:$BQ,29,0)</f>
        <v>0</v>
      </c>
      <c r="G222" s="66">
        <f>VLOOKUP($A222,'S0 remplacer avec S44'!$C:$BQ,30,0)</f>
        <v>543</v>
      </c>
      <c r="H222" s="66">
        <f>VLOOKUP($A222,'S0 remplacer avec S44'!$C:$BQ,52,0)</f>
        <v>297.39999999999998</v>
      </c>
      <c r="I222" s="66">
        <f>VLOOKUP($A222,'S0 remplacer avec S44'!$C:$BQ,59,0)</f>
        <v>0</v>
      </c>
      <c r="J222" s="66">
        <f>VLOOKUP($A222,'S0 remplacer avec S44'!$C:$BQ,60,0)</f>
        <v>0</v>
      </c>
      <c r="K222" s="58">
        <f>VLOOKUP($A222,'S45'!$C:$BQ,32,0)</f>
        <v>254.1</v>
      </c>
      <c r="L222" s="58">
        <f>VLOOKUP($A222,'S45'!$C:$BQ,39,0)</f>
        <v>232</v>
      </c>
      <c r="M222" s="58">
        <f>VLOOKUP($A222,'S45'!$C:$BQ,40,0)</f>
        <v>329</v>
      </c>
      <c r="N222" s="58">
        <f>VLOOKUP($A222,'S45'!$C:$BQ,22,0)</f>
        <v>4890.3975</v>
      </c>
      <c r="O222" s="66">
        <f>VLOOKUP($A222,'S45'!$C:$BQ,29,0)</f>
        <v>0</v>
      </c>
      <c r="P222" s="66">
        <f>VLOOKUP($A222,'S45'!$C:$BQ,30,0)</f>
        <v>411</v>
      </c>
      <c r="Q222" s="66">
        <f>VLOOKUP($A222,'S45'!$C:$BQ,52,0)</f>
        <v>299.39999999999998</v>
      </c>
      <c r="R222" s="66">
        <f>VLOOKUP($A222,'S45'!$C:$BQ,59,0)</f>
        <v>0</v>
      </c>
      <c r="S222" s="66">
        <f>VLOOKUP($A222,'S45'!$C:$BQ,60,0)</f>
        <v>0</v>
      </c>
      <c r="T222" s="58">
        <f>VLOOKUP($A222,'S46'!$C:$BQ,32,0)</f>
        <v>254.1</v>
      </c>
      <c r="U222" s="58">
        <f>VLOOKUP($A222,'S46'!$C:$BQ,39,0)</f>
        <v>232</v>
      </c>
      <c r="V222" s="58">
        <f>VLOOKUP($A222,'S46'!$C:$BQ,40,0)</f>
        <v>329</v>
      </c>
      <c r="W222" s="58">
        <f>VLOOKUP($A222,'S46'!$C:$BQ,22,0)</f>
        <v>4930.2639499999996</v>
      </c>
      <c r="X222" s="66">
        <f>VLOOKUP($A222,'S46'!$C:$BQ,29,0)</f>
        <v>0</v>
      </c>
      <c r="Y222" s="66">
        <f>VLOOKUP($A222,'S46'!$C:$BQ,30,0)</f>
        <v>371</v>
      </c>
      <c r="Z222" s="66">
        <f>VLOOKUP($A222,'S46'!$C:$BQ,52,0)</f>
        <v>304.39999999999998</v>
      </c>
      <c r="AA222" s="66">
        <f>VLOOKUP($A222,'S46'!$C:$BQ,59,0)</f>
        <v>0</v>
      </c>
      <c r="AB222" s="66">
        <f>VLOOKUP($A222,'S46'!$C:$BQ,60,0)</f>
        <v>0</v>
      </c>
      <c r="AC222" s="58">
        <f>VLOOKUP($A222,'S47'!$C:$BQ,32,0)</f>
        <v>261.10000000000002</v>
      </c>
      <c r="AD222" s="58">
        <f>VLOOKUP($A222,'S47'!$C:$BQ,39,0)</f>
        <v>225</v>
      </c>
      <c r="AE222" s="58">
        <f>VLOOKUP($A222,'S47'!$C:$BQ,40,0)</f>
        <v>322</v>
      </c>
      <c r="AF222" s="58">
        <f>VLOOKUP($A222,'S47'!$C:$BQ,22,0)</f>
        <v>5019.7256699999998</v>
      </c>
      <c r="AG222" s="66">
        <f>VLOOKUP($A222,'S47'!$C:$BQ,29,0)</f>
        <v>0</v>
      </c>
      <c r="AH222" s="66">
        <f>VLOOKUP($A222,'S47'!$C:$BQ,30,0)</f>
        <v>282</v>
      </c>
      <c r="AI222" s="66">
        <f>VLOOKUP($A222,'S47'!$C:$BQ,52,0)</f>
        <v>310.39999999999998</v>
      </c>
      <c r="AJ222" s="66">
        <f>VLOOKUP($A222,'S47'!$C:$BQ,59,0)</f>
        <v>0</v>
      </c>
      <c r="AK222" s="66">
        <f>VLOOKUP($A222,'S47'!$C:$BQ,60,0)</f>
        <v>0</v>
      </c>
      <c r="AL222" s="58">
        <f>VLOOKUP($A222,'S48'!$C:$BQ,32,0)</f>
        <v>264.10000000000002</v>
      </c>
      <c r="AM222" s="58">
        <f>VLOOKUP($A222,'S48'!$C:$BQ,39,0)</f>
        <v>220</v>
      </c>
      <c r="AN222" s="58">
        <f>VLOOKUP($A222,'S48'!$C:$BQ,40,0)</f>
        <v>317</v>
      </c>
      <c r="AO222" s="58">
        <f>VLOOKUP($A222,'S48'!$C:$BQ,22,0)</f>
        <v>5119.8795099999998</v>
      </c>
      <c r="AP222" s="66">
        <f>VLOOKUP($A222,'S48'!$C:$BQ,29,0)</f>
        <v>0</v>
      </c>
      <c r="AQ222" s="66">
        <f>VLOOKUP($A222,'S48'!$C:$BQ,30,0)</f>
        <v>163</v>
      </c>
      <c r="AR222" s="66">
        <f>VLOOKUP($A222,'S48'!$C:$BQ,52,0)</f>
        <v>311.39999999999998</v>
      </c>
      <c r="AS222" s="66">
        <f>VLOOKUP($A222,'S48'!$C:$BQ,59,0)</f>
        <v>0</v>
      </c>
      <c r="AT222" s="66">
        <f>VLOOKUP($A222,'S48'!$C:$BQ,60,0)</f>
        <v>0</v>
      </c>
      <c r="AU222" s="58">
        <f>VLOOKUP($A222,'S49'!$C:$BQ,32,0)</f>
        <v>263.60000000000002</v>
      </c>
      <c r="AV222" s="58">
        <f>VLOOKUP($A222,'S49'!$C:$BQ,39,0)</f>
        <v>221</v>
      </c>
      <c r="AW222" s="58">
        <f>VLOOKUP($A222,'S49'!$C:$BQ,40,0)</f>
        <v>318</v>
      </c>
      <c r="AX222" s="58">
        <f>VLOOKUP($A222,'S49'!$C:$BQ,22,0)</f>
        <v>5292.1567299999997</v>
      </c>
      <c r="AY222" s="66">
        <f>VLOOKUP($A222,'S49'!$C:$BQ,29,0)</f>
        <v>0</v>
      </c>
      <c r="AZ222" s="66">
        <f>VLOOKUP($A222,'S49'!$C:$BQ,30,0)</f>
        <v>0</v>
      </c>
      <c r="BA222" s="66">
        <f>VLOOKUP($A222,'S49'!$C:$BQ,52,0)</f>
        <v>315.39999999999998</v>
      </c>
      <c r="BB222" s="66">
        <f>VLOOKUP($A222,'S49'!$C:$BQ,59,0)</f>
        <v>0</v>
      </c>
      <c r="BC222" s="66">
        <f>VLOOKUP($A222,'S49'!$C:$BQ,60,0)</f>
        <v>0</v>
      </c>
      <c r="BD222" s="58" t="e">
        <f>VLOOKUP($A222,'S50'!$C:$BQ,32,0)</f>
        <v>#N/A</v>
      </c>
      <c r="BE222" s="58" t="e">
        <f>VLOOKUP($A222,'S50'!$C:$BQ,39,0)</f>
        <v>#N/A</v>
      </c>
      <c r="BF222" s="58" t="e">
        <f>VLOOKUP($A222,'S50'!$C:$BQ,40,0)</f>
        <v>#N/A</v>
      </c>
      <c r="BG222" s="58" t="e">
        <f>VLOOKUP($A222,'S50'!$C:$BQ,22,0)</f>
        <v>#N/A</v>
      </c>
      <c r="BH222" s="66" t="e">
        <f>VLOOKUP($A222,'S50'!$C:$BQ,29,0)</f>
        <v>#N/A</v>
      </c>
      <c r="BI222" s="66" t="e">
        <f>VLOOKUP($A222,'S50'!$C:$BQ,30,0)</f>
        <v>#N/A</v>
      </c>
      <c r="BJ222" s="66" t="e">
        <f>VLOOKUP($A222,'S50'!$C:$BQ,52,0)</f>
        <v>#N/A</v>
      </c>
      <c r="BK222" s="66" t="e">
        <f>VLOOKUP($A222,'S50'!$C:$BQ,59,0)</f>
        <v>#N/A</v>
      </c>
      <c r="BL222" s="66" t="e">
        <f>VLOOKUP($A222,'S50'!$C:$BQ,60,0)</f>
        <v>#N/A</v>
      </c>
    </row>
    <row r="223" spans="1:64" x14ac:dyDescent="0.2">
      <c r="A223" s="57" t="s">
        <v>293</v>
      </c>
      <c r="B223" s="58">
        <f>VLOOKUP($A223,'S0 remplacer avec S44'!$C:$BQ,32,0)</f>
        <v>113.5</v>
      </c>
      <c r="C223" s="58">
        <f>VLOOKUP($A223,'S0 remplacer avec S44'!$C:$BQ,39,0)</f>
        <v>66</v>
      </c>
      <c r="D223" s="58">
        <f>VLOOKUP($A223,'S0 remplacer avec S44'!$C:$BQ,40,0)</f>
        <v>101</v>
      </c>
      <c r="E223" s="58">
        <f>VLOOKUP($A223,'S0 remplacer avec S44'!$C:$BQ,22,0)</f>
        <v>1676.7995149999999</v>
      </c>
      <c r="F223" s="66">
        <f>VLOOKUP($A223,'S0 remplacer avec S44'!$C:$BQ,29,0)</f>
        <v>0</v>
      </c>
      <c r="G223" s="66">
        <f>VLOOKUP($A223,'S0 remplacer avec S44'!$C:$BQ,30,0)</f>
        <v>274</v>
      </c>
      <c r="H223" s="66">
        <f>VLOOKUP($A223,'S0 remplacer avec S44'!$C:$BQ,52,0)</f>
        <v>71.400000000000006</v>
      </c>
      <c r="I223" s="66">
        <f>VLOOKUP($A223,'S0 remplacer avec S44'!$C:$BQ,59,0)</f>
        <v>20</v>
      </c>
      <c r="J223" s="66">
        <f>VLOOKUP($A223,'S0 remplacer avec S44'!$C:$BQ,60,0)</f>
        <v>38</v>
      </c>
      <c r="K223" s="58">
        <f>VLOOKUP($A223,'S45'!$C:$BQ,32,0)</f>
        <v>115</v>
      </c>
      <c r="L223" s="58">
        <f>VLOOKUP($A223,'S45'!$C:$BQ,39,0)</f>
        <v>64</v>
      </c>
      <c r="M223" s="58">
        <f>VLOOKUP($A223,'S45'!$C:$BQ,40,0)</f>
        <v>100</v>
      </c>
      <c r="N223" s="58">
        <f>VLOOKUP($A223,'S45'!$C:$BQ,22,0)</f>
        <v>1693.9432850000001</v>
      </c>
      <c r="O223" s="66">
        <f>VLOOKUP($A223,'S45'!$C:$BQ,29,0)</f>
        <v>0</v>
      </c>
      <c r="P223" s="66">
        <f>VLOOKUP($A223,'S45'!$C:$BQ,30,0)</f>
        <v>257</v>
      </c>
      <c r="Q223" s="66">
        <f>VLOOKUP($A223,'S45'!$C:$BQ,52,0)</f>
        <v>72.400000000000006</v>
      </c>
      <c r="R223" s="66">
        <f>VLOOKUP($A223,'S45'!$C:$BQ,59,0)</f>
        <v>19</v>
      </c>
      <c r="S223" s="66">
        <f>VLOOKUP($A223,'S45'!$C:$BQ,60,0)</f>
        <v>37</v>
      </c>
      <c r="T223" s="58">
        <f>VLOOKUP($A223,'S46'!$C:$BQ,32,0)</f>
        <v>116</v>
      </c>
      <c r="U223" s="58">
        <f>VLOOKUP($A223,'S46'!$C:$BQ,39,0)</f>
        <v>63</v>
      </c>
      <c r="V223" s="58">
        <f>VLOOKUP($A223,'S46'!$C:$BQ,40,0)</f>
        <v>99</v>
      </c>
      <c r="W223" s="58">
        <f>VLOOKUP($A223,'S46'!$C:$BQ,22,0)</f>
        <v>1698.3117950000001</v>
      </c>
      <c r="X223" s="66">
        <f>VLOOKUP($A223,'S46'!$C:$BQ,29,0)</f>
        <v>0</v>
      </c>
      <c r="Y223" s="66">
        <f>VLOOKUP($A223,'S46'!$C:$BQ,30,0)</f>
        <v>253</v>
      </c>
      <c r="Z223" s="66">
        <f>VLOOKUP($A223,'S46'!$C:$BQ,52,0)</f>
        <v>72.400000000000006</v>
      </c>
      <c r="AA223" s="66">
        <f>VLOOKUP($A223,'S46'!$C:$BQ,59,0)</f>
        <v>19</v>
      </c>
      <c r="AB223" s="66">
        <f>VLOOKUP($A223,'S46'!$C:$BQ,60,0)</f>
        <v>37</v>
      </c>
      <c r="AC223" s="58">
        <f>VLOOKUP($A223,'S47'!$C:$BQ,32,0)</f>
        <v>128</v>
      </c>
      <c r="AD223" s="58">
        <f>VLOOKUP($A223,'S47'!$C:$BQ,39,0)</f>
        <v>51</v>
      </c>
      <c r="AE223" s="58">
        <f>VLOOKUP($A223,'S47'!$C:$BQ,40,0)</f>
        <v>87</v>
      </c>
      <c r="AF223" s="58">
        <f>VLOOKUP($A223,'S47'!$C:$BQ,22,0)</f>
        <v>1744.8327850000001</v>
      </c>
      <c r="AG223" s="66">
        <f>VLOOKUP($A223,'S47'!$C:$BQ,29,0)</f>
        <v>0</v>
      </c>
      <c r="AH223" s="66">
        <f>VLOOKUP($A223,'S47'!$C:$BQ,30,0)</f>
        <v>206</v>
      </c>
      <c r="AI223" s="66">
        <f>VLOOKUP($A223,'S47'!$C:$BQ,52,0)</f>
        <v>76.400000000000006</v>
      </c>
      <c r="AJ223" s="66">
        <f>VLOOKUP($A223,'S47'!$C:$BQ,59,0)</f>
        <v>15</v>
      </c>
      <c r="AK223" s="66">
        <f>VLOOKUP($A223,'S47'!$C:$BQ,60,0)</f>
        <v>33</v>
      </c>
      <c r="AL223" s="58">
        <f>VLOOKUP($A223,'S48'!$C:$BQ,32,0)</f>
        <v>130.5</v>
      </c>
      <c r="AM223" s="58">
        <f>VLOOKUP($A223,'S48'!$C:$BQ,39,0)</f>
        <v>49</v>
      </c>
      <c r="AN223" s="58">
        <f>VLOOKUP($A223,'S48'!$C:$BQ,40,0)</f>
        <v>85</v>
      </c>
      <c r="AO223" s="58">
        <f>VLOOKUP($A223,'S48'!$C:$BQ,22,0)</f>
        <v>1759.617465</v>
      </c>
      <c r="AP223" s="66">
        <f>VLOOKUP($A223,'S48'!$C:$BQ,29,0)</f>
        <v>0</v>
      </c>
      <c r="AQ223" s="66">
        <f>VLOOKUP($A223,'S48'!$C:$BQ,30,0)</f>
        <v>198</v>
      </c>
      <c r="AR223" s="66">
        <f>VLOOKUP($A223,'S48'!$C:$BQ,52,0)</f>
        <v>79.400000000000006</v>
      </c>
      <c r="AS223" s="66">
        <f>VLOOKUP($A223,'S48'!$C:$BQ,59,0)</f>
        <v>12</v>
      </c>
      <c r="AT223" s="66">
        <f>VLOOKUP($A223,'S48'!$C:$BQ,60,0)</f>
        <v>30</v>
      </c>
      <c r="AU223" s="58">
        <f>VLOOKUP($A223,'S49'!$C:$BQ,32,0)</f>
        <v>133.5</v>
      </c>
      <c r="AV223" s="58">
        <f>VLOOKUP($A223,'S49'!$C:$BQ,39,0)</f>
        <v>46</v>
      </c>
      <c r="AW223" s="58">
        <f>VLOOKUP($A223,'S49'!$C:$BQ,40,0)</f>
        <v>82</v>
      </c>
      <c r="AX223" s="58">
        <f>VLOOKUP($A223,'S49'!$C:$BQ,22,0)</f>
        <v>1836.0005450000001</v>
      </c>
      <c r="AY223" s="66">
        <f>VLOOKUP($A223,'S49'!$C:$BQ,29,0)</f>
        <v>0</v>
      </c>
      <c r="AZ223" s="66">
        <f>VLOOKUP($A223,'S49'!$C:$BQ,30,0)</f>
        <v>122</v>
      </c>
      <c r="BA223" s="66">
        <f>VLOOKUP($A223,'S49'!$C:$BQ,52,0)</f>
        <v>80.400000000000006</v>
      </c>
      <c r="BB223" s="66">
        <f>VLOOKUP($A223,'S49'!$C:$BQ,59,0)</f>
        <v>11</v>
      </c>
      <c r="BC223" s="66">
        <f>VLOOKUP($A223,'S49'!$C:$BQ,60,0)</f>
        <v>29</v>
      </c>
      <c r="BD223" s="58" t="e">
        <f>VLOOKUP($A223,'S50'!$C:$BQ,32,0)</f>
        <v>#N/A</v>
      </c>
      <c r="BE223" s="58" t="e">
        <f>VLOOKUP($A223,'S50'!$C:$BQ,39,0)</f>
        <v>#N/A</v>
      </c>
      <c r="BF223" s="58" t="e">
        <f>VLOOKUP($A223,'S50'!$C:$BQ,40,0)</f>
        <v>#N/A</v>
      </c>
      <c r="BG223" s="58" t="e">
        <f>VLOOKUP($A223,'S50'!$C:$BQ,22,0)</f>
        <v>#N/A</v>
      </c>
      <c r="BH223" s="66" t="e">
        <f>VLOOKUP($A223,'S50'!$C:$BQ,29,0)</f>
        <v>#N/A</v>
      </c>
      <c r="BI223" s="66" t="e">
        <f>VLOOKUP($A223,'S50'!$C:$BQ,30,0)</f>
        <v>#N/A</v>
      </c>
      <c r="BJ223" s="66" t="e">
        <f>VLOOKUP($A223,'S50'!$C:$BQ,52,0)</f>
        <v>#N/A</v>
      </c>
      <c r="BK223" s="66" t="e">
        <f>VLOOKUP($A223,'S50'!$C:$BQ,59,0)</f>
        <v>#N/A</v>
      </c>
      <c r="BL223" s="66" t="e">
        <f>VLOOKUP($A223,'S50'!$C:$BQ,60,0)</f>
        <v>#N/A</v>
      </c>
    </row>
    <row r="224" spans="1:64" x14ac:dyDescent="0.2">
      <c r="A224" s="57" t="s">
        <v>294</v>
      </c>
      <c r="B224" s="58">
        <f>VLOOKUP($A224,'S0 remplacer avec S44'!$C:$BQ,32,0)</f>
        <v>136.15</v>
      </c>
      <c r="C224" s="58">
        <f>VLOOKUP($A224,'S0 remplacer avec S44'!$C:$BQ,39,0)</f>
        <v>52</v>
      </c>
      <c r="D224" s="58">
        <f>VLOOKUP($A224,'S0 remplacer avec S44'!$C:$BQ,40,0)</f>
        <v>89</v>
      </c>
      <c r="E224" s="58">
        <f>VLOOKUP($A224,'S0 remplacer avec S44'!$C:$BQ,22,0)</f>
        <v>2388.0721800000001</v>
      </c>
      <c r="F224" s="66">
        <f>VLOOKUP($A224,'S0 remplacer avec S44'!$C:$BQ,29,0)</f>
        <v>0</v>
      </c>
      <c r="G224" s="66">
        <f>VLOOKUP($A224,'S0 remplacer avec S44'!$C:$BQ,30,0)</f>
        <v>0</v>
      </c>
      <c r="H224" s="66">
        <f>VLOOKUP($A224,'S0 remplacer avec S44'!$C:$BQ,52,0)</f>
        <v>104.4</v>
      </c>
      <c r="I224" s="66">
        <f>VLOOKUP($A224,'S0 remplacer avec S44'!$C:$BQ,59,0)</f>
        <v>0</v>
      </c>
      <c r="J224" s="66">
        <f>VLOOKUP($A224,'S0 remplacer avec S44'!$C:$BQ,60,0)</f>
        <v>10</v>
      </c>
      <c r="K224" s="58">
        <f>VLOOKUP($A224,'S45'!$C:$BQ,32,0)</f>
        <v>140.65</v>
      </c>
      <c r="L224" s="58">
        <f>VLOOKUP($A224,'S45'!$C:$BQ,39,0)</f>
        <v>47</v>
      </c>
      <c r="M224" s="58">
        <f>VLOOKUP($A224,'S45'!$C:$BQ,40,0)</f>
        <v>85</v>
      </c>
      <c r="N224" s="58">
        <f>VLOOKUP($A224,'S45'!$C:$BQ,22,0)</f>
        <v>2484.4627399999999</v>
      </c>
      <c r="O224" s="66">
        <f>VLOOKUP($A224,'S45'!$C:$BQ,29,0)</f>
        <v>0</v>
      </c>
      <c r="P224" s="66">
        <f>VLOOKUP($A224,'S45'!$C:$BQ,30,0)</f>
        <v>0</v>
      </c>
      <c r="Q224" s="66">
        <f>VLOOKUP($A224,'S45'!$C:$BQ,52,0)</f>
        <v>107.4</v>
      </c>
      <c r="R224" s="66">
        <f>VLOOKUP($A224,'S45'!$C:$BQ,59,0)</f>
        <v>0</v>
      </c>
      <c r="S224" s="66">
        <f>VLOOKUP($A224,'S45'!$C:$BQ,60,0)</f>
        <v>7</v>
      </c>
      <c r="T224" s="58">
        <f>VLOOKUP($A224,'S46'!$C:$BQ,32,0)</f>
        <v>140.65</v>
      </c>
      <c r="U224" s="58">
        <f>VLOOKUP($A224,'S46'!$C:$BQ,39,0)</f>
        <v>47</v>
      </c>
      <c r="V224" s="58">
        <f>VLOOKUP($A224,'S46'!$C:$BQ,40,0)</f>
        <v>85</v>
      </c>
      <c r="W224" s="58">
        <f>VLOOKUP($A224,'S46'!$C:$BQ,22,0)</f>
        <v>2487.9791399999999</v>
      </c>
      <c r="X224" s="66">
        <f>VLOOKUP($A224,'S46'!$C:$BQ,29,0)</f>
        <v>0</v>
      </c>
      <c r="Y224" s="66">
        <f>VLOOKUP($A224,'S46'!$C:$BQ,30,0)</f>
        <v>0</v>
      </c>
      <c r="Z224" s="66">
        <f>VLOOKUP($A224,'S46'!$C:$BQ,52,0)</f>
        <v>108.4</v>
      </c>
      <c r="AA224" s="66">
        <f>VLOOKUP($A224,'S46'!$C:$BQ,59,0)</f>
        <v>0</v>
      </c>
      <c r="AB224" s="66">
        <f>VLOOKUP($A224,'S46'!$C:$BQ,60,0)</f>
        <v>6</v>
      </c>
      <c r="AC224" s="58">
        <f>VLOOKUP($A224,'S47'!$C:$BQ,32,0)</f>
        <v>144.65</v>
      </c>
      <c r="AD224" s="58">
        <f>VLOOKUP($A224,'S47'!$C:$BQ,39,0)</f>
        <v>43</v>
      </c>
      <c r="AE224" s="58">
        <f>VLOOKUP($A224,'S47'!$C:$BQ,40,0)</f>
        <v>81</v>
      </c>
      <c r="AF224" s="58">
        <f>VLOOKUP($A224,'S47'!$C:$BQ,22,0)</f>
        <v>2472.7702300000001</v>
      </c>
      <c r="AG224" s="66">
        <f>VLOOKUP($A224,'S47'!$C:$BQ,29,0)</f>
        <v>0</v>
      </c>
      <c r="AH224" s="66">
        <f>VLOOKUP($A224,'S47'!$C:$BQ,30,0)</f>
        <v>0</v>
      </c>
      <c r="AI224" s="66">
        <f>VLOOKUP($A224,'S47'!$C:$BQ,52,0)</f>
        <v>112.4</v>
      </c>
      <c r="AJ224" s="66">
        <f>VLOOKUP($A224,'S47'!$C:$BQ,59,0)</f>
        <v>0</v>
      </c>
      <c r="AK224" s="66">
        <f>VLOOKUP($A224,'S47'!$C:$BQ,60,0)</f>
        <v>2</v>
      </c>
      <c r="AL224" s="58">
        <f>VLOOKUP($A224,'S48'!$C:$BQ,32,0)</f>
        <v>147.15</v>
      </c>
      <c r="AM224" s="58">
        <f>VLOOKUP($A224,'S48'!$C:$BQ,39,0)</f>
        <v>47</v>
      </c>
      <c r="AN224" s="58">
        <f>VLOOKUP($A224,'S48'!$C:$BQ,40,0)</f>
        <v>86</v>
      </c>
      <c r="AO224" s="58">
        <f>VLOOKUP($A224,'S48'!$C:$BQ,22,0)</f>
        <v>2522.3100100000001</v>
      </c>
      <c r="AP224" s="66">
        <f>VLOOKUP($A224,'S48'!$C:$BQ,29,0)</f>
        <v>0</v>
      </c>
      <c r="AQ224" s="66">
        <f>VLOOKUP($A224,'S48'!$C:$BQ,30,0)</f>
        <v>0</v>
      </c>
      <c r="AR224" s="66">
        <f>VLOOKUP($A224,'S48'!$C:$BQ,52,0)</f>
        <v>115.4</v>
      </c>
      <c r="AS224" s="66">
        <f>VLOOKUP($A224,'S48'!$C:$BQ,59,0)</f>
        <v>0</v>
      </c>
      <c r="AT224" s="66">
        <f>VLOOKUP($A224,'S48'!$C:$BQ,60,0)</f>
        <v>3</v>
      </c>
      <c r="AU224" s="58">
        <f>VLOOKUP($A224,'S49'!$C:$BQ,32,0)</f>
        <v>146.15</v>
      </c>
      <c r="AV224" s="58">
        <f>VLOOKUP($A224,'S49'!$C:$BQ,39,0)</f>
        <v>48</v>
      </c>
      <c r="AW224" s="58">
        <f>VLOOKUP($A224,'S49'!$C:$BQ,40,0)</f>
        <v>87</v>
      </c>
      <c r="AX224" s="58">
        <f>VLOOKUP($A224,'S49'!$C:$BQ,22,0)</f>
        <v>2533.3365399999998</v>
      </c>
      <c r="AY224" s="66">
        <f>VLOOKUP($A224,'S49'!$C:$BQ,29,0)</f>
        <v>0</v>
      </c>
      <c r="AZ224" s="66">
        <f>VLOOKUP($A224,'S49'!$C:$BQ,30,0)</f>
        <v>0</v>
      </c>
      <c r="BA224" s="66">
        <f>VLOOKUP($A224,'S49'!$C:$BQ,52,0)</f>
        <v>115.4</v>
      </c>
      <c r="BB224" s="66">
        <f>VLOOKUP($A224,'S49'!$C:$BQ,59,0)</f>
        <v>0</v>
      </c>
      <c r="BC224" s="66">
        <f>VLOOKUP($A224,'S49'!$C:$BQ,60,0)</f>
        <v>3</v>
      </c>
      <c r="BD224" s="58" t="e">
        <f>VLOOKUP($A224,'S50'!$C:$BQ,32,0)</f>
        <v>#N/A</v>
      </c>
      <c r="BE224" s="58" t="e">
        <f>VLOOKUP($A224,'S50'!$C:$BQ,39,0)</f>
        <v>#N/A</v>
      </c>
      <c r="BF224" s="58" t="e">
        <f>VLOOKUP($A224,'S50'!$C:$BQ,40,0)</f>
        <v>#N/A</v>
      </c>
      <c r="BG224" s="58" t="e">
        <f>VLOOKUP($A224,'S50'!$C:$BQ,22,0)</f>
        <v>#N/A</v>
      </c>
      <c r="BH224" s="66" t="e">
        <f>VLOOKUP($A224,'S50'!$C:$BQ,29,0)</f>
        <v>#N/A</v>
      </c>
      <c r="BI224" s="66" t="e">
        <f>VLOOKUP($A224,'S50'!$C:$BQ,30,0)</f>
        <v>#N/A</v>
      </c>
      <c r="BJ224" s="66" t="e">
        <f>VLOOKUP($A224,'S50'!$C:$BQ,52,0)</f>
        <v>#N/A</v>
      </c>
      <c r="BK224" s="66" t="e">
        <f>VLOOKUP($A224,'S50'!$C:$BQ,59,0)</f>
        <v>#N/A</v>
      </c>
      <c r="BL224" s="66" t="e">
        <f>VLOOKUP($A224,'S50'!$C:$BQ,60,0)</f>
        <v>#N/A</v>
      </c>
    </row>
    <row r="225" spans="1:64" x14ac:dyDescent="0.2">
      <c r="A225" s="57" t="s">
        <v>295</v>
      </c>
      <c r="B225" s="58">
        <f>VLOOKUP($A225,'S0 remplacer avec S44'!$C:$BQ,32,0)</f>
        <v>156.85</v>
      </c>
      <c r="C225" s="58">
        <f>VLOOKUP($A225,'S0 remplacer avec S44'!$C:$BQ,39,0)</f>
        <v>52</v>
      </c>
      <c r="D225" s="58">
        <f>VLOOKUP($A225,'S0 remplacer avec S44'!$C:$BQ,40,0)</f>
        <v>94</v>
      </c>
      <c r="E225" s="58">
        <f>VLOOKUP($A225,'S0 remplacer avec S44'!$C:$BQ,22,0)</f>
        <v>1578.5626549999999</v>
      </c>
      <c r="F225" s="66">
        <f>VLOOKUP($A225,'S0 remplacer avec S44'!$C:$BQ,29,0)</f>
        <v>320</v>
      </c>
      <c r="G225" s="66">
        <f>VLOOKUP($A225,'S0 remplacer avec S44'!$C:$BQ,30,0)</f>
        <v>700</v>
      </c>
      <c r="H225" s="66">
        <f>VLOOKUP($A225,'S0 remplacer avec S44'!$C:$BQ,52,0)</f>
        <v>100.8</v>
      </c>
      <c r="I225" s="66">
        <f>VLOOKUP($A225,'S0 remplacer avec S44'!$C:$BQ,59,0)</f>
        <v>6</v>
      </c>
      <c r="J225" s="66">
        <f>VLOOKUP($A225,'S0 remplacer avec S44'!$C:$BQ,60,0)</f>
        <v>27</v>
      </c>
      <c r="K225" s="58">
        <f>VLOOKUP($A225,'S45'!$C:$BQ,32,0)</f>
        <v>158.35</v>
      </c>
      <c r="L225" s="58">
        <f>VLOOKUP($A225,'S45'!$C:$BQ,39,0)</f>
        <v>51</v>
      </c>
      <c r="M225" s="58">
        <f>VLOOKUP($A225,'S45'!$C:$BQ,40,0)</f>
        <v>93</v>
      </c>
      <c r="N225" s="58">
        <f>VLOOKUP($A225,'S45'!$C:$BQ,22,0)</f>
        <v>1582.5174549999999</v>
      </c>
      <c r="O225" s="66">
        <f>VLOOKUP($A225,'S45'!$C:$BQ,29,0)</f>
        <v>316</v>
      </c>
      <c r="P225" s="66">
        <f>VLOOKUP($A225,'S45'!$C:$BQ,30,0)</f>
        <v>696</v>
      </c>
      <c r="Q225" s="66">
        <f>VLOOKUP($A225,'S45'!$C:$BQ,52,0)</f>
        <v>103.8</v>
      </c>
      <c r="R225" s="66">
        <f>VLOOKUP($A225,'S45'!$C:$BQ,59,0)</f>
        <v>3</v>
      </c>
      <c r="S225" s="66">
        <f>VLOOKUP($A225,'S45'!$C:$BQ,60,0)</f>
        <v>24</v>
      </c>
      <c r="T225" s="58">
        <f>VLOOKUP($A225,'S46'!$C:$BQ,32,0)</f>
        <v>159.35</v>
      </c>
      <c r="U225" s="58">
        <f>VLOOKUP($A225,'S46'!$C:$BQ,39,0)</f>
        <v>50</v>
      </c>
      <c r="V225" s="58">
        <f>VLOOKUP($A225,'S46'!$C:$BQ,40,0)</f>
        <v>92</v>
      </c>
      <c r="W225" s="58">
        <f>VLOOKUP($A225,'S46'!$C:$BQ,22,0)</f>
        <v>1603.110905</v>
      </c>
      <c r="X225" s="66">
        <f>VLOOKUP($A225,'S46'!$C:$BQ,29,0)</f>
        <v>295</v>
      </c>
      <c r="Y225" s="66">
        <f>VLOOKUP($A225,'S46'!$C:$BQ,30,0)</f>
        <v>675</v>
      </c>
      <c r="Z225" s="66">
        <f>VLOOKUP($A225,'S46'!$C:$BQ,52,0)</f>
        <v>105.8</v>
      </c>
      <c r="AA225" s="66">
        <f>VLOOKUP($A225,'S46'!$C:$BQ,59,0)</f>
        <v>1</v>
      </c>
      <c r="AB225" s="66">
        <f>VLOOKUP($A225,'S46'!$C:$BQ,60,0)</f>
        <v>22</v>
      </c>
      <c r="AC225" s="58">
        <f>VLOOKUP($A225,'S47'!$C:$BQ,32,0)</f>
        <v>167.35</v>
      </c>
      <c r="AD225" s="58">
        <f>VLOOKUP($A225,'S47'!$C:$BQ,39,0)</f>
        <v>42</v>
      </c>
      <c r="AE225" s="58">
        <f>VLOOKUP($A225,'S47'!$C:$BQ,40,0)</f>
        <v>84</v>
      </c>
      <c r="AF225" s="58">
        <f>VLOOKUP($A225,'S47'!$C:$BQ,22,0)</f>
        <v>1627.174665</v>
      </c>
      <c r="AG225" s="66">
        <f>VLOOKUP($A225,'S47'!$C:$BQ,29,0)</f>
        <v>271</v>
      </c>
      <c r="AH225" s="66">
        <f>VLOOKUP($A225,'S47'!$C:$BQ,30,0)</f>
        <v>651</v>
      </c>
      <c r="AI225" s="66">
        <f>VLOOKUP($A225,'S47'!$C:$BQ,52,0)</f>
        <v>110.8</v>
      </c>
      <c r="AJ225" s="66">
        <f>VLOOKUP($A225,'S47'!$C:$BQ,59,0)</f>
        <v>0</v>
      </c>
      <c r="AK225" s="66">
        <f>VLOOKUP($A225,'S47'!$C:$BQ,60,0)</f>
        <v>17</v>
      </c>
      <c r="AL225" s="58">
        <f>VLOOKUP($A225,'S48'!$C:$BQ,32,0)</f>
        <v>169.85</v>
      </c>
      <c r="AM225" s="58">
        <f>VLOOKUP($A225,'S48'!$C:$BQ,39,0)</f>
        <v>38</v>
      </c>
      <c r="AN225" s="58">
        <f>VLOOKUP($A225,'S48'!$C:$BQ,40,0)</f>
        <v>80</v>
      </c>
      <c r="AO225" s="58">
        <f>VLOOKUP($A225,'S48'!$C:$BQ,22,0)</f>
        <v>1661.137835</v>
      </c>
      <c r="AP225" s="66">
        <f>VLOOKUP($A225,'S48'!$C:$BQ,29,0)</f>
        <v>226</v>
      </c>
      <c r="AQ225" s="66">
        <f>VLOOKUP($A225,'S48'!$C:$BQ,30,0)</f>
        <v>603</v>
      </c>
      <c r="AR225" s="66">
        <f>VLOOKUP($A225,'S48'!$C:$BQ,52,0)</f>
        <v>114.8</v>
      </c>
      <c r="AS225" s="66">
        <f>VLOOKUP($A225,'S48'!$C:$BQ,59,0)</f>
        <v>0</v>
      </c>
      <c r="AT225" s="66">
        <f>VLOOKUP($A225,'S48'!$C:$BQ,60,0)</f>
        <v>12</v>
      </c>
      <c r="AU225" s="58">
        <f>VLOOKUP($A225,'S49'!$C:$BQ,32,0)</f>
        <v>170.85</v>
      </c>
      <c r="AV225" s="58">
        <f>VLOOKUP($A225,'S49'!$C:$BQ,39,0)</f>
        <v>37</v>
      </c>
      <c r="AW225" s="58">
        <f>VLOOKUP($A225,'S49'!$C:$BQ,40,0)</f>
        <v>79</v>
      </c>
      <c r="AX225" s="58">
        <f>VLOOKUP($A225,'S49'!$C:$BQ,22,0)</f>
        <v>1725.140995</v>
      </c>
      <c r="AY225" s="66">
        <f>VLOOKUP($A225,'S49'!$C:$BQ,29,0)</f>
        <v>162</v>
      </c>
      <c r="AZ225" s="66">
        <f>VLOOKUP($A225,'S49'!$C:$BQ,30,0)</f>
        <v>539</v>
      </c>
      <c r="BA225" s="66">
        <f>VLOOKUP($A225,'S49'!$C:$BQ,52,0)</f>
        <v>126.8</v>
      </c>
      <c r="BB225" s="66">
        <f>VLOOKUP($A225,'S49'!$C:$BQ,59,0)</f>
        <v>0</v>
      </c>
      <c r="BC225" s="66">
        <f>VLOOKUP($A225,'S49'!$C:$BQ,60,0)</f>
        <v>0</v>
      </c>
      <c r="BD225" s="58" t="e">
        <f>VLOOKUP($A225,'S50'!$C:$BQ,32,0)</f>
        <v>#N/A</v>
      </c>
      <c r="BE225" s="58" t="e">
        <f>VLOOKUP($A225,'S50'!$C:$BQ,39,0)</f>
        <v>#N/A</v>
      </c>
      <c r="BF225" s="58" t="e">
        <f>VLOOKUP($A225,'S50'!$C:$BQ,40,0)</f>
        <v>#N/A</v>
      </c>
      <c r="BG225" s="58" t="e">
        <f>VLOOKUP($A225,'S50'!$C:$BQ,22,0)</f>
        <v>#N/A</v>
      </c>
      <c r="BH225" s="66" t="e">
        <f>VLOOKUP($A225,'S50'!$C:$BQ,29,0)</f>
        <v>#N/A</v>
      </c>
      <c r="BI225" s="66" t="e">
        <f>VLOOKUP($A225,'S50'!$C:$BQ,30,0)</f>
        <v>#N/A</v>
      </c>
      <c r="BJ225" s="66" t="e">
        <f>VLOOKUP($A225,'S50'!$C:$BQ,52,0)</f>
        <v>#N/A</v>
      </c>
      <c r="BK225" s="66" t="e">
        <f>VLOOKUP($A225,'S50'!$C:$BQ,59,0)</f>
        <v>#N/A</v>
      </c>
      <c r="BL225" s="66" t="e">
        <f>VLOOKUP($A225,'S50'!$C:$BQ,60,0)</f>
        <v>#N/A</v>
      </c>
    </row>
    <row r="226" spans="1:64" x14ac:dyDescent="0.2">
      <c r="A226" s="57" t="s">
        <v>296</v>
      </c>
      <c r="B226" s="58">
        <f>VLOOKUP($A226,'S0 remplacer avec S44'!$C:$BQ,32,0)</f>
        <v>110.8</v>
      </c>
      <c r="C226" s="58">
        <f>VLOOKUP($A226,'S0 remplacer avec S44'!$C:$BQ,39,0)</f>
        <v>131</v>
      </c>
      <c r="D226" s="58">
        <f>VLOOKUP($A226,'S0 remplacer avec S44'!$C:$BQ,40,0)</f>
        <v>179</v>
      </c>
      <c r="E226" s="58">
        <f>VLOOKUP($A226,'S0 remplacer avec S44'!$C:$BQ,22,0)</f>
        <v>1727.88093</v>
      </c>
      <c r="F226" s="66">
        <f>VLOOKUP($A226,'S0 remplacer avec S44'!$C:$BQ,29,0)</f>
        <v>466</v>
      </c>
      <c r="G226" s="66">
        <f>VLOOKUP($A226,'S0 remplacer avec S44'!$C:$BQ,30,0)</f>
        <v>904</v>
      </c>
      <c r="H226" s="66">
        <f>VLOOKUP($A226,'S0 remplacer avec S44'!$C:$BQ,52,0)</f>
        <v>97.6</v>
      </c>
      <c r="I226" s="66">
        <f>VLOOKUP($A226,'S0 remplacer avec S44'!$C:$BQ,59,0)</f>
        <v>25</v>
      </c>
      <c r="J226" s="66">
        <f>VLOOKUP($A226,'S0 remplacer avec S44'!$C:$BQ,60,0)</f>
        <v>50</v>
      </c>
      <c r="K226" s="58">
        <f>VLOOKUP($A226,'S45'!$C:$BQ,32,0)</f>
        <v>109.4</v>
      </c>
      <c r="L226" s="58">
        <f>VLOOKUP($A226,'S45'!$C:$BQ,39,0)</f>
        <v>132</v>
      </c>
      <c r="M226" s="58">
        <f>VLOOKUP($A226,'S45'!$C:$BQ,40,0)</f>
        <v>180</v>
      </c>
      <c r="N226" s="58">
        <f>VLOOKUP($A226,'S45'!$C:$BQ,22,0)</f>
        <v>1718.21694</v>
      </c>
      <c r="O226" s="66">
        <f>VLOOKUP($A226,'S45'!$C:$BQ,29,0)</f>
        <v>475</v>
      </c>
      <c r="P226" s="66">
        <f>VLOOKUP($A226,'S45'!$C:$BQ,30,0)</f>
        <v>914</v>
      </c>
      <c r="Q226" s="66">
        <f>VLOOKUP($A226,'S45'!$C:$BQ,52,0)</f>
        <v>98.6</v>
      </c>
      <c r="R226" s="66">
        <f>VLOOKUP($A226,'S45'!$C:$BQ,59,0)</f>
        <v>24</v>
      </c>
      <c r="S226" s="66">
        <f>VLOOKUP($A226,'S45'!$C:$BQ,60,0)</f>
        <v>49</v>
      </c>
      <c r="T226" s="58">
        <f>VLOOKUP($A226,'S46'!$C:$BQ,32,0)</f>
        <v>109.4</v>
      </c>
      <c r="U226" s="58">
        <f>VLOOKUP($A226,'S46'!$C:$BQ,39,0)</f>
        <v>132</v>
      </c>
      <c r="V226" s="58">
        <f>VLOOKUP($A226,'S46'!$C:$BQ,40,0)</f>
        <v>180</v>
      </c>
      <c r="W226" s="58">
        <f>VLOOKUP($A226,'S46'!$C:$BQ,22,0)</f>
        <v>1765.65239</v>
      </c>
      <c r="X226" s="66">
        <f>VLOOKUP($A226,'S46'!$C:$BQ,29,0)</f>
        <v>428</v>
      </c>
      <c r="Y226" s="66">
        <f>VLOOKUP($A226,'S46'!$C:$BQ,30,0)</f>
        <v>866</v>
      </c>
      <c r="Z226" s="66">
        <f>VLOOKUP($A226,'S46'!$C:$BQ,52,0)</f>
        <v>103.6</v>
      </c>
      <c r="AA226" s="66">
        <f>VLOOKUP($A226,'S46'!$C:$BQ,59,0)</f>
        <v>19</v>
      </c>
      <c r="AB226" s="66">
        <f>VLOOKUP($A226,'S46'!$C:$BQ,60,0)</f>
        <v>44</v>
      </c>
      <c r="AC226" s="58">
        <f>VLOOKUP($A226,'S47'!$C:$BQ,32,0)</f>
        <v>112.9</v>
      </c>
      <c r="AD226" s="58">
        <f>VLOOKUP($A226,'S47'!$C:$BQ,39,0)</f>
        <v>129</v>
      </c>
      <c r="AE226" s="58">
        <f>VLOOKUP($A226,'S47'!$C:$BQ,40,0)</f>
        <v>177</v>
      </c>
      <c r="AF226" s="58">
        <f>VLOOKUP($A226,'S47'!$C:$BQ,22,0)</f>
        <v>1830.30639</v>
      </c>
      <c r="AG226" s="66">
        <f>VLOOKUP($A226,'S47'!$C:$BQ,29,0)</f>
        <v>363</v>
      </c>
      <c r="AH226" s="66">
        <f>VLOOKUP($A226,'S47'!$C:$BQ,30,0)</f>
        <v>802</v>
      </c>
      <c r="AI226" s="66">
        <f>VLOOKUP($A226,'S47'!$C:$BQ,52,0)</f>
        <v>107.6</v>
      </c>
      <c r="AJ226" s="66">
        <f>VLOOKUP($A226,'S47'!$C:$BQ,59,0)</f>
        <v>15</v>
      </c>
      <c r="AK226" s="66">
        <f>VLOOKUP($A226,'S47'!$C:$BQ,60,0)</f>
        <v>40</v>
      </c>
      <c r="AL226" s="58">
        <f>VLOOKUP($A226,'S48'!$C:$BQ,32,0)</f>
        <v>116.4</v>
      </c>
      <c r="AM226" s="58">
        <f>VLOOKUP($A226,'S48'!$C:$BQ,39,0)</f>
        <v>122</v>
      </c>
      <c r="AN226" s="58">
        <f>VLOOKUP($A226,'S48'!$C:$BQ,40,0)</f>
        <v>170</v>
      </c>
      <c r="AO226" s="58">
        <f>VLOOKUP($A226,'S48'!$C:$BQ,22,0)</f>
        <v>1830.9063900000001</v>
      </c>
      <c r="AP226" s="66">
        <f>VLOOKUP($A226,'S48'!$C:$BQ,29,0)</f>
        <v>337</v>
      </c>
      <c r="AQ226" s="66">
        <f>VLOOKUP($A226,'S48'!$C:$BQ,30,0)</f>
        <v>770</v>
      </c>
      <c r="AR226" s="66">
        <f>VLOOKUP($A226,'S48'!$C:$BQ,52,0)</f>
        <v>109.6</v>
      </c>
      <c r="AS226" s="66">
        <f>VLOOKUP($A226,'S48'!$C:$BQ,59,0)</f>
        <v>12</v>
      </c>
      <c r="AT226" s="66">
        <f>VLOOKUP($A226,'S48'!$C:$BQ,60,0)</f>
        <v>36</v>
      </c>
      <c r="AU226" s="58">
        <f>VLOOKUP($A226,'S49'!$C:$BQ,32,0)</f>
        <v>117.4</v>
      </c>
      <c r="AV226" s="58">
        <f>VLOOKUP($A226,'S49'!$C:$BQ,39,0)</f>
        <v>121</v>
      </c>
      <c r="AW226" s="58">
        <f>VLOOKUP($A226,'S49'!$C:$BQ,40,0)</f>
        <v>169</v>
      </c>
      <c r="AX226" s="58">
        <f>VLOOKUP($A226,'S49'!$C:$BQ,22,0)</f>
        <v>1843.06087</v>
      </c>
      <c r="AY226" s="66">
        <f>VLOOKUP($A226,'S49'!$C:$BQ,29,0)</f>
        <v>325</v>
      </c>
      <c r="AZ226" s="66">
        <f>VLOOKUP($A226,'S49'!$C:$BQ,30,0)</f>
        <v>758</v>
      </c>
      <c r="BA226" s="66">
        <f>VLOOKUP($A226,'S49'!$C:$BQ,52,0)</f>
        <v>113.6</v>
      </c>
      <c r="BB226" s="66">
        <f>VLOOKUP($A226,'S49'!$C:$BQ,59,0)</f>
        <v>8</v>
      </c>
      <c r="BC226" s="66">
        <f>VLOOKUP($A226,'S49'!$C:$BQ,60,0)</f>
        <v>32</v>
      </c>
      <c r="BD226" s="58" t="e">
        <f>VLOOKUP($A226,'S50'!$C:$BQ,32,0)</f>
        <v>#N/A</v>
      </c>
      <c r="BE226" s="58" t="e">
        <f>VLOOKUP($A226,'S50'!$C:$BQ,39,0)</f>
        <v>#N/A</v>
      </c>
      <c r="BF226" s="58" t="e">
        <f>VLOOKUP($A226,'S50'!$C:$BQ,40,0)</f>
        <v>#N/A</v>
      </c>
      <c r="BG226" s="58" t="e">
        <f>VLOOKUP($A226,'S50'!$C:$BQ,22,0)</f>
        <v>#N/A</v>
      </c>
      <c r="BH226" s="66" t="e">
        <f>VLOOKUP($A226,'S50'!$C:$BQ,29,0)</f>
        <v>#N/A</v>
      </c>
      <c r="BI226" s="66" t="e">
        <f>VLOOKUP($A226,'S50'!$C:$BQ,30,0)</f>
        <v>#N/A</v>
      </c>
      <c r="BJ226" s="66" t="e">
        <f>VLOOKUP($A226,'S50'!$C:$BQ,52,0)</f>
        <v>#N/A</v>
      </c>
      <c r="BK226" s="66" t="e">
        <f>VLOOKUP($A226,'S50'!$C:$BQ,59,0)</f>
        <v>#N/A</v>
      </c>
      <c r="BL226" s="66" t="e">
        <f>VLOOKUP($A226,'S50'!$C:$BQ,60,0)</f>
        <v>#N/A</v>
      </c>
    </row>
    <row r="227" spans="1:64" x14ac:dyDescent="0.2">
      <c r="A227" s="57" t="s">
        <v>297</v>
      </c>
      <c r="B227" s="58">
        <f>VLOOKUP($A227,'S0 remplacer avec S44'!$C:$BQ,32,0)</f>
        <v>322.35000000000002</v>
      </c>
      <c r="C227" s="58">
        <f>VLOOKUP($A227,'S0 remplacer avec S44'!$C:$BQ,39,0)</f>
        <v>58</v>
      </c>
      <c r="D227" s="58">
        <f>VLOOKUP($A227,'S0 remplacer avec S44'!$C:$BQ,40,0)</f>
        <v>133</v>
      </c>
      <c r="E227" s="58">
        <f>VLOOKUP($A227,'S0 remplacer avec S44'!$C:$BQ,22,0)</f>
        <v>3503.1975849999999</v>
      </c>
      <c r="F227" s="66">
        <f>VLOOKUP($A227,'S0 remplacer avec S44'!$C:$BQ,29,0)</f>
        <v>0</v>
      </c>
      <c r="G227" s="66">
        <f>VLOOKUP($A227,'S0 remplacer avec S44'!$C:$BQ,30,0)</f>
        <v>638</v>
      </c>
      <c r="H227" s="66">
        <f>VLOOKUP($A227,'S0 remplacer avec S44'!$C:$BQ,52,0)</f>
        <v>242.2</v>
      </c>
      <c r="I227" s="66">
        <f>VLOOKUP($A227,'S0 remplacer avec S44'!$C:$BQ,59,0)</f>
        <v>0</v>
      </c>
      <c r="J227" s="66">
        <f>VLOOKUP($A227,'S0 remplacer avec S44'!$C:$BQ,60,0)</f>
        <v>0</v>
      </c>
      <c r="K227" s="58">
        <f>VLOOKUP($A227,'S45'!$C:$BQ,32,0)</f>
        <v>329.85</v>
      </c>
      <c r="L227" s="58">
        <f>VLOOKUP($A227,'S45'!$C:$BQ,39,0)</f>
        <v>50</v>
      </c>
      <c r="M227" s="58">
        <f>VLOOKUP($A227,'S45'!$C:$BQ,40,0)</f>
        <v>126</v>
      </c>
      <c r="N227" s="58">
        <f>VLOOKUP($A227,'S45'!$C:$BQ,22,0)</f>
        <v>3554.1274349999999</v>
      </c>
      <c r="O227" s="66">
        <f>VLOOKUP($A227,'S45'!$C:$BQ,29,0)</f>
        <v>0</v>
      </c>
      <c r="P227" s="66">
        <f>VLOOKUP($A227,'S45'!$C:$BQ,30,0)</f>
        <v>588</v>
      </c>
      <c r="Q227" s="66">
        <f>VLOOKUP($A227,'S45'!$C:$BQ,52,0)</f>
        <v>244.2</v>
      </c>
      <c r="R227" s="66">
        <f>VLOOKUP($A227,'S45'!$C:$BQ,59,0)</f>
        <v>0</v>
      </c>
      <c r="S227" s="66">
        <f>VLOOKUP($A227,'S45'!$C:$BQ,60,0)</f>
        <v>0</v>
      </c>
      <c r="T227" s="58">
        <f>VLOOKUP($A227,'S46'!$C:$BQ,32,0)</f>
        <v>332.85</v>
      </c>
      <c r="U227" s="58">
        <f>VLOOKUP($A227,'S46'!$C:$BQ,39,0)</f>
        <v>47</v>
      </c>
      <c r="V227" s="58">
        <f>VLOOKUP($A227,'S46'!$C:$BQ,40,0)</f>
        <v>123</v>
      </c>
      <c r="W227" s="58">
        <f>VLOOKUP($A227,'S46'!$C:$BQ,22,0)</f>
        <v>3570.6159849999999</v>
      </c>
      <c r="X227" s="66">
        <f>VLOOKUP($A227,'S46'!$C:$BQ,29,0)</f>
        <v>0</v>
      </c>
      <c r="Y227" s="66">
        <f>VLOOKUP($A227,'S46'!$C:$BQ,30,0)</f>
        <v>571</v>
      </c>
      <c r="Z227" s="66">
        <f>VLOOKUP($A227,'S46'!$C:$BQ,52,0)</f>
        <v>245.2</v>
      </c>
      <c r="AA227" s="66">
        <f>VLOOKUP($A227,'S46'!$C:$BQ,59,0)</f>
        <v>0</v>
      </c>
      <c r="AB227" s="66">
        <f>VLOOKUP($A227,'S46'!$C:$BQ,60,0)</f>
        <v>0</v>
      </c>
      <c r="AC227" s="58">
        <f>VLOOKUP($A227,'S47'!$C:$BQ,32,0)</f>
        <v>343.85</v>
      </c>
      <c r="AD227" s="58">
        <f>VLOOKUP($A227,'S47'!$C:$BQ,39,0)</f>
        <v>36</v>
      </c>
      <c r="AE227" s="58">
        <f>VLOOKUP($A227,'S47'!$C:$BQ,40,0)</f>
        <v>112</v>
      </c>
      <c r="AF227" s="58">
        <f>VLOOKUP($A227,'S47'!$C:$BQ,22,0)</f>
        <v>3573.5986849999999</v>
      </c>
      <c r="AG227" s="66">
        <f>VLOOKUP($A227,'S47'!$C:$BQ,29,0)</f>
        <v>0</v>
      </c>
      <c r="AH227" s="66">
        <f>VLOOKUP($A227,'S47'!$C:$BQ,30,0)</f>
        <v>568</v>
      </c>
      <c r="AI227" s="66">
        <f>VLOOKUP($A227,'S47'!$C:$BQ,52,0)</f>
        <v>246.2</v>
      </c>
      <c r="AJ227" s="66">
        <f>VLOOKUP($A227,'S47'!$C:$BQ,59,0)</f>
        <v>0</v>
      </c>
      <c r="AK227" s="66">
        <f>VLOOKUP($A227,'S47'!$C:$BQ,60,0)</f>
        <v>0</v>
      </c>
      <c r="AL227" s="58">
        <f>VLOOKUP($A227,'S48'!$C:$BQ,32,0)</f>
        <v>344.35</v>
      </c>
      <c r="AM227" s="58">
        <f>VLOOKUP($A227,'S48'!$C:$BQ,39,0)</f>
        <v>33</v>
      </c>
      <c r="AN227" s="58">
        <f>VLOOKUP($A227,'S48'!$C:$BQ,40,0)</f>
        <v>108</v>
      </c>
      <c r="AO227" s="58">
        <f>VLOOKUP($A227,'S48'!$C:$BQ,22,0)</f>
        <v>3587.6059449999998</v>
      </c>
      <c r="AP227" s="66">
        <f>VLOOKUP($A227,'S48'!$C:$BQ,29,0)</f>
        <v>0</v>
      </c>
      <c r="AQ227" s="66">
        <f>VLOOKUP($A227,'S48'!$C:$BQ,30,0)</f>
        <v>526</v>
      </c>
      <c r="AR227" s="66">
        <f>VLOOKUP($A227,'S48'!$C:$BQ,52,0)</f>
        <v>248.2</v>
      </c>
      <c r="AS227" s="66">
        <f>VLOOKUP($A227,'S48'!$C:$BQ,59,0)</f>
        <v>0</v>
      </c>
      <c r="AT227" s="66">
        <f>VLOOKUP($A227,'S48'!$C:$BQ,60,0)</f>
        <v>0</v>
      </c>
      <c r="AU227" s="58">
        <f>VLOOKUP($A227,'S49'!$C:$BQ,32,0)</f>
        <v>360.85</v>
      </c>
      <c r="AV227" s="58">
        <f>VLOOKUP($A227,'S49'!$C:$BQ,39,0)</f>
        <v>17</v>
      </c>
      <c r="AW227" s="58">
        <f>VLOOKUP($A227,'S49'!$C:$BQ,40,0)</f>
        <v>92</v>
      </c>
      <c r="AX227" s="58">
        <f>VLOOKUP($A227,'S49'!$C:$BQ,22,0)</f>
        <v>3692.2865849999998</v>
      </c>
      <c r="AY227" s="66">
        <f>VLOOKUP($A227,'S49'!$C:$BQ,29,0)</f>
        <v>0</v>
      </c>
      <c r="AZ227" s="66">
        <f>VLOOKUP($A227,'S49'!$C:$BQ,30,0)</f>
        <v>422</v>
      </c>
      <c r="BA227" s="66">
        <f>VLOOKUP($A227,'S49'!$C:$BQ,52,0)</f>
        <v>253.2</v>
      </c>
      <c r="BB227" s="66">
        <f>VLOOKUP($A227,'S49'!$C:$BQ,59,0)</f>
        <v>0</v>
      </c>
      <c r="BC227" s="66">
        <f>VLOOKUP($A227,'S49'!$C:$BQ,60,0)</f>
        <v>0</v>
      </c>
      <c r="BD227" s="58" t="e">
        <f>VLOOKUP($A227,'S50'!$C:$BQ,32,0)</f>
        <v>#N/A</v>
      </c>
      <c r="BE227" s="58" t="e">
        <f>VLOOKUP($A227,'S50'!$C:$BQ,39,0)</f>
        <v>#N/A</v>
      </c>
      <c r="BF227" s="58" t="e">
        <f>VLOOKUP($A227,'S50'!$C:$BQ,40,0)</f>
        <v>#N/A</v>
      </c>
      <c r="BG227" s="58" t="e">
        <f>VLOOKUP($A227,'S50'!$C:$BQ,22,0)</f>
        <v>#N/A</v>
      </c>
      <c r="BH227" s="66" t="e">
        <f>VLOOKUP($A227,'S50'!$C:$BQ,29,0)</f>
        <v>#N/A</v>
      </c>
      <c r="BI227" s="66" t="e">
        <f>VLOOKUP($A227,'S50'!$C:$BQ,30,0)</f>
        <v>#N/A</v>
      </c>
      <c r="BJ227" s="66" t="e">
        <f>VLOOKUP($A227,'S50'!$C:$BQ,52,0)</f>
        <v>#N/A</v>
      </c>
      <c r="BK227" s="66" t="e">
        <f>VLOOKUP($A227,'S50'!$C:$BQ,59,0)</f>
        <v>#N/A</v>
      </c>
      <c r="BL227" s="66" t="e">
        <f>VLOOKUP($A227,'S50'!$C:$BQ,60,0)</f>
        <v>#N/A</v>
      </c>
    </row>
    <row r="228" spans="1:64" x14ac:dyDescent="0.2">
      <c r="A228" s="57" t="s">
        <v>298</v>
      </c>
      <c r="B228" s="58">
        <f>VLOOKUP($A228,'S0 remplacer avec S44'!$C:$BQ,32,0)</f>
        <v>271.14999999999998</v>
      </c>
      <c r="C228" s="58">
        <f>VLOOKUP($A228,'S0 remplacer avec S44'!$C:$BQ,39,0)</f>
        <v>89</v>
      </c>
      <c r="D228" s="58">
        <f>VLOOKUP($A228,'S0 remplacer avec S44'!$C:$BQ,40,0)</f>
        <v>161</v>
      </c>
      <c r="E228" s="58">
        <f>VLOOKUP($A228,'S0 remplacer avec S44'!$C:$BQ,22,0)</f>
        <v>2936.9269850000001</v>
      </c>
      <c r="F228" s="66">
        <f>VLOOKUP($A228,'S0 remplacer avec S44'!$C:$BQ,29,0)</f>
        <v>332</v>
      </c>
      <c r="G228" s="66">
        <f>VLOOKUP($A228,'S0 remplacer avec S44'!$C:$BQ,30,0)</f>
        <v>986</v>
      </c>
      <c r="H228" s="66">
        <f>VLOOKUP($A228,'S0 remplacer avec S44'!$C:$BQ,52,0)</f>
        <v>249.6</v>
      </c>
      <c r="I228" s="66">
        <f>VLOOKUP($A228,'S0 remplacer avec S44'!$C:$BQ,59,0)</f>
        <v>0</v>
      </c>
      <c r="J228" s="66">
        <f>VLOOKUP($A228,'S0 remplacer avec S44'!$C:$BQ,60,0)</f>
        <v>0</v>
      </c>
      <c r="K228" s="58">
        <f>VLOOKUP($A228,'S45'!$C:$BQ,32,0)</f>
        <v>271.64999999999998</v>
      </c>
      <c r="L228" s="58">
        <f>VLOOKUP($A228,'S45'!$C:$BQ,39,0)</f>
        <v>88</v>
      </c>
      <c r="M228" s="58">
        <f>VLOOKUP($A228,'S45'!$C:$BQ,40,0)</f>
        <v>160</v>
      </c>
      <c r="N228" s="58">
        <f>VLOOKUP($A228,'S45'!$C:$BQ,22,0)</f>
        <v>2980.2418750000002</v>
      </c>
      <c r="O228" s="66">
        <f>VLOOKUP($A228,'S45'!$C:$BQ,29,0)</f>
        <v>289</v>
      </c>
      <c r="P228" s="66">
        <f>VLOOKUP($A228,'S45'!$C:$BQ,30,0)</f>
        <v>943</v>
      </c>
      <c r="Q228" s="66">
        <f>VLOOKUP($A228,'S45'!$C:$BQ,52,0)</f>
        <v>253.6</v>
      </c>
      <c r="R228" s="66">
        <f>VLOOKUP($A228,'S45'!$C:$BQ,59,0)</f>
        <v>0</v>
      </c>
      <c r="S228" s="66">
        <f>VLOOKUP($A228,'S45'!$C:$BQ,60,0)</f>
        <v>0</v>
      </c>
      <c r="T228" s="58">
        <f>VLOOKUP($A228,'S46'!$C:$BQ,32,0)</f>
        <v>273.14999999999998</v>
      </c>
      <c r="U228" s="58">
        <f>VLOOKUP($A228,'S46'!$C:$BQ,39,0)</f>
        <v>87</v>
      </c>
      <c r="V228" s="58">
        <f>VLOOKUP($A228,'S46'!$C:$BQ,40,0)</f>
        <v>159</v>
      </c>
      <c r="W228" s="58">
        <f>VLOOKUP($A228,'S46'!$C:$BQ,22,0)</f>
        <v>2971.6316550000001</v>
      </c>
      <c r="X228" s="66">
        <f>VLOOKUP($A228,'S46'!$C:$BQ,29,0)</f>
        <v>298</v>
      </c>
      <c r="Y228" s="66">
        <f>VLOOKUP($A228,'S46'!$C:$BQ,30,0)</f>
        <v>951</v>
      </c>
      <c r="Z228" s="66">
        <f>VLOOKUP($A228,'S46'!$C:$BQ,52,0)</f>
        <v>254.6</v>
      </c>
      <c r="AA228" s="66">
        <f>VLOOKUP($A228,'S46'!$C:$BQ,59,0)</f>
        <v>0</v>
      </c>
      <c r="AB228" s="66">
        <f>VLOOKUP($A228,'S46'!$C:$BQ,60,0)</f>
        <v>0</v>
      </c>
      <c r="AC228" s="58">
        <f>VLOOKUP($A228,'S47'!$C:$BQ,32,0)</f>
        <v>278.14999999999998</v>
      </c>
      <c r="AD228" s="58">
        <f>VLOOKUP($A228,'S47'!$C:$BQ,39,0)</f>
        <v>82</v>
      </c>
      <c r="AE228" s="58">
        <f>VLOOKUP($A228,'S47'!$C:$BQ,40,0)</f>
        <v>154</v>
      </c>
      <c r="AF228" s="58">
        <f>VLOOKUP($A228,'S47'!$C:$BQ,22,0)</f>
        <v>3008.8086050000002</v>
      </c>
      <c r="AG228" s="66">
        <f>VLOOKUP($A228,'S47'!$C:$BQ,29,0)</f>
        <v>260</v>
      </c>
      <c r="AH228" s="66">
        <f>VLOOKUP($A228,'S47'!$C:$BQ,30,0)</f>
        <v>914</v>
      </c>
      <c r="AI228" s="66">
        <f>VLOOKUP($A228,'S47'!$C:$BQ,52,0)</f>
        <v>259.60000000000002</v>
      </c>
      <c r="AJ228" s="66">
        <f>VLOOKUP($A228,'S47'!$C:$BQ,59,0)</f>
        <v>0</v>
      </c>
      <c r="AK228" s="66">
        <f>VLOOKUP($A228,'S47'!$C:$BQ,60,0)</f>
        <v>0</v>
      </c>
      <c r="AL228" s="58">
        <f>VLOOKUP($A228,'S48'!$C:$BQ,32,0)</f>
        <v>283.14999999999998</v>
      </c>
      <c r="AM228" s="58">
        <f>VLOOKUP($A228,'S48'!$C:$BQ,39,0)</f>
        <v>74</v>
      </c>
      <c r="AN228" s="58">
        <f>VLOOKUP($A228,'S48'!$C:$BQ,40,0)</f>
        <v>145</v>
      </c>
      <c r="AO228" s="58">
        <f>VLOOKUP($A228,'S48'!$C:$BQ,22,0)</f>
        <v>3074.0434949999999</v>
      </c>
      <c r="AP228" s="66">
        <f>VLOOKUP($A228,'S48'!$C:$BQ,29,0)</f>
        <v>167</v>
      </c>
      <c r="AQ228" s="66">
        <f>VLOOKUP($A228,'S48'!$C:$BQ,30,0)</f>
        <v>815</v>
      </c>
      <c r="AR228" s="66">
        <f>VLOOKUP($A228,'S48'!$C:$BQ,52,0)</f>
        <v>261.8</v>
      </c>
      <c r="AS228" s="66">
        <f>VLOOKUP($A228,'S48'!$C:$BQ,59,0)</f>
        <v>0</v>
      </c>
      <c r="AT228" s="66">
        <f>VLOOKUP($A228,'S48'!$C:$BQ,60,0)</f>
        <v>0</v>
      </c>
      <c r="AU228" s="58">
        <f>VLOOKUP($A228,'S49'!$C:$BQ,32,0)</f>
        <v>289.64999999999998</v>
      </c>
      <c r="AV228" s="58">
        <f>VLOOKUP($A228,'S49'!$C:$BQ,39,0)</f>
        <v>67</v>
      </c>
      <c r="AW228" s="58">
        <f>VLOOKUP($A228,'S49'!$C:$BQ,40,0)</f>
        <v>138</v>
      </c>
      <c r="AX228" s="58">
        <f>VLOOKUP($A228,'S49'!$C:$BQ,22,0)</f>
        <v>3113.0584450000001</v>
      </c>
      <c r="AY228" s="66">
        <f>VLOOKUP($A228,'S49'!$C:$BQ,29,0)</f>
        <v>128</v>
      </c>
      <c r="AZ228" s="66">
        <f>VLOOKUP($A228,'S49'!$C:$BQ,30,0)</f>
        <v>776</v>
      </c>
      <c r="BA228" s="66">
        <f>VLOOKUP($A228,'S49'!$C:$BQ,52,0)</f>
        <v>261.8</v>
      </c>
      <c r="BB228" s="66">
        <f>VLOOKUP($A228,'S49'!$C:$BQ,59,0)</f>
        <v>0</v>
      </c>
      <c r="BC228" s="66">
        <f>VLOOKUP($A228,'S49'!$C:$BQ,60,0)</f>
        <v>0</v>
      </c>
      <c r="BD228" s="58" t="e">
        <f>VLOOKUP($A228,'S50'!$C:$BQ,32,0)</f>
        <v>#N/A</v>
      </c>
      <c r="BE228" s="58" t="e">
        <f>VLOOKUP($A228,'S50'!$C:$BQ,39,0)</f>
        <v>#N/A</v>
      </c>
      <c r="BF228" s="58" t="e">
        <f>VLOOKUP($A228,'S50'!$C:$BQ,40,0)</f>
        <v>#N/A</v>
      </c>
      <c r="BG228" s="58" t="e">
        <f>VLOOKUP($A228,'S50'!$C:$BQ,22,0)</f>
        <v>#N/A</v>
      </c>
      <c r="BH228" s="66" t="e">
        <f>VLOOKUP($A228,'S50'!$C:$BQ,29,0)</f>
        <v>#N/A</v>
      </c>
      <c r="BI228" s="66" t="e">
        <f>VLOOKUP($A228,'S50'!$C:$BQ,30,0)</f>
        <v>#N/A</v>
      </c>
      <c r="BJ228" s="66" t="e">
        <f>VLOOKUP($A228,'S50'!$C:$BQ,52,0)</f>
        <v>#N/A</v>
      </c>
      <c r="BK228" s="66" t="e">
        <f>VLOOKUP($A228,'S50'!$C:$BQ,59,0)</f>
        <v>#N/A</v>
      </c>
      <c r="BL228" s="66" t="e">
        <f>VLOOKUP($A228,'S50'!$C:$BQ,60,0)</f>
        <v>#N/A</v>
      </c>
    </row>
    <row r="229" spans="1:64" x14ac:dyDescent="0.2">
      <c r="A229" s="57" t="s">
        <v>300</v>
      </c>
      <c r="B229" s="58">
        <f>VLOOKUP($A229,'S0 remplacer avec S44'!$C:$BQ,32,0)</f>
        <v>158.69999999999999</v>
      </c>
      <c r="C229" s="58">
        <f>VLOOKUP($A229,'S0 remplacer avec S44'!$C:$BQ,39,0)</f>
        <v>0</v>
      </c>
      <c r="D229" s="58">
        <f>VLOOKUP($A229,'S0 remplacer avec S44'!$C:$BQ,40,0)</f>
        <v>27</v>
      </c>
      <c r="E229" s="58">
        <f>VLOOKUP($A229,'S0 remplacer avec S44'!$C:$BQ,22,0)</f>
        <v>2000.6537499999999</v>
      </c>
      <c r="F229" s="66">
        <f>VLOOKUP($A229,'S0 remplacer avec S44'!$C:$BQ,29,0)</f>
        <v>0</v>
      </c>
      <c r="G229" s="66">
        <f>VLOOKUP($A229,'S0 remplacer avec S44'!$C:$BQ,30,0)</f>
        <v>0</v>
      </c>
      <c r="H229" s="66">
        <f>VLOOKUP($A229,'S0 remplacer avec S44'!$C:$BQ,52,0)</f>
        <v>96.6</v>
      </c>
      <c r="I229" s="66">
        <f>VLOOKUP($A229,'S0 remplacer avec S44'!$C:$BQ,59,0)</f>
        <v>0</v>
      </c>
      <c r="J229" s="66">
        <f>VLOOKUP($A229,'S0 remplacer avec S44'!$C:$BQ,60,0)</f>
        <v>0</v>
      </c>
      <c r="K229" s="58">
        <f>VLOOKUP($A229,'S45'!$C:$BQ,32,0)</f>
        <v>157.19999999999999</v>
      </c>
      <c r="L229" s="58">
        <f>VLOOKUP($A229,'S45'!$C:$BQ,39,0)</f>
        <v>0</v>
      </c>
      <c r="M229" s="58">
        <f>VLOOKUP($A229,'S45'!$C:$BQ,40,0)</f>
        <v>29</v>
      </c>
      <c r="N229" s="58">
        <f>VLOOKUP($A229,'S45'!$C:$BQ,22,0)</f>
        <v>2007.19829</v>
      </c>
      <c r="O229" s="66">
        <f>VLOOKUP($A229,'S45'!$C:$BQ,29,0)</f>
        <v>0</v>
      </c>
      <c r="P229" s="66">
        <f>VLOOKUP($A229,'S45'!$C:$BQ,30,0)</f>
        <v>0</v>
      </c>
      <c r="Q229" s="66">
        <f>VLOOKUP($A229,'S45'!$C:$BQ,52,0)</f>
        <v>98.6</v>
      </c>
      <c r="R229" s="66">
        <f>VLOOKUP($A229,'S45'!$C:$BQ,59,0)</f>
        <v>0</v>
      </c>
      <c r="S229" s="66">
        <f>VLOOKUP($A229,'S45'!$C:$BQ,60,0)</f>
        <v>0</v>
      </c>
      <c r="T229" s="58">
        <f>VLOOKUP($A229,'S46'!$C:$BQ,32,0)</f>
        <v>157.19999999999999</v>
      </c>
      <c r="U229" s="58">
        <f>VLOOKUP($A229,'S46'!$C:$BQ,39,0)</f>
        <v>0</v>
      </c>
      <c r="V229" s="58">
        <f>VLOOKUP($A229,'S46'!$C:$BQ,40,0)</f>
        <v>29</v>
      </c>
      <c r="W229" s="58">
        <f>VLOOKUP($A229,'S46'!$C:$BQ,22,0)</f>
        <v>2009.63285</v>
      </c>
      <c r="X229" s="66">
        <f>VLOOKUP($A229,'S46'!$C:$BQ,29,0)</f>
        <v>0</v>
      </c>
      <c r="Y229" s="66">
        <f>VLOOKUP($A229,'S46'!$C:$BQ,30,0)</f>
        <v>0</v>
      </c>
      <c r="Z229" s="66">
        <f>VLOOKUP($A229,'S46'!$C:$BQ,52,0)</f>
        <v>98.6</v>
      </c>
      <c r="AA229" s="66">
        <f>VLOOKUP($A229,'S46'!$C:$BQ,59,0)</f>
        <v>0</v>
      </c>
      <c r="AB229" s="66">
        <f>VLOOKUP($A229,'S46'!$C:$BQ,60,0)</f>
        <v>0</v>
      </c>
      <c r="AC229" s="58">
        <f>VLOOKUP($A229,'S47'!$C:$BQ,32,0)</f>
        <v>161.19999999999999</v>
      </c>
      <c r="AD229" s="58">
        <f>VLOOKUP($A229,'S47'!$C:$BQ,39,0)</f>
        <v>0</v>
      </c>
      <c r="AE229" s="58">
        <f>VLOOKUP($A229,'S47'!$C:$BQ,40,0)</f>
        <v>25</v>
      </c>
      <c r="AF229" s="58">
        <f>VLOOKUP($A229,'S47'!$C:$BQ,22,0)</f>
        <v>2066.6131500000001</v>
      </c>
      <c r="AG229" s="66">
        <f>VLOOKUP($A229,'S47'!$C:$BQ,29,0)</f>
        <v>0</v>
      </c>
      <c r="AH229" s="66">
        <f>VLOOKUP($A229,'S47'!$C:$BQ,30,0)</f>
        <v>0</v>
      </c>
      <c r="AI229" s="66">
        <f>VLOOKUP($A229,'S47'!$C:$BQ,52,0)</f>
        <v>99.6</v>
      </c>
      <c r="AJ229" s="66">
        <f>VLOOKUP($A229,'S47'!$C:$BQ,59,0)</f>
        <v>0</v>
      </c>
      <c r="AK229" s="66">
        <f>VLOOKUP($A229,'S47'!$C:$BQ,60,0)</f>
        <v>0</v>
      </c>
      <c r="AL229" s="58">
        <f>VLOOKUP($A229,'S48'!$C:$BQ,32,0)</f>
        <v>160.69999999999999</v>
      </c>
      <c r="AM229" s="58">
        <f>VLOOKUP($A229,'S48'!$C:$BQ,39,0)</f>
        <v>0</v>
      </c>
      <c r="AN229" s="58">
        <f>VLOOKUP($A229,'S48'!$C:$BQ,40,0)</f>
        <v>25</v>
      </c>
      <c r="AO229" s="58">
        <f>VLOOKUP($A229,'S48'!$C:$BQ,22,0)</f>
        <v>2099.14626</v>
      </c>
      <c r="AP229" s="66">
        <f>VLOOKUP($A229,'S48'!$C:$BQ,29,0)</f>
        <v>0</v>
      </c>
      <c r="AQ229" s="66">
        <f>VLOOKUP($A229,'S48'!$C:$BQ,30,0)</f>
        <v>0</v>
      </c>
      <c r="AR229" s="66">
        <f>VLOOKUP($A229,'S48'!$C:$BQ,52,0)</f>
        <v>99.6</v>
      </c>
      <c r="AS229" s="66">
        <f>VLOOKUP($A229,'S48'!$C:$BQ,59,0)</f>
        <v>0</v>
      </c>
      <c r="AT229" s="66">
        <f>VLOOKUP($A229,'S48'!$C:$BQ,60,0)</f>
        <v>0</v>
      </c>
      <c r="AU229" s="58">
        <f>VLOOKUP($A229,'S49'!$C:$BQ,32,0)</f>
        <v>160.19999999999999</v>
      </c>
      <c r="AV229" s="58">
        <f>VLOOKUP($A229,'S49'!$C:$BQ,39,0)</f>
        <v>0</v>
      </c>
      <c r="AW229" s="58">
        <f>VLOOKUP($A229,'S49'!$C:$BQ,40,0)</f>
        <v>25</v>
      </c>
      <c r="AX229" s="58">
        <f>VLOOKUP($A229,'S49'!$C:$BQ,22,0)</f>
        <v>2203.4871400000002</v>
      </c>
      <c r="AY229" s="66">
        <f>VLOOKUP($A229,'S49'!$C:$BQ,29,0)</f>
        <v>0</v>
      </c>
      <c r="AZ229" s="66">
        <f>VLOOKUP($A229,'S49'!$C:$BQ,30,0)</f>
        <v>0</v>
      </c>
      <c r="BA229" s="66">
        <f>VLOOKUP($A229,'S49'!$C:$BQ,52,0)</f>
        <v>100.6</v>
      </c>
      <c r="BB229" s="66">
        <f>VLOOKUP($A229,'S49'!$C:$BQ,59,0)</f>
        <v>0</v>
      </c>
      <c r="BC229" s="66">
        <f>VLOOKUP($A229,'S49'!$C:$BQ,60,0)</f>
        <v>0</v>
      </c>
      <c r="BD229" s="58" t="e">
        <f>VLOOKUP($A229,'S50'!$C:$BQ,32,0)</f>
        <v>#N/A</v>
      </c>
      <c r="BE229" s="58" t="e">
        <f>VLOOKUP($A229,'S50'!$C:$BQ,39,0)</f>
        <v>#N/A</v>
      </c>
      <c r="BF229" s="58" t="e">
        <f>VLOOKUP($A229,'S50'!$C:$BQ,40,0)</f>
        <v>#N/A</v>
      </c>
      <c r="BG229" s="58" t="e">
        <f>VLOOKUP($A229,'S50'!$C:$BQ,22,0)</f>
        <v>#N/A</v>
      </c>
      <c r="BH229" s="66" t="e">
        <f>VLOOKUP($A229,'S50'!$C:$BQ,29,0)</f>
        <v>#N/A</v>
      </c>
      <c r="BI229" s="66" t="e">
        <f>VLOOKUP($A229,'S50'!$C:$BQ,30,0)</f>
        <v>#N/A</v>
      </c>
      <c r="BJ229" s="66" t="e">
        <f>VLOOKUP($A229,'S50'!$C:$BQ,52,0)</f>
        <v>#N/A</v>
      </c>
      <c r="BK229" s="66" t="e">
        <f>VLOOKUP($A229,'S50'!$C:$BQ,59,0)</f>
        <v>#N/A</v>
      </c>
      <c r="BL229" s="66" t="e">
        <f>VLOOKUP($A229,'S50'!$C:$BQ,60,0)</f>
        <v>#N/A</v>
      </c>
    </row>
    <row r="230" spans="1:64" x14ac:dyDescent="0.2">
      <c r="A230" s="57" t="s">
        <v>301</v>
      </c>
      <c r="B230" s="58">
        <f>VLOOKUP($A230,'S0 remplacer avec S44'!$C:$BQ,32,0)</f>
        <v>186.65</v>
      </c>
      <c r="C230" s="58">
        <f>VLOOKUP($A230,'S0 remplacer avec S44'!$C:$BQ,39,0)</f>
        <v>23</v>
      </c>
      <c r="D230" s="58">
        <f>VLOOKUP($A230,'S0 remplacer avec S44'!$C:$BQ,40,0)</f>
        <v>65</v>
      </c>
      <c r="E230" s="58">
        <f>VLOOKUP($A230,'S0 remplacer avec S44'!$C:$BQ,22,0)</f>
        <v>1977.1868300000001</v>
      </c>
      <c r="F230" s="66">
        <f>VLOOKUP($A230,'S0 remplacer avec S44'!$C:$BQ,29,0)</f>
        <v>0</v>
      </c>
      <c r="G230" s="66">
        <f>VLOOKUP($A230,'S0 remplacer avec S44'!$C:$BQ,30,0)</f>
        <v>311</v>
      </c>
      <c r="H230" s="66">
        <f>VLOOKUP($A230,'S0 remplacer avec S44'!$C:$BQ,52,0)</f>
        <v>158.6</v>
      </c>
      <c r="I230" s="66">
        <f>VLOOKUP($A230,'S0 remplacer avec S44'!$C:$BQ,59,0)</f>
        <v>0</v>
      </c>
      <c r="J230" s="66">
        <f>VLOOKUP($A230,'S0 remplacer avec S44'!$C:$BQ,60,0)</f>
        <v>0</v>
      </c>
      <c r="K230" s="58">
        <f>VLOOKUP($A230,'S45'!$C:$BQ,32,0)</f>
        <v>201.15</v>
      </c>
      <c r="L230" s="58">
        <f>VLOOKUP($A230,'S45'!$C:$BQ,39,0)</f>
        <v>9</v>
      </c>
      <c r="M230" s="58">
        <f>VLOOKUP($A230,'S45'!$C:$BQ,40,0)</f>
        <v>51</v>
      </c>
      <c r="N230" s="58">
        <f>VLOOKUP($A230,'S45'!$C:$BQ,22,0)</f>
        <v>1992.8008400000001</v>
      </c>
      <c r="O230" s="66">
        <f>VLOOKUP($A230,'S45'!$C:$BQ,29,0)</f>
        <v>0</v>
      </c>
      <c r="P230" s="66">
        <f>VLOOKUP($A230,'S45'!$C:$BQ,30,0)</f>
        <v>295</v>
      </c>
      <c r="Q230" s="66">
        <f>VLOOKUP($A230,'S45'!$C:$BQ,52,0)</f>
        <v>161.6</v>
      </c>
      <c r="R230" s="66">
        <f>VLOOKUP($A230,'S45'!$C:$BQ,59,0)</f>
        <v>0</v>
      </c>
      <c r="S230" s="66">
        <f>VLOOKUP($A230,'S45'!$C:$BQ,60,0)</f>
        <v>0</v>
      </c>
      <c r="T230" s="58">
        <f>VLOOKUP($A230,'S46'!$C:$BQ,32,0)</f>
        <v>205.65</v>
      </c>
      <c r="U230" s="58">
        <f>VLOOKUP($A230,'S46'!$C:$BQ,39,0)</f>
        <v>4</v>
      </c>
      <c r="V230" s="58">
        <f>VLOOKUP($A230,'S46'!$C:$BQ,40,0)</f>
        <v>46</v>
      </c>
      <c r="W230" s="58">
        <f>VLOOKUP($A230,'S46'!$C:$BQ,22,0)</f>
        <v>2010.3578399999999</v>
      </c>
      <c r="X230" s="66">
        <f>VLOOKUP($A230,'S46'!$C:$BQ,29,0)</f>
        <v>0</v>
      </c>
      <c r="Y230" s="66">
        <f>VLOOKUP($A230,'S46'!$C:$BQ,30,0)</f>
        <v>277</v>
      </c>
      <c r="Z230" s="66">
        <f>VLOOKUP($A230,'S46'!$C:$BQ,52,0)</f>
        <v>167.6</v>
      </c>
      <c r="AA230" s="66">
        <f>VLOOKUP($A230,'S46'!$C:$BQ,59,0)</f>
        <v>0</v>
      </c>
      <c r="AB230" s="66">
        <f>VLOOKUP($A230,'S46'!$C:$BQ,60,0)</f>
        <v>0</v>
      </c>
      <c r="AC230" s="58">
        <f>VLOOKUP($A230,'S47'!$C:$BQ,32,0)</f>
        <v>215.65</v>
      </c>
      <c r="AD230" s="58">
        <f>VLOOKUP($A230,'S47'!$C:$BQ,39,0)</f>
        <v>0</v>
      </c>
      <c r="AE230" s="58">
        <f>VLOOKUP($A230,'S47'!$C:$BQ,40,0)</f>
        <v>36</v>
      </c>
      <c r="AF230" s="58">
        <f>VLOOKUP($A230,'S47'!$C:$BQ,22,0)</f>
        <v>2089.13184</v>
      </c>
      <c r="AG230" s="66">
        <f>VLOOKUP($A230,'S47'!$C:$BQ,29,0)</f>
        <v>0</v>
      </c>
      <c r="AH230" s="66">
        <f>VLOOKUP($A230,'S47'!$C:$BQ,30,0)</f>
        <v>199</v>
      </c>
      <c r="AI230" s="66">
        <f>VLOOKUP($A230,'S47'!$C:$BQ,52,0)</f>
        <v>167.6</v>
      </c>
      <c r="AJ230" s="66">
        <f>VLOOKUP($A230,'S47'!$C:$BQ,59,0)</f>
        <v>0</v>
      </c>
      <c r="AK230" s="66">
        <f>VLOOKUP($A230,'S47'!$C:$BQ,60,0)</f>
        <v>0</v>
      </c>
      <c r="AL230" s="58">
        <f>VLOOKUP($A230,'S48'!$C:$BQ,32,0)</f>
        <v>219.65</v>
      </c>
      <c r="AM230" s="58">
        <f>VLOOKUP($A230,'S48'!$C:$BQ,39,0)</f>
        <v>0</v>
      </c>
      <c r="AN230" s="58">
        <f>VLOOKUP($A230,'S48'!$C:$BQ,40,0)</f>
        <v>29</v>
      </c>
      <c r="AO230" s="58">
        <f>VLOOKUP($A230,'S48'!$C:$BQ,22,0)</f>
        <v>2141.61852</v>
      </c>
      <c r="AP230" s="66">
        <f>VLOOKUP($A230,'S48'!$C:$BQ,29,0)</f>
        <v>0</v>
      </c>
      <c r="AQ230" s="66">
        <f>VLOOKUP($A230,'S48'!$C:$BQ,30,0)</f>
        <v>119</v>
      </c>
      <c r="AR230" s="66">
        <f>VLOOKUP($A230,'S48'!$C:$BQ,52,0)</f>
        <v>167.6</v>
      </c>
      <c r="AS230" s="66">
        <f>VLOOKUP($A230,'S48'!$C:$BQ,59,0)</f>
        <v>0</v>
      </c>
      <c r="AT230" s="66">
        <f>VLOOKUP($A230,'S48'!$C:$BQ,60,0)</f>
        <v>0</v>
      </c>
      <c r="AU230" s="58">
        <f>VLOOKUP($A230,'S49'!$C:$BQ,32,0)</f>
        <v>220.85</v>
      </c>
      <c r="AV230" s="58">
        <f>VLOOKUP($A230,'S49'!$C:$BQ,39,0)</f>
        <v>0</v>
      </c>
      <c r="AW230" s="58">
        <f>VLOOKUP($A230,'S49'!$C:$BQ,40,0)</f>
        <v>28</v>
      </c>
      <c r="AX230" s="58">
        <f>VLOOKUP($A230,'S49'!$C:$BQ,22,0)</f>
        <v>2224.3635199999999</v>
      </c>
      <c r="AY230" s="66">
        <f>VLOOKUP($A230,'S49'!$C:$BQ,29,0)</f>
        <v>0</v>
      </c>
      <c r="AZ230" s="66">
        <f>VLOOKUP($A230,'S49'!$C:$BQ,30,0)</f>
        <v>36</v>
      </c>
      <c r="BA230" s="66">
        <f>VLOOKUP($A230,'S49'!$C:$BQ,52,0)</f>
        <v>168.6</v>
      </c>
      <c r="BB230" s="66">
        <f>VLOOKUP($A230,'S49'!$C:$BQ,59,0)</f>
        <v>0</v>
      </c>
      <c r="BC230" s="66">
        <f>VLOOKUP($A230,'S49'!$C:$BQ,60,0)</f>
        <v>0</v>
      </c>
      <c r="BD230" s="58" t="e">
        <f>VLOOKUP($A230,'S50'!$C:$BQ,32,0)</f>
        <v>#N/A</v>
      </c>
      <c r="BE230" s="58" t="e">
        <f>VLOOKUP($A230,'S50'!$C:$BQ,39,0)</f>
        <v>#N/A</v>
      </c>
      <c r="BF230" s="58" t="e">
        <f>VLOOKUP($A230,'S50'!$C:$BQ,40,0)</f>
        <v>#N/A</v>
      </c>
      <c r="BG230" s="58" t="e">
        <f>VLOOKUP($A230,'S50'!$C:$BQ,22,0)</f>
        <v>#N/A</v>
      </c>
      <c r="BH230" s="66" t="e">
        <f>VLOOKUP($A230,'S50'!$C:$BQ,29,0)</f>
        <v>#N/A</v>
      </c>
      <c r="BI230" s="66" t="e">
        <f>VLOOKUP($A230,'S50'!$C:$BQ,30,0)</f>
        <v>#N/A</v>
      </c>
      <c r="BJ230" s="66" t="e">
        <f>VLOOKUP($A230,'S50'!$C:$BQ,52,0)</f>
        <v>#N/A</v>
      </c>
      <c r="BK230" s="66" t="e">
        <f>VLOOKUP($A230,'S50'!$C:$BQ,59,0)</f>
        <v>#N/A</v>
      </c>
      <c r="BL230" s="66" t="e">
        <f>VLOOKUP($A230,'S50'!$C:$BQ,60,0)</f>
        <v>#N/A</v>
      </c>
    </row>
    <row r="231" spans="1:64" x14ac:dyDescent="0.2">
      <c r="A231" s="57" t="s">
        <v>302</v>
      </c>
      <c r="B231" s="58">
        <f>VLOOKUP($A231,'S0 remplacer avec S44'!$C:$BQ,32,0)</f>
        <v>119.8</v>
      </c>
      <c r="C231" s="58">
        <f>VLOOKUP($A231,'S0 remplacer avec S44'!$C:$BQ,39,0)</f>
        <v>24</v>
      </c>
      <c r="D231" s="58">
        <f>VLOOKUP($A231,'S0 remplacer avec S44'!$C:$BQ,40,0)</f>
        <v>53</v>
      </c>
      <c r="E231" s="58">
        <f>VLOOKUP($A231,'S0 remplacer avec S44'!$C:$BQ,22,0)</f>
        <v>1678.911515</v>
      </c>
      <c r="F231" s="66">
        <f>VLOOKUP($A231,'S0 remplacer avec S44'!$C:$BQ,29,0)</f>
        <v>0</v>
      </c>
      <c r="G231" s="66">
        <f>VLOOKUP($A231,'S0 remplacer avec S44'!$C:$BQ,30,0)</f>
        <v>0</v>
      </c>
      <c r="H231" s="66">
        <f>VLOOKUP($A231,'S0 remplacer avec S44'!$C:$BQ,52,0)</f>
        <v>72.599999999999994</v>
      </c>
      <c r="I231" s="66">
        <f>VLOOKUP($A231,'S0 remplacer avec S44'!$C:$BQ,59,0)</f>
        <v>1</v>
      </c>
      <c r="J231" s="66">
        <f>VLOOKUP($A231,'S0 remplacer avec S44'!$C:$BQ,60,0)</f>
        <v>15</v>
      </c>
      <c r="K231" s="58">
        <f>VLOOKUP($A231,'S45'!$C:$BQ,32,0)</f>
        <v>123.8</v>
      </c>
      <c r="L231" s="58">
        <f>VLOOKUP($A231,'S45'!$C:$BQ,39,0)</f>
        <v>20</v>
      </c>
      <c r="M231" s="58">
        <f>VLOOKUP($A231,'S45'!$C:$BQ,40,0)</f>
        <v>49</v>
      </c>
      <c r="N231" s="58">
        <f>VLOOKUP($A231,'S45'!$C:$BQ,22,0)</f>
        <v>1700.1726249999999</v>
      </c>
      <c r="O231" s="66">
        <f>VLOOKUP($A231,'S45'!$C:$BQ,29,0)</f>
        <v>0</v>
      </c>
      <c r="P231" s="66">
        <f>VLOOKUP($A231,'S45'!$C:$BQ,30,0)</f>
        <v>0</v>
      </c>
      <c r="Q231" s="66">
        <f>VLOOKUP($A231,'S45'!$C:$BQ,52,0)</f>
        <v>72.599999999999994</v>
      </c>
      <c r="R231" s="66">
        <f>VLOOKUP($A231,'S45'!$C:$BQ,59,0)</f>
        <v>1</v>
      </c>
      <c r="S231" s="66">
        <f>VLOOKUP($A231,'S45'!$C:$BQ,60,0)</f>
        <v>15</v>
      </c>
      <c r="T231" s="58">
        <f>VLOOKUP($A231,'S46'!$C:$BQ,32,0)</f>
        <v>123.3</v>
      </c>
      <c r="U231" s="58">
        <f>VLOOKUP($A231,'S46'!$C:$BQ,39,0)</f>
        <v>21</v>
      </c>
      <c r="V231" s="58">
        <f>VLOOKUP($A231,'S46'!$C:$BQ,40,0)</f>
        <v>49</v>
      </c>
      <c r="W231" s="58">
        <f>VLOOKUP($A231,'S46'!$C:$BQ,22,0)</f>
        <v>1703.2826250000001</v>
      </c>
      <c r="X231" s="66">
        <f>VLOOKUP($A231,'S46'!$C:$BQ,29,0)</f>
        <v>0</v>
      </c>
      <c r="Y231" s="66">
        <f>VLOOKUP($A231,'S46'!$C:$BQ,30,0)</f>
        <v>0</v>
      </c>
      <c r="Z231" s="66">
        <f>VLOOKUP($A231,'S46'!$C:$BQ,52,0)</f>
        <v>73.599999999999994</v>
      </c>
      <c r="AA231" s="66">
        <f>VLOOKUP($A231,'S46'!$C:$BQ,59,0)</f>
        <v>0</v>
      </c>
      <c r="AB231" s="66">
        <f>VLOOKUP($A231,'S46'!$C:$BQ,60,0)</f>
        <v>14</v>
      </c>
      <c r="AC231" s="58">
        <f>VLOOKUP($A231,'S47'!$C:$BQ,32,0)</f>
        <v>125.8</v>
      </c>
      <c r="AD231" s="58">
        <f>VLOOKUP($A231,'S47'!$C:$BQ,39,0)</f>
        <v>18</v>
      </c>
      <c r="AE231" s="58">
        <f>VLOOKUP($A231,'S47'!$C:$BQ,40,0)</f>
        <v>47</v>
      </c>
      <c r="AF231" s="58">
        <f>VLOOKUP($A231,'S47'!$C:$BQ,22,0)</f>
        <v>1767.1626650000001</v>
      </c>
      <c r="AG231" s="66">
        <f>VLOOKUP($A231,'S47'!$C:$BQ,29,0)</f>
        <v>0</v>
      </c>
      <c r="AH231" s="66">
        <f>VLOOKUP($A231,'S47'!$C:$BQ,30,0)</f>
        <v>0</v>
      </c>
      <c r="AI231" s="66">
        <f>VLOOKUP($A231,'S47'!$C:$BQ,52,0)</f>
        <v>76.599999999999994</v>
      </c>
      <c r="AJ231" s="66">
        <f>VLOOKUP($A231,'S47'!$C:$BQ,59,0)</f>
        <v>0</v>
      </c>
      <c r="AK231" s="66">
        <f>VLOOKUP($A231,'S47'!$C:$BQ,60,0)</f>
        <v>11</v>
      </c>
      <c r="AL231" s="58">
        <f>VLOOKUP($A231,'S48'!$C:$BQ,32,0)</f>
        <v>129.30000000000001</v>
      </c>
      <c r="AM231" s="58">
        <f>VLOOKUP($A231,'S48'!$C:$BQ,39,0)</f>
        <v>20</v>
      </c>
      <c r="AN231" s="58">
        <f>VLOOKUP($A231,'S48'!$C:$BQ,40,0)</f>
        <v>49</v>
      </c>
      <c r="AO231" s="58">
        <f>VLOOKUP($A231,'S48'!$C:$BQ,22,0)</f>
        <v>1776.680425</v>
      </c>
      <c r="AP231" s="66">
        <f>VLOOKUP($A231,'S48'!$C:$BQ,29,0)</f>
        <v>0</v>
      </c>
      <c r="AQ231" s="66">
        <f>VLOOKUP($A231,'S48'!$C:$BQ,30,0)</f>
        <v>0</v>
      </c>
      <c r="AR231" s="66">
        <f>VLOOKUP($A231,'S48'!$C:$BQ,52,0)</f>
        <v>79.599999999999994</v>
      </c>
      <c r="AS231" s="66">
        <f>VLOOKUP($A231,'S48'!$C:$BQ,59,0)</f>
        <v>0</v>
      </c>
      <c r="AT231" s="66">
        <f>VLOOKUP($A231,'S48'!$C:$BQ,60,0)</f>
        <v>11</v>
      </c>
      <c r="AU231" s="58">
        <f>VLOOKUP($A231,'S49'!$C:$BQ,32,0)</f>
        <v>129.80000000000001</v>
      </c>
      <c r="AV231" s="58">
        <f>VLOOKUP($A231,'S49'!$C:$BQ,39,0)</f>
        <v>19</v>
      </c>
      <c r="AW231" s="58">
        <f>VLOOKUP($A231,'S49'!$C:$BQ,40,0)</f>
        <v>49</v>
      </c>
      <c r="AX231" s="58">
        <f>VLOOKUP($A231,'S49'!$C:$BQ,22,0)</f>
        <v>1762.977545</v>
      </c>
      <c r="AY231" s="66">
        <f>VLOOKUP($A231,'S49'!$C:$BQ,29,0)</f>
        <v>0</v>
      </c>
      <c r="AZ231" s="66">
        <f>VLOOKUP($A231,'S49'!$C:$BQ,30,0)</f>
        <v>0</v>
      </c>
      <c r="BA231" s="66">
        <f>VLOOKUP($A231,'S49'!$C:$BQ,52,0)</f>
        <v>82.6</v>
      </c>
      <c r="BB231" s="66">
        <f>VLOOKUP($A231,'S49'!$C:$BQ,59,0)</f>
        <v>0</v>
      </c>
      <c r="BC231" s="66">
        <f>VLOOKUP($A231,'S49'!$C:$BQ,60,0)</f>
        <v>8</v>
      </c>
      <c r="BD231" s="58" t="e">
        <f>VLOOKUP($A231,'S50'!$C:$BQ,32,0)</f>
        <v>#N/A</v>
      </c>
      <c r="BE231" s="58" t="e">
        <f>VLOOKUP($A231,'S50'!$C:$BQ,39,0)</f>
        <v>#N/A</v>
      </c>
      <c r="BF231" s="58" t="e">
        <f>VLOOKUP($A231,'S50'!$C:$BQ,40,0)</f>
        <v>#N/A</v>
      </c>
      <c r="BG231" s="58" t="e">
        <f>VLOOKUP($A231,'S50'!$C:$BQ,22,0)</f>
        <v>#N/A</v>
      </c>
      <c r="BH231" s="66" t="e">
        <f>VLOOKUP($A231,'S50'!$C:$BQ,29,0)</f>
        <v>#N/A</v>
      </c>
      <c r="BI231" s="66" t="e">
        <f>VLOOKUP($A231,'S50'!$C:$BQ,30,0)</f>
        <v>#N/A</v>
      </c>
      <c r="BJ231" s="66" t="e">
        <f>VLOOKUP($A231,'S50'!$C:$BQ,52,0)</f>
        <v>#N/A</v>
      </c>
      <c r="BK231" s="66" t="e">
        <f>VLOOKUP($A231,'S50'!$C:$BQ,59,0)</f>
        <v>#N/A</v>
      </c>
      <c r="BL231" s="66" t="e">
        <f>VLOOKUP($A231,'S50'!$C:$BQ,60,0)</f>
        <v>#N/A</v>
      </c>
    </row>
    <row r="232" spans="1:64" x14ac:dyDescent="0.2">
      <c r="A232" s="57" t="s">
        <v>303</v>
      </c>
      <c r="B232" s="58">
        <f>VLOOKUP($A232,'S0 remplacer avec S44'!$C:$BQ,32,0)</f>
        <v>210</v>
      </c>
      <c r="C232" s="58">
        <f>VLOOKUP($A232,'S0 remplacer avec S44'!$C:$BQ,39,0)</f>
        <v>0</v>
      </c>
      <c r="D232" s="58">
        <f>VLOOKUP($A232,'S0 remplacer avec S44'!$C:$BQ,40,0)</f>
        <v>13</v>
      </c>
      <c r="E232" s="58">
        <f>VLOOKUP($A232,'S0 remplacer avec S44'!$C:$BQ,22,0)</f>
        <v>1879.09563</v>
      </c>
      <c r="F232" s="66">
        <f>VLOOKUP($A232,'S0 remplacer avec S44'!$C:$BQ,29,0)</f>
        <v>0</v>
      </c>
      <c r="G232" s="66">
        <f>VLOOKUP($A232,'S0 remplacer avec S44'!$C:$BQ,30,0)</f>
        <v>141</v>
      </c>
      <c r="H232" s="66">
        <f>VLOOKUP($A232,'S0 remplacer avec S44'!$C:$BQ,52,0)</f>
        <v>123.6</v>
      </c>
      <c r="I232" s="66">
        <f>VLOOKUP($A232,'S0 remplacer avec S44'!$C:$BQ,59,0)</f>
        <v>0</v>
      </c>
      <c r="J232" s="66">
        <f>VLOOKUP($A232,'S0 remplacer avec S44'!$C:$BQ,60,0)</f>
        <v>0</v>
      </c>
      <c r="K232" s="58">
        <f>VLOOKUP($A232,'S45'!$C:$BQ,32,0)</f>
        <v>215</v>
      </c>
      <c r="L232" s="58">
        <f>VLOOKUP($A232,'S45'!$C:$BQ,39,0)</f>
        <v>0</v>
      </c>
      <c r="M232" s="58">
        <f>VLOOKUP($A232,'S45'!$C:$BQ,40,0)</f>
        <v>8</v>
      </c>
      <c r="N232" s="58">
        <f>VLOOKUP($A232,'S45'!$C:$BQ,22,0)</f>
        <v>1937.27088</v>
      </c>
      <c r="O232" s="66">
        <f>VLOOKUP($A232,'S45'!$C:$BQ,29,0)</f>
        <v>0</v>
      </c>
      <c r="P232" s="66">
        <f>VLOOKUP($A232,'S45'!$C:$BQ,30,0)</f>
        <v>83</v>
      </c>
      <c r="Q232" s="66">
        <f>VLOOKUP($A232,'S45'!$C:$BQ,52,0)</f>
        <v>127.6</v>
      </c>
      <c r="R232" s="66">
        <f>VLOOKUP($A232,'S45'!$C:$BQ,59,0)</f>
        <v>0</v>
      </c>
      <c r="S232" s="66">
        <f>VLOOKUP($A232,'S45'!$C:$BQ,60,0)</f>
        <v>0</v>
      </c>
      <c r="T232" s="58">
        <f>VLOOKUP($A232,'S46'!$C:$BQ,32,0)</f>
        <v>218.5</v>
      </c>
      <c r="U232" s="58">
        <f>VLOOKUP($A232,'S46'!$C:$BQ,39,0)</f>
        <v>0</v>
      </c>
      <c r="V232" s="58">
        <f>VLOOKUP($A232,'S46'!$C:$BQ,40,0)</f>
        <v>4</v>
      </c>
      <c r="W232" s="58">
        <f>VLOOKUP($A232,'S46'!$C:$BQ,22,0)</f>
        <v>1941.42091</v>
      </c>
      <c r="X232" s="66">
        <f>VLOOKUP($A232,'S46'!$C:$BQ,29,0)</f>
        <v>0</v>
      </c>
      <c r="Y232" s="66">
        <f>VLOOKUP($A232,'S46'!$C:$BQ,30,0)</f>
        <v>79</v>
      </c>
      <c r="Z232" s="66">
        <f>VLOOKUP($A232,'S46'!$C:$BQ,52,0)</f>
        <v>128.6</v>
      </c>
      <c r="AA232" s="66">
        <f>VLOOKUP($A232,'S46'!$C:$BQ,59,0)</f>
        <v>0</v>
      </c>
      <c r="AB232" s="66">
        <f>VLOOKUP($A232,'S46'!$C:$BQ,60,0)</f>
        <v>0</v>
      </c>
      <c r="AC232" s="58">
        <f>VLOOKUP($A232,'S47'!$C:$BQ,32,0)</f>
        <v>228</v>
      </c>
      <c r="AD232" s="58">
        <f>VLOOKUP($A232,'S47'!$C:$BQ,39,0)</f>
        <v>0</v>
      </c>
      <c r="AE232" s="58">
        <f>VLOOKUP($A232,'S47'!$C:$BQ,40,0)</f>
        <v>0</v>
      </c>
      <c r="AF232" s="58">
        <f>VLOOKUP($A232,'S47'!$C:$BQ,22,0)</f>
        <v>1983.8688400000001</v>
      </c>
      <c r="AG232" s="66">
        <f>VLOOKUP($A232,'S47'!$C:$BQ,29,0)</f>
        <v>0</v>
      </c>
      <c r="AH232" s="66">
        <f>VLOOKUP($A232,'S47'!$C:$BQ,30,0)</f>
        <v>37</v>
      </c>
      <c r="AI232" s="66">
        <f>VLOOKUP($A232,'S47'!$C:$BQ,52,0)</f>
        <v>129.6</v>
      </c>
      <c r="AJ232" s="66">
        <f>VLOOKUP($A232,'S47'!$C:$BQ,59,0)</f>
        <v>0</v>
      </c>
      <c r="AK232" s="66">
        <f>VLOOKUP($A232,'S47'!$C:$BQ,60,0)</f>
        <v>0</v>
      </c>
      <c r="AL232" s="58">
        <f>VLOOKUP($A232,'S48'!$C:$BQ,32,0)</f>
        <v>229</v>
      </c>
      <c r="AM232" s="58">
        <f>VLOOKUP($A232,'S48'!$C:$BQ,39,0)</f>
        <v>0</v>
      </c>
      <c r="AN232" s="58">
        <f>VLOOKUP($A232,'S48'!$C:$BQ,40,0)</f>
        <v>0</v>
      </c>
      <c r="AO232" s="58">
        <f>VLOOKUP($A232,'S48'!$C:$BQ,22,0)</f>
        <v>2054.2044700000001</v>
      </c>
      <c r="AP232" s="66">
        <f>VLOOKUP($A232,'S48'!$C:$BQ,29,0)</f>
        <v>0</v>
      </c>
      <c r="AQ232" s="66">
        <f>VLOOKUP($A232,'S48'!$C:$BQ,30,0)</f>
        <v>0</v>
      </c>
      <c r="AR232" s="66">
        <f>VLOOKUP($A232,'S48'!$C:$BQ,52,0)</f>
        <v>131.6</v>
      </c>
      <c r="AS232" s="66">
        <f>VLOOKUP($A232,'S48'!$C:$BQ,59,0)</f>
        <v>0</v>
      </c>
      <c r="AT232" s="66">
        <f>VLOOKUP($A232,'S48'!$C:$BQ,60,0)</f>
        <v>0</v>
      </c>
      <c r="AU232" s="58">
        <f>VLOOKUP($A232,'S49'!$C:$BQ,32,0)</f>
        <v>230</v>
      </c>
      <c r="AV232" s="58">
        <f>VLOOKUP($A232,'S49'!$C:$BQ,39,0)</f>
        <v>0</v>
      </c>
      <c r="AW232" s="58">
        <f>VLOOKUP($A232,'S49'!$C:$BQ,40,0)</f>
        <v>0</v>
      </c>
      <c r="AX232" s="58">
        <f>VLOOKUP($A232,'S49'!$C:$BQ,22,0)</f>
        <v>2069.0597499999999</v>
      </c>
      <c r="AY232" s="66">
        <f>VLOOKUP($A232,'S49'!$C:$BQ,29,0)</f>
        <v>0</v>
      </c>
      <c r="AZ232" s="66">
        <f>VLOOKUP($A232,'S49'!$C:$BQ,30,0)</f>
        <v>0</v>
      </c>
      <c r="BA232" s="66">
        <f>VLOOKUP($A232,'S49'!$C:$BQ,52,0)</f>
        <v>132.6</v>
      </c>
      <c r="BB232" s="66">
        <f>VLOOKUP($A232,'S49'!$C:$BQ,59,0)</f>
        <v>0</v>
      </c>
      <c r="BC232" s="66">
        <f>VLOOKUP($A232,'S49'!$C:$BQ,60,0)</f>
        <v>0</v>
      </c>
      <c r="BD232" s="58" t="e">
        <f>VLOOKUP($A232,'S50'!$C:$BQ,32,0)</f>
        <v>#N/A</v>
      </c>
      <c r="BE232" s="58" t="e">
        <f>VLOOKUP($A232,'S50'!$C:$BQ,39,0)</f>
        <v>#N/A</v>
      </c>
      <c r="BF232" s="58" t="e">
        <f>VLOOKUP($A232,'S50'!$C:$BQ,40,0)</f>
        <v>#N/A</v>
      </c>
      <c r="BG232" s="58" t="e">
        <f>VLOOKUP($A232,'S50'!$C:$BQ,22,0)</f>
        <v>#N/A</v>
      </c>
      <c r="BH232" s="66" t="e">
        <f>VLOOKUP($A232,'S50'!$C:$BQ,29,0)</f>
        <v>#N/A</v>
      </c>
      <c r="BI232" s="66" t="e">
        <f>VLOOKUP($A232,'S50'!$C:$BQ,30,0)</f>
        <v>#N/A</v>
      </c>
      <c r="BJ232" s="66" t="e">
        <f>VLOOKUP($A232,'S50'!$C:$BQ,52,0)</f>
        <v>#N/A</v>
      </c>
      <c r="BK232" s="66" t="e">
        <f>VLOOKUP($A232,'S50'!$C:$BQ,59,0)</f>
        <v>#N/A</v>
      </c>
      <c r="BL232" s="66" t="e">
        <f>VLOOKUP($A232,'S50'!$C:$BQ,60,0)</f>
        <v>#N/A</v>
      </c>
    </row>
    <row r="233" spans="1:64" x14ac:dyDescent="0.2">
      <c r="A233" s="57" t="s">
        <v>304</v>
      </c>
      <c r="B233" s="58">
        <f>VLOOKUP($A233,'S0 remplacer avec S44'!$C:$BQ,32,0)</f>
        <v>138.30000000000001</v>
      </c>
      <c r="C233" s="58">
        <f>VLOOKUP($A233,'S0 remplacer avec S44'!$C:$BQ,39,0)</f>
        <v>67</v>
      </c>
      <c r="D233" s="58">
        <f>VLOOKUP($A233,'S0 remplacer avec S44'!$C:$BQ,40,0)</f>
        <v>108</v>
      </c>
      <c r="E233" s="58">
        <f>VLOOKUP($A233,'S0 remplacer avec S44'!$C:$BQ,22,0)</f>
        <v>1229.027525</v>
      </c>
      <c r="F233" s="66">
        <f>VLOOKUP($A233,'S0 remplacer avec S44'!$C:$BQ,29,0)</f>
        <v>631</v>
      </c>
      <c r="G233" s="66">
        <f>VLOOKUP($A233,'S0 remplacer avec S44'!$C:$BQ,30,0)</f>
        <v>1003</v>
      </c>
      <c r="H233" s="66">
        <f>VLOOKUP($A233,'S0 remplacer avec S44'!$C:$BQ,52,0)</f>
        <v>79</v>
      </c>
      <c r="I233" s="66">
        <f>VLOOKUP($A233,'S0 remplacer avec S44'!$C:$BQ,59,0)</f>
        <v>25</v>
      </c>
      <c r="J233" s="66">
        <f>VLOOKUP($A233,'S0 remplacer avec S44'!$C:$BQ,60,0)</f>
        <v>46</v>
      </c>
      <c r="K233" s="58">
        <f>VLOOKUP($A233,'S45'!$C:$BQ,32,0)</f>
        <v>140.30000000000001</v>
      </c>
      <c r="L233" s="58">
        <f>VLOOKUP($A233,'S45'!$C:$BQ,39,0)</f>
        <v>65</v>
      </c>
      <c r="M233" s="58">
        <f>VLOOKUP($A233,'S45'!$C:$BQ,40,0)</f>
        <v>106</v>
      </c>
      <c r="N233" s="58">
        <f>VLOOKUP($A233,'S45'!$C:$BQ,22,0)</f>
        <v>1261.249305</v>
      </c>
      <c r="O233" s="66">
        <f>VLOOKUP($A233,'S45'!$C:$BQ,29,0)</f>
        <v>599</v>
      </c>
      <c r="P233" s="66">
        <f>VLOOKUP($A233,'S45'!$C:$BQ,30,0)</f>
        <v>971</v>
      </c>
      <c r="Q233" s="66">
        <f>VLOOKUP($A233,'S45'!$C:$BQ,52,0)</f>
        <v>80</v>
      </c>
      <c r="R233" s="66">
        <f>VLOOKUP($A233,'S45'!$C:$BQ,59,0)</f>
        <v>24</v>
      </c>
      <c r="S233" s="66">
        <f>VLOOKUP($A233,'S45'!$C:$BQ,60,0)</f>
        <v>45</v>
      </c>
      <c r="T233" s="58">
        <f>VLOOKUP($A233,'S46'!$C:$BQ,32,0)</f>
        <v>140.30000000000001</v>
      </c>
      <c r="U233" s="58">
        <f>VLOOKUP($A233,'S46'!$C:$BQ,39,0)</f>
        <v>65</v>
      </c>
      <c r="V233" s="58">
        <f>VLOOKUP($A233,'S46'!$C:$BQ,40,0)</f>
        <v>106</v>
      </c>
      <c r="W233" s="58">
        <f>VLOOKUP($A233,'S46'!$C:$BQ,22,0)</f>
        <v>1261.8269250000001</v>
      </c>
      <c r="X233" s="66">
        <f>VLOOKUP($A233,'S46'!$C:$BQ,29,0)</f>
        <v>598</v>
      </c>
      <c r="Y233" s="66">
        <f>VLOOKUP($A233,'S46'!$C:$BQ,30,0)</f>
        <v>970</v>
      </c>
      <c r="Z233" s="66">
        <f>VLOOKUP($A233,'S46'!$C:$BQ,52,0)</f>
        <v>84</v>
      </c>
      <c r="AA233" s="66">
        <f>VLOOKUP($A233,'S46'!$C:$BQ,59,0)</f>
        <v>20</v>
      </c>
      <c r="AB233" s="66">
        <f>VLOOKUP($A233,'S46'!$C:$BQ,60,0)</f>
        <v>41</v>
      </c>
      <c r="AC233" s="58">
        <f>VLOOKUP($A233,'S47'!$C:$BQ,32,0)</f>
        <v>153.30000000000001</v>
      </c>
      <c r="AD233" s="58">
        <f>VLOOKUP($A233,'S47'!$C:$BQ,39,0)</f>
        <v>52</v>
      </c>
      <c r="AE233" s="58">
        <f>VLOOKUP($A233,'S47'!$C:$BQ,40,0)</f>
        <v>93</v>
      </c>
      <c r="AF233" s="58">
        <f>VLOOKUP($A233,'S47'!$C:$BQ,22,0)</f>
        <v>1318.7503850000001</v>
      </c>
      <c r="AG233" s="66">
        <f>VLOOKUP($A233,'S47'!$C:$BQ,29,0)</f>
        <v>541</v>
      </c>
      <c r="AH233" s="66">
        <f>VLOOKUP($A233,'S47'!$C:$BQ,30,0)</f>
        <v>913</v>
      </c>
      <c r="AI233" s="66">
        <f>VLOOKUP($A233,'S47'!$C:$BQ,52,0)</f>
        <v>86</v>
      </c>
      <c r="AJ233" s="66">
        <f>VLOOKUP($A233,'S47'!$C:$BQ,59,0)</f>
        <v>18</v>
      </c>
      <c r="AK233" s="66">
        <f>VLOOKUP($A233,'S47'!$C:$BQ,60,0)</f>
        <v>39</v>
      </c>
      <c r="AL233" s="58">
        <f>VLOOKUP($A233,'S48'!$C:$BQ,32,0)</f>
        <v>160.80000000000001</v>
      </c>
      <c r="AM233" s="58">
        <f>VLOOKUP($A233,'S48'!$C:$BQ,39,0)</f>
        <v>43</v>
      </c>
      <c r="AN233" s="58">
        <f>VLOOKUP($A233,'S48'!$C:$BQ,40,0)</f>
        <v>84</v>
      </c>
      <c r="AO233" s="58">
        <f>VLOOKUP($A233,'S48'!$C:$BQ,22,0)</f>
        <v>1345.4395050000001</v>
      </c>
      <c r="AP233" s="66">
        <f>VLOOKUP($A233,'S48'!$C:$BQ,29,0)</f>
        <v>507</v>
      </c>
      <c r="AQ233" s="66">
        <f>VLOOKUP($A233,'S48'!$C:$BQ,30,0)</f>
        <v>877</v>
      </c>
      <c r="AR233" s="66">
        <f>VLOOKUP($A233,'S48'!$C:$BQ,52,0)</f>
        <v>87</v>
      </c>
      <c r="AS233" s="66">
        <f>VLOOKUP($A233,'S48'!$C:$BQ,59,0)</f>
        <v>17</v>
      </c>
      <c r="AT233" s="66">
        <f>VLOOKUP($A233,'S48'!$C:$BQ,60,0)</f>
        <v>38</v>
      </c>
      <c r="AU233" s="58">
        <f>VLOOKUP($A233,'S49'!$C:$BQ,32,0)</f>
        <v>170.8</v>
      </c>
      <c r="AV233" s="58">
        <f>VLOOKUP($A233,'S49'!$C:$BQ,39,0)</f>
        <v>33</v>
      </c>
      <c r="AW233" s="58">
        <f>VLOOKUP($A233,'S49'!$C:$BQ,40,0)</f>
        <v>74</v>
      </c>
      <c r="AX233" s="58">
        <f>VLOOKUP($A233,'S49'!$C:$BQ,22,0)</f>
        <v>1397.829765</v>
      </c>
      <c r="AY233" s="66">
        <f>VLOOKUP($A233,'S49'!$C:$BQ,29,0)</f>
        <v>455</v>
      </c>
      <c r="AZ233" s="66">
        <f>VLOOKUP($A233,'S49'!$C:$BQ,30,0)</f>
        <v>825</v>
      </c>
      <c r="BA233" s="66">
        <f>VLOOKUP($A233,'S49'!$C:$BQ,52,0)</f>
        <v>88</v>
      </c>
      <c r="BB233" s="66">
        <f>VLOOKUP($A233,'S49'!$C:$BQ,59,0)</f>
        <v>16</v>
      </c>
      <c r="BC233" s="66">
        <f>VLOOKUP($A233,'S49'!$C:$BQ,60,0)</f>
        <v>37</v>
      </c>
      <c r="BD233" s="58" t="e">
        <f>VLOOKUP($A233,'S50'!$C:$BQ,32,0)</f>
        <v>#N/A</v>
      </c>
      <c r="BE233" s="58" t="e">
        <f>VLOOKUP($A233,'S50'!$C:$BQ,39,0)</f>
        <v>#N/A</v>
      </c>
      <c r="BF233" s="58" t="e">
        <f>VLOOKUP($A233,'S50'!$C:$BQ,40,0)</f>
        <v>#N/A</v>
      </c>
      <c r="BG233" s="58" t="e">
        <f>VLOOKUP($A233,'S50'!$C:$BQ,22,0)</f>
        <v>#N/A</v>
      </c>
      <c r="BH233" s="66" t="e">
        <f>VLOOKUP($A233,'S50'!$C:$BQ,29,0)</f>
        <v>#N/A</v>
      </c>
      <c r="BI233" s="66" t="e">
        <f>VLOOKUP($A233,'S50'!$C:$BQ,30,0)</f>
        <v>#N/A</v>
      </c>
      <c r="BJ233" s="66" t="e">
        <f>VLOOKUP($A233,'S50'!$C:$BQ,52,0)</f>
        <v>#N/A</v>
      </c>
      <c r="BK233" s="66" t="e">
        <f>VLOOKUP($A233,'S50'!$C:$BQ,59,0)</f>
        <v>#N/A</v>
      </c>
      <c r="BL233" s="66" t="e">
        <f>VLOOKUP($A233,'S50'!$C:$BQ,60,0)</f>
        <v>#N/A</v>
      </c>
    </row>
    <row r="234" spans="1:64" x14ac:dyDescent="0.2">
      <c r="A234" s="57" t="s">
        <v>305</v>
      </c>
      <c r="B234" s="58">
        <f>VLOOKUP($A234,'S0 remplacer avec S44'!$C:$BQ,32,0)</f>
        <v>181.5</v>
      </c>
      <c r="C234" s="58">
        <f>VLOOKUP($A234,'S0 remplacer avec S44'!$C:$BQ,39,0)</f>
        <v>0</v>
      </c>
      <c r="D234" s="58">
        <f>VLOOKUP($A234,'S0 remplacer avec S44'!$C:$BQ,40,0)</f>
        <v>35</v>
      </c>
      <c r="E234" s="58">
        <f>VLOOKUP($A234,'S0 remplacer avec S44'!$C:$BQ,22,0)</f>
        <v>1640.8411599999999</v>
      </c>
      <c r="F234" s="66">
        <f>VLOOKUP($A234,'S0 remplacer avec S44'!$C:$BQ,29,0)</f>
        <v>0</v>
      </c>
      <c r="G234" s="66">
        <f>VLOOKUP($A234,'S0 remplacer avec S44'!$C:$BQ,30,0)</f>
        <v>323</v>
      </c>
      <c r="H234" s="66">
        <f>VLOOKUP($A234,'S0 remplacer avec S44'!$C:$BQ,52,0)</f>
        <v>131.6</v>
      </c>
      <c r="I234" s="66">
        <f>VLOOKUP($A234,'S0 remplacer avec S44'!$C:$BQ,59,0)</f>
        <v>0</v>
      </c>
      <c r="J234" s="66">
        <f>VLOOKUP($A234,'S0 remplacer avec S44'!$C:$BQ,60,0)</f>
        <v>0</v>
      </c>
      <c r="K234" s="58">
        <f>VLOOKUP($A234,'S45'!$C:$BQ,32,0)</f>
        <v>181.5</v>
      </c>
      <c r="L234" s="58">
        <f>VLOOKUP($A234,'S45'!$C:$BQ,39,0)</f>
        <v>0</v>
      </c>
      <c r="M234" s="58">
        <f>VLOOKUP($A234,'S45'!$C:$BQ,40,0)</f>
        <v>35</v>
      </c>
      <c r="N234" s="58">
        <f>VLOOKUP($A234,'S45'!$C:$BQ,22,0)</f>
        <v>1644.2448199999999</v>
      </c>
      <c r="O234" s="66">
        <f>VLOOKUP($A234,'S45'!$C:$BQ,29,0)</f>
        <v>0</v>
      </c>
      <c r="P234" s="66">
        <f>VLOOKUP($A234,'S45'!$C:$BQ,30,0)</f>
        <v>320</v>
      </c>
      <c r="Q234" s="66">
        <f>VLOOKUP($A234,'S45'!$C:$BQ,52,0)</f>
        <v>131.6</v>
      </c>
      <c r="R234" s="66">
        <f>VLOOKUP($A234,'S45'!$C:$BQ,59,0)</f>
        <v>0</v>
      </c>
      <c r="S234" s="66">
        <f>VLOOKUP($A234,'S45'!$C:$BQ,60,0)</f>
        <v>0</v>
      </c>
      <c r="T234" s="58">
        <f>VLOOKUP($A234,'S46'!$C:$BQ,32,0)</f>
        <v>181.5</v>
      </c>
      <c r="U234" s="58">
        <f>VLOOKUP($A234,'S46'!$C:$BQ,39,0)</f>
        <v>0</v>
      </c>
      <c r="V234" s="58">
        <f>VLOOKUP($A234,'S46'!$C:$BQ,40,0)</f>
        <v>35</v>
      </c>
      <c r="W234" s="58">
        <f>VLOOKUP($A234,'S46'!$C:$BQ,22,0)</f>
        <v>1652.8358499999999</v>
      </c>
      <c r="X234" s="66">
        <f>VLOOKUP($A234,'S46'!$C:$BQ,29,0)</f>
        <v>0</v>
      </c>
      <c r="Y234" s="66">
        <f>VLOOKUP($A234,'S46'!$C:$BQ,30,0)</f>
        <v>312</v>
      </c>
      <c r="Z234" s="66">
        <f>VLOOKUP($A234,'S46'!$C:$BQ,52,0)</f>
        <v>131.6</v>
      </c>
      <c r="AA234" s="66">
        <f>VLOOKUP($A234,'S46'!$C:$BQ,59,0)</f>
        <v>0</v>
      </c>
      <c r="AB234" s="66">
        <f>VLOOKUP($A234,'S46'!$C:$BQ,60,0)</f>
        <v>0</v>
      </c>
      <c r="AC234" s="58">
        <f>VLOOKUP($A234,'S47'!$C:$BQ,32,0)</f>
        <v>187</v>
      </c>
      <c r="AD234" s="58">
        <f>VLOOKUP($A234,'S47'!$C:$BQ,39,0)</f>
        <v>0</v>
      </c>
      <c r="AE234" s="58">
        <f>VLOOKUP($A234,'S47'!$C:$BQ,40,0)</f>
        <v>29</v>
      </c>
      <c r="AF234" s="58">
        <f>VLOOKUP($A234,'S47'!$C:$BQ,22,0)</f>
        <v>1698.5821100000001</v>
      </c>
      <c r="AG234" s="66">
        <f>VLOOKUP($A234,'S47'!$C:$BQ,29,0)</f>
        <v>0</v>
      </c>
      <c r="AH234" s="66">
        <f>VLOOKUP($A234,'S47'!$C:$BQ,30,0)</f>
        <v>266</v>
      </c>
      <c r="AI234" s="66">
        <f>VLOOKUP($A234,'S47'!$C:$BQ,52,0)</f>
        <v>132.6</v>
      </c>
      <c r="AJ234" s="66">
        <f>VLOOKUP($A234,'S47'!$C:$BQ,59,0)</f>
        <v>0</v>
      </c>
      <c r="AK234" s="66">
        <f>VLOOKUP($A234,'S47'!$C:$BQ,60,0)</f>
        <v>0</v>
      </c>
      <c r="AL234" s="58">
        <f>VLOOKUP($A234,'S48'!$C:$BQ,32,0)</f>
        <v>187.5</v>
      </c>
      <c r="AM234" s="58">
        <f>VLOOKUP($A234,'S48'!$C:$BQ,39,0)</f>
        <v>0</v>
      </c>
      <c r="AN234" s="58">
        <f>VLOOKUP($A234,'S48'!$C:$BQ,40,0)</f>
        <v>32</v>
      </c>
      <c r="AO234" s="58">
        <f>VLOOKUP($A234,'S48'!$C:$BQ,22,0)</f>
        <v>1701.28648</v>
      </c>
      <c r="AP234" s="66">
        <f>VLOOKUP($A234,'S48'!$C:$BQ,29,0)</f>
        <v>0</v>
      </c>
      <c r="AQ234" s="66">
        <f>VLOOKUP($A234,'S48'!$C:$BQ,30,0)</f>
        <v>290</v>
      </c>
      <c r="AR234" s="66">
        <f>VLOOKUP($A234,'S48'!$C:$BQ,52,0)</f>
        <v>132.6</v>
      </c>
      <c r="AS234" s="66">
        <f>VLOOKUP($A234,'S48'!$C:$BQ,59,0)</f>
        <v>0</v>
      </c>
      <c r="AT234" s="66">
        <f>VLOOKUP($A234,'S48'!$C:$BQ,60,0)</f>
        <v>0</v>
      </c>
      <c r="AU234" s="58">
        <f>VLOOKUP($A234,'S49'!$C:$BQ,32,0)</f>
        <v>189.5</v>
      </c>
      <c r="AV234" s="58">
        <f>VLOOKUP($A234,'S49'!$C:$BQ,39,0)</f>
        <v>0</v>
      </c>
      <c r="AW234" s="58">
        <f>VLOOKUP($A234,'S49'!$C:$BQ,40,0)</f>
        <v>30</v>
      </c>
      <c r="AX234" s="58">
        <f>VLOOKUP($A234,'S49'!$C:$BQ,22,0)</f>
        <v>1703.96992</v>
      </c>
      <c r="AY234" s="66">
        <f>VLOOKUP($A234,'S49'!$C:$BQ,29,0)</f>
        <v>0</v>
      </c>
      <c r="AZ234" s="66">
        <f>VLOOKUP($A234,'S49'!$C:$BQ,30,0)</f>
        <v>287</v>
      </c>
      <c r="BA234" s="66">
        <f>VLOOKUP($A234,'S49'!$C:$BQ,52,0)</f>
        <v>132.6</v>
      </c>
      <c r="BB234" s="66">
        <f>VLOOKUP($A234,'S49'!$C:$BQ,59,0)</f>
        <v>0</v>
      </c>
      <c r="BC234" s="66">
        <f>VLOOKUP($A234,'S49'!$C:$BQ,60,0)</f>
        <v>0</v>
      </c>
      <c r="BD234" s="58" t="e">
        <f>VLOOKUP($A234,'S50'!$C:$BQ,32,0)</f>
        <v>#N/A</v>
      </c>
      <c r="BE234" s="58" t="e">
        <f>VLOOKUP($A234,'S50'!$C:$BQ,39,0)</f>
        <v>#N/A</v>
      </c>
      <c r="BF234" s="58" t="e">
        <f>VLOOKUP($A234,'S50'!$C:$BQ,40,0)</f>
        <v>#N/A</v>
      </c>
      <c r="BG234" s="58" t="e">
        <f>VLOOKUP($A234,'S50'!$C:$BQ,22,0)</f>
        <v>#N/A</v>
      </c>
      <c r="BH234" s="66" t="e">
        <f>VLOOKUP($A234,'S50'!$C:$BQ,29,0)</f>
        <v>#N/A</v>
      </c>
      <c r="BI234" s="66" t="e">
        <f>VLOOKUP($A234,'S50'!$C:$BQ,30,0)</f>
        <v>#N/A</v>
      </c>
      <c r="BJ234" s="66" t="e">
        <f>VLOOKUP($A234,'S50'!$C:$BQ,52,0)</f>
        <v>#N/A</v>
      </c>
      <c r="BK234" s="66" t="e">
        <f>VLOOKUP($A234,'S50'!$C:$BQ,59,0)</f>
        <v>#N/A</v>
      </c>
      <c r="BL234" s="66" t="e">
        <f>VLOOKUP($A234,'S50'!$C:$BQ,60,0)</f>
        <v>#N/A</v>
      </c>
    </row>
    <row r="235" spans="1:64" x14ac:dyDescent="0.2">
      <c r="A235" s="57" t="s">
        <v>306</v>
      </c>
      <c r="B235" s="58">
        <f>VLOOKUP($A235,'S0 remplacer avec S44'!$C:$BQ,32,0)</f>
        <v>525.79999999999995</v>
      </c>
      <c r="C235" s="58">
        <f>VLOOKUP($A235,'S0 remplacer avec S44'!$C:$BQ,39,0)</f>
        <v>54</v>
      </c>
      <c r="D235" s="58">
        <f>VLOOKUP($A235,'S0 remplacer avec S44'!$C:$BQ,40,0)</f>
        <v>170</v>
      </c>
      <c r="E235" s="58">
        <f>VLOOKUP($A235,'S0 remplacer avec S44'!$C:$BQ,22,0)</f>
        <v>5144.4683949999999</v>
      </c>
      <c r="F235" s="66">
        <f>VLOOKUP($A235,'S0 remplacer avec S44'!$C:$BQ,29,0)</f>
        <v>128</v>
      </c>
      <c r="G235" s="66">
        <f>VLOOKUP($A235,'S0 remplacer avec S44'!$C:$BQ,30,0)</f>
        <v>1183</v>
      </c>
      <c r="H235" s="66">
        <f>VLOOKUP($A235,'S0 remplacer avec S44'!$C:$BQ,52,0)</f>
        <v>356</v>
      </c>
      <c r="I235" s="66">
        <f>VLOOKUP($A235,'S0 remplacer avec S44'!$C:$BQ,59,0)</f>
        <v>0</v>
      </c>
      <c r="J235" s="66">
        <f>VLOOKUP($A235,'S0 remplacer avec S44'!$C:$BQ,60,0)</f>
        <v>0</v>
      </c>
      <c r="K235" s="58">
        <f>VLOOKUP($A235,'S45'!$C:$BQ,32,0)</f>
        <v>550.29999999999995</v>
      </c>
      <c r="L235" s="58">
        <f>VLOOKUP($A235,'S45'!$C:$BQ,39,0)</f>
        <v>30</v>
      </c>
      <c r="M235" s="58">
        <f>VLOOKUP($A235,'S45'!$C:$BQ,40,0)</f>
        <v>146</v>
      </c>
      <c r="N235" s="58">
        <f>VLOOKUP($A235,'S45'!$C:$BQ,22,0)</f>
        <v>5286.7493850000001</v>
      </c>
      <c r="O235" s="66">
        <f>VLOOKUP($A235,'S45'!$C:$BQ,29,0)</f>
        <v>0</v>
      </c>
      <c r="P235" s="66">
        <f>VLOOKUP($A235,'S45'!$C:$BQ,30,0)</f>
        <v>1041</v>
      </c>
      <c r="Q235" s="66">
        <f>VLOOKUP($A235,'S45'!$C:$BQ,52,0)</f>
        <v>362</v>
      </c>
      <c r="R235" s="66">
        <f>VLOOKUP($A235,'S45'!$C:$BQ,59,0)</f>
        <v>0</v>
      </c>
      <c r="S235" s="66">
        <f>VLOOKUP($A235,'S45'!$C:$BQ,60,0)</f>
        <v>0</v>
      </c>
      <c r="T235" s="58">
        <f>VLOOKUP($A235,'S46'!$C:$BQ,32,0)</f>
        <v>551.79999999999995</v>
      </c>
      <c r="U235" s="58">
        <f>VLOOKUP($A235,'S46'!$C:$BQ,39,0)</f>
        <v>28</v>
      </c>
      <c r="V235" s="58">
        <f>VLOOKUP($A235,'S46'!$C:$BQ,40,0)</f>
        <v>144</v>
      </c>
      <c r="W235" s="58">
        <f>VLOOKUP($A235,'S46'!$C:$BQ,22,0)</f>
        <v>5320.7460350000001</v>
      </c>
      <c r="X235" s="66">
        <f>VLOOKUP($A235,'S46'!$C:$BQ,29,0)</f>
        <v>0</v>
      </c>
      <c r="Y235" s="66">
        <f>VLOOKUP($A235,'S46'!$C:$BQ,30,0)</f>
        <v>1007</v>
      </c>
      <c r="Z235" s="66">
        <f>VLOOKUP($A235,'S46'!$C:$BQ,52,0)</f>
        <v>363</v>
      </c>
      <c r="AA235" s="66">
        <f>VLOOKUP($A235,'S46'!$C:$BQ,59,0)</f>
        <v>0</v>
      </c>
      <c r="AB235" s="66">
        <f>VLOOKUP($A235,'S46'!$C:$BQ,60,0)</f>
        <v>0</v>
      </c>
      <c r="AC235" s="58">
        <f>VLOOKUP($A235,'S47'!$C:$BQ,32,0)</f>
        <v>575.29999999999995</v>
      </c>
      <c r="AD235" s="58">
        <f>VLOOKUP($A235,'S47'!$C:$BQ,39,0)</f>
        <v>5</v>
      </c>
      <c r="AE235" s="58">
        <f>VLOOKUP($A235,'S47'!$C:$BQ,40,0)</f>
        <v>121</v>
      </c>
      <c r="AF235" s="58">
        <f>VLOOKUP($A235,'S47'!$C:$BQ,22,0)</f>
        <v>5463.8707850000001</v>
      </c>
      <c r="AG235" s="66">
        <f>VLOOKUP($A235,'S47'!$C:$BQ,29,0)</f>
        <v>0</v>
      </c>
      <c r="AH235" s="66">
        <f>VLOOKUP($A235,'S47'!$C:$BQ,30,0)</f>
        <v>864</v>
      </c>
      <c r="AI235" s="66">
        <f>VLOOKUP($A235,'S47'!$C:$BQ,52,0)</f>
        <v>373</v>
      </c>
      <c r="AJ235" s="66">
        <f>VLOOKUP($A235,'S47'!$C:$BQ,59,0)</f>
        <v>0</v>
      </c>
      <c r="AK235" s="66">
        <f>VLOOKUP($A235,'S47'!$C:$BQ,60,0)</f>
        <v>0</v>
      </c>
      <c r="AL235" s="58">
        <f>VLOOKUP($A235,'S48'!$C:$BQ,32,0)</f>
        <v>595.29999999999995</v>
      </c>
      <c r="AM235" s="58">
        <f>VLOOKUP($A235,'S48'!$C:$BQ,39,0)</f>
        <v>1</v>
      </c>
      <c r="AN235" s="58">
        <f>VLOOKUP($A235,'S48'!$C:$BQ,40,0)</f>
        <v>120</v>
      </c>
      <c r="AO235" s="58">
        <f>VLOOKUP($A235,'S48'!$C:$BQ,22,0)</f>
        <v>5585.3027650000004</v>
      </c>
      <c r="AP235" s="66">
        <f>VLOOKUP($A235,'S48'!$C:$BQ,29,0)</f>
        <v>0</v>
      </c>
      <c r="AQ235" s="66">
        <f>VLOOKUP($A235,'S48'!$C:$BQ,30,0)</f>
        <v>919</v>
      </c>
      <c r="AR235" s="66">
        <f>VLOOKUP($A235,'S48'!$C:$BQ,52,0)</f>
        <v>379</v>
      </c>
      <c r="AS235" s="66">
        <f>VLOOKUP($A235,'S48'!$C:$BQ,59,0)</f>
        <v>0</v>
      </c>
      <c r="AT235" s="66">
        <f>VLOOKUP($A235,'S48'!$C:$BQ,60,0)</f>
        <v>0</v>
      </c>
      <c r="AU235" s="58">
        <f>VLOOKUP($A235,'S49'!$C:$BQ,32,0)</f>
        <v>614.29999999999995</v>
      </c>
      <c r="AV235" s="58">
        <f>VLOOKUP($A235,'S49'!$C:$BQ,39,0)</f>
        <v>0</v>
      </c>
      <c r="AW235" s="58">
        <f>VLOOKUP($A235,'S49'!$C:$BQ,40,0)</f>
        <v>101</v>
      </c>
      <c r="AX235" s="58">
        <f>VLOOKUP($A235,'S49'!$C:$BQ,22,0)</f>
        <v>5725.0660749999997</v>
      </c>
      <c r="AY235" s="66">
        <f>VLOOKUP($A235,'S49'!$C:$BQ,29,0)</f>
        <v>0</v>
      </c>
      <c r="AZ235" s="66">
        <f>VLOOKUP($A235,'S49'!$C:$BQ,30,0)</f>
        <v>779</v>
      </c>
      <c r="BA235" s="66">
        <f>VLOOKUP($A235,'S49'!$C:$BQ,52,0)</f>
        <v>384</v>
      </c>
      <c r="BB235" s="66">
        <f>VLOOKUP($A235,'S49'!$C:$BQ,59,0)</f>
        <v>0</v>
      </c>
      <c r="BC235" s="66">
        <f>VLOOKUP($A235,'S49'!$C:$BQ,60,0)</f>
        <v>0</v>
      </c>
      <c r="BD235" s="58" t="e">
        <f>VLOOKUP($A235,'S50'!$C:$BQ,32,0)</f>
        <v>#N/A</v>
      </c>
      <c r="BE235" s="58" t="e">
        <f>VLOOKUP($A235,'S50'!$C:$BQ,39,0)</f>
        <v>#N/A</v>
      </c>
      <c r="BF235" s="58" t="e">
        <f>VLOOKUP($A235,'S50'!$C:$BQ,40,0)</f>
        <v>#N/A</v>
      </c>
      <c r="BG235" s="58" t="e">
        <f>VLOOKUP($A235,'S50'!$C:$BQ,22,0)</f>
        <v>#N/A</v>
      </c>
      <c r="BH235" s="66" t="e">
        <f>VLOOKUP($A235,'S50'!$C:$BQ,29,0)</f>
        <v>#N/A</v>
      </c>
      <c r="BI235" s="66" t="e">
        <f>VLOOKUP($A235,'S50'!$C:$BQ,30,0)</f>
        <v>#N/A</v>
      </c>
      <c r="BJ235" s="66" t="e">
        <f>VLOOKUP($A235,'S50'!$C:$BQ,52,0)</f>
        <v>#N/A</v>
      </c>
      <c r="BK235" s="66" t="e">
        <f>VLOOKUP($A235,'S50'!$C:$BQ,59,0)</f>
        <v>#N/A</v>
      </c>
      <c r="BL235" s="66" t="e">
        <f>VLOOKUP($A235,'S50'!$C:$BQ,60,0)</f>
        <v>#N/A</v>
      </c>
    </row>
    <row r="236" spans="1:64" x14ac:dyDescent="0.2">
      <c r="A236" s="57" t="s">
        <v>307</v>
      </c>
      <c r="B236" s="58">
        <f>VLOOKUP($A236,'S0 remplacer avec S44'!$C:$BQ,32,0)</f>
        <v>85.7</v>
      </c>
      <c r="C236" s="58">
        <f>VLOOKUP($A236,'S0 remplacer avec S44'!$C:$BQ,39,0)</f>
        <v>72</v>
      </c>
      <c r="D236" s="58">
        <f>VLOOKUP($A236,'S0 remplacer avec S44'!$C:$BQ,40,0)</f>
        <v>103</v>
      </c>
      <c r="E236" s="58">
        <f>VLOOKUP($A236,'S0 remplacer avec S44'!$C:$BQ,22,0)</f>
        <v>1639.890635</v>
      </c>
      <c r="F236" s="66">
        <f>VLOOKUP($A236,'S0 remplacer avec S44'!$C:$BQ,29,0)</f>
        <v>0</v>
      </c>
      <c r="G236" s="66">
        <f>VLOOKUP($A236,'S0 remplacer avec S44'!$C:$BQ,30,0)</f>
        <v>76</v>
      </c>
      <c r="H236" s="66">
        <f>VLOOKUP($A236,'S0 remplacer avec S44'!$C:$BQ,52,0)</f>
        <v>87</v>
      </c>
      <c r="I236" s="66">
        <f>VLOOKUP($A236,'S0 remplacer avec S44'!$C:$BQ,59,0)</f>
        <v>0</v>
      </c>
      <c r="J236" s="66">
        <f>VLOOKUP($A236,'S0 remplacer avec S44'!$C:$BQ,60,0)</f>
        <v>9</v>
      </c>
      <c r="K236" s="58">
        <f>VLOOKUP($A236,'S45'!$C:$BQ,32,0)</f>
        <v>87.7</v>
      </c>
      <c r="L236" s="58">
        <f>VLOOKUP($A236,'S45'!$C:$BQ,39,0)</f>
        <v>70</v>
      </c>
      <c r="M236" s="58">
        <f>VLOOKUP($A236,'S45'!$C:$BQ,40,0)</f>
        <v>101</v>
      </c>
      <c r="N236" s="58">
        <f>VLOOKUP($A236,'S45'!$C:$BQ,22,0)</f>
        <v>1667.977535</v>
      </c>
      <c r="O236" s="66">
        <f>VLOOKUP($A236,'S45'!$C:$BQ,29,0)</f>
        <v>0</v>
      </c>
      <c r="P236" s="66">
        <f>VLOOKUP($A236,'S45'!$C:$BQ,30,0)</f>
        <v>48</v>
      </c>
      <c r="Q236" s="66">
        <f>VLOOKUP($A236,'S45'!$C:$BQ,52,0)</f>
        <v>87</v>
      </c>
      <c r="R236" s="66">
        <f>VLOOKUP($A236,'S45'!$C:$BQ,59,0)</f>
        <v>0</v>
      </c>
      <c r="S236" s="66">
        <f>VLOOKUP($A236,'S45'!$C:$BQ,60,0)</f>
        <v>9</v>
      </c>
      <c r="T236" s="58">
        <f>VLOOKUP($A236,'S46'!$C:$BQ,32,0)</f>
        <v>87.7</v>
      </c>
      <c r="U236" s="58">
        <f>VLOOKUP($A236,'S46'!$C:$BQ,39,0)</f>
        <v>70</v>
      </c>
      <c r="V236" s="58">
        <f>VLOOKUP($A236,'S46'!$C:$BQ,40,0)</f>
        <v>101</v>
      </c>
      <c r="W236" s="58">
        <f>VLOOKUP($A236,'S46'!$C:$BQ,22,0)</f>
        <v>1668.197535</v>
      </c>
      <c r="X236" s="66">
        <f>VLOOKUP($A236,'S46'!$C:$BQ,29,0)</f>
        <v>0</v>
      </c>
      <c r="Y236" s="66">
        <f>VLOOKUP($A236,'S46'!$C:$BQ,30,0)</f>
        <v>47</v>
      </c>
      <c r="Z236" s="66">
        <f>VLOOKUP($A236,'S46'!$C:$BQ,52,0)</f>
        <v>87</v>
      </c>
      <c r="AA236" s="66">
        <f>VLOOKUP($A236,'S46'!$C:$BQ,59,0)</f>
        <v>0</v>
      </c>
      <c r="AB236" s="66">
        <f>VLOOKUP($A236,'S46'!$C:$BQ,60,0)</f>
        <v>9</v>
      </c>
      <c r="AC236" s="58">
        <f>VLOOKUP($A236,'S47'!$C:$BQ,32,0)</f>
        <v>89.7</v>
      </c>
      <c r="AD236" s="58">
        <f>VLOOKUP($A236,'S47'!$C:$BQ,39,0)</f>
        <v>68</v>
      </c>
      <c r="AE236" s="58">
        <f>VLOOKUP($A236,'S47'!$C:$BQ,40,0)</f>
        <v>99</v>
      </c>
      <c r="AF236" s="58">
        <f>VLOOKUP($A236,'S47'!$C:$BQ,22,0)</f>
        <v>1684.6525349999999</v>
      </c>
      <c r="AG236" s="66">
        <f>VLOOKUP($A236,'S47'!$C:$BQ,29,0)</f>
        <v>0</v>
      </c>
      <c r="AH236" s="66">
        <f>VLOOKUP($A236,'S47'!$C:$BQ,30,0)</f>
        <v>31</v>
      </c>
      <c r="AI236" s="66">
        <f>VLOOKUP($A236,'S47'!$C:$BQ,52,0)</f>
        <v>88</v>
      </c>
      <c r="AJ236" s="66">
        <f>VLOOKUP($A236,'S47'!$C:$BQ,59,0)</f>
        <v>0</v>
      </c>
      <c r="AK236" s="66">
        <f>VLOOKUP($A236,'S47'!$C:$BQ,60,0)</f>
        <v>8</v>
      </c>
      <c r="AL236" s="58">
        <f>VLOOKUP($A236,'S48'!$C:$BQ,32,0)</f>
        <v>89.2</v>
      </c>
      <c r="AM236" s="58">
        <f>VLOOKUP($A236,'S48'!$C:$BQ,39,0)</f>
        <v>69</v>
      </c>
      <c r="AN236" s="58">
        <f>VLOOKUP($A236,'S48'!$C:$BQ,40,0)</f>
        <v>100</v>
      </c>
      <c r="AO236" s="58">
        <f>VLOOKUP($A236,'S48'!$C:$BQ,22,0)</f>
        <v>1685.071535</v>
      </c>
      <c r="AP236" s="66">
        <f>VLOOKUP($A236,'S48'!$C:$BQ,29,0)</f>
        <v>0</v>
      </c>
      <c r="AQ236" s="66">
        <f>VLOOKUP($A236,'S48'!$C:$BQ,30,0)</f>
        <v>31</v>
      </c>
      <c r="AR236" s="66">
        <f>VLOOKUP($A236,'S48'!$C:$BQ,52,0)</f>
        <v>88</v>
      </c>
      <c r="AS236" s="66">
        <f>VLOOKUP($A236,'S48'!$C:$BQ,59,0)</f>
        <v>0</v>
      </c>
      <c r="AT236" s="66">
        <f>VLOOKUP($A236,'S48'!$C:$BQ,60,0)</f>
        <v>8</v>
      </c>
      <c r="AU236" s="58">
        <f>VLOOKUP($A236,'S49'!$C:$BQ,32,0)</f>
        <v>88.2</v>
      </c>
      <c r="AV236" s="58">
        <f>VLOOKUP($A236,'S49'!$C:$BQ,39,0)</f>
        <v>70</v>
      </c>
      <c r="AW236" s="58">
        <f>VLOOKUP($A236,'S49'!$C:$BQ,40,0)</f>
        <v>101</v>
      </c>
      <c r="AX236" s="58">
        <f>VLOOKUP($A236,'S49'!$C:$BQ,22,0)</f>
        <v>1685.4817149999999</v>
      </c>
      <c r="AY236" s="66">
        <f>VLOOKUP($A236,'S49'!$C:$BQ,29,0)</f>
        <v>0</v>
      </c>
      <c r="AZ236" s="66">
        <f>VLOOKUP($A236,'S49'!$C:$BQ,30,0)</f>
        <v>31</v>
      </c>
      <c r="BA236" s="66">
        <f>VLOOKUP($A236,'S49'!$C:$BQ,52,0)</f>
        <v>88</v>
      </c>
      <c r="BB236" s="66">
        <f>VLOOKUP($A236,'S49'!$C:$BQ,59,0)</f>
        <v>0</v>
      </c>
      <c r="BC236" s="66">
        <f>VLOOKUP($A236,'S49'!$C:$BQ,60,0)</f>
        <v>8</v>
      </c>
      <c r="BD236" s="58" t="e">
        <f>VLOOKUP($A236,'S50'!$C:$BQ,32,0)</f>
        <v>#N/A</v>
      </c>
      <c r="BE236" s="58" t="e">
        <f>VLOOKUP($A236,'S50'!$C:$BQ,39,0)</f>
        <v>#N/A</v>
      </c>
      <c r="BF236" s="58" t="e">
        <f>VLOOKUP($A236,'S50'!$C:$BQ,40,0)</f>
        <v>#N/A</v>
      </c>
      <c r="BG236" s="58" t="e">
        <f>VLOOKUP($A236,'S50'!$C:$BQ,22,0)</f>
        <v>#N/A</v>
      </c>
      <c r="BH236" s="66" t="e">
        <f>VLOOKUP($A236,'S50'!$C:$BQ,29,0)</f>
        <v>#N/A</v>
      </c>
      <c r="BI236" s="66" t="e">
        <f>VLOOKUP($A236,'S50'!$C:$BQ,30,0)</f>
        <v>#N/A</v>
      </c>
      <c r="BJ236" s="66" t="e">
        <f>VLOOKUP($A236,'S50'!$C:$BQ,52,0)</f>
        <v>#N/A</v>
      </c>
      <c r="BK236" s="66" t="e">
        <f>VLOOKUP($A236,'S50'!$C:$BQ,59,0)</f>
        <v>#N/A</v>
      </c>
      <c r="BL236" s="66" t="e">
        <f>VLOOKUP($A236,'S50'!$C:$BQ,60,0)</f>
        <v>#N/A</v>
      </c>
    </row>
    <row r="237" spans="1:64" x14ac:dyDescent="0.2">
      <c r="A237" s="57" t="s">
        <v>308</v>
      </c>
      <c r="B237" s="58">
        <f>VLOOKUP($A237,'S0 remplacer avec S44'!$C:$BQ,32,0)</f>
        <v>96.2</v>
      </c>
      <c r="C237" s="58">
        <f>VLOOKUP($A237,'S0 remplacer avec S44'!$C:$BQ,39,0)</f>
        <v>68</v>
      </c>
      <c r="D237" s="58">
        <f>VLOOKUP($A237,'S0 remplacer avec S44'!$C:$BQ,40,0)</f>
        <v>101</v>
      </c>
      <c r="E237" s="58">
        <f>VLOOKUP($A237,'S0 remplacer avec S44'!$C:$BQ,22,0)</f>
        <v>1076.60023</v>
      </c>
      <c r="F237" s="66">
        <f>VLOOKUP($A237,'S0 remplacer avec S44'!$C:$BQ,29,0)</f>
        <v>414</v>
      </c>
      <c r="G237" s="66">
        <f>VLOOKUP($A237,'S0 remplacer avec S44'!$C:$BQ,30,0)</f>
        <v>712</v>
      </c>
      <c r="H237" s="66">
        <f>VLOOKUP($A237,'S0 remplacer avec S44'!$C:$BQ,52,0)</f>
        <v>72.400000000000006</v>
      </c>
      <c r="I237" s="66">
        <f>VLOOKUP($A237,'S0 remplacer avec S44'!$C:$BQ,59,0)</f>
        <v>11</v>
      </c>
      <c r="J237" s="66">
        <f>VLOOKUP($A237,'S0 remplacer avec S44'!$C:$BQ,60,0)</f>
        <v>28</v>
      </c>
      <c r="K237" s="58">
        <f>VLOOKUP($A237,'S45'!$C:$BQ,32,0)</f>
        <v>96.2</v>
      </c>
      <c r="L237" s="58">
        <f>VLOOKUP($A237,'S45'!$C:$BQ,39,0)</f>
        <v>68</v>
      </c>
      <c r="M237" s="58">
        <f>VLOOKUP($A237,'S45'!$C:$BQ,40,0)</f>
        <v>101</v>
      </c>
      <c r="N237" s="58">
        <f>VLOOKUP($A237,'S45'!$C:$BQ,22,0)</f>
        <v>1076.60023</v>
      </c>
      <c r="O237" s="66">
        <f>VLOOKUP($A237,'S45'!$C:$BQ,29,0)</f>
        <v>414</v>
      </c>
      <c r="P237" s="66">
        <f>VLOOKUP($A237,'S45'!$C:$BQ,30,0)</f>
        <v>712</v>
      </c>
      <c r="Q237" s="66">
        <f>VLOOKUP($A237,'S45'!$C:$BQ,52,0)</f>
        <v>72.400000000000006</v>
      </c>
      <c r="R237" s="66">
        <f>VLOOKUP($A237,'S45'!$C:$BQ,59,0)</f>
        <v>11</v>
      </c>
      <c r="S237" s="66">
        <f>VLOOKUP($A237,'S45'!$C:$BQ,60,0)</f>
        <v>28</v>
      </c>
      <c r="T237" s="58">
        <f>VLOOKUP($A237,'S46'!$C:$BQ,32,0)</f>
        <v>96.2</v>
      </c>
      <c r="U237" s="58">
        <f>VLOOKUP($A237,'S46'!$C:$BQ,39,0)</f>
        <v>68</v>
      </c>
      <c r="V237" s="58">
        <f>VLOOKUP($A237,'S46'!$C:$BQ,40,0)</f>
        <v>101</v>
      </c>
      <c r="W237" s="58">
        <f>VLOOKUP($A237,'S46'!$C:$BQ,22,0)</f>
        <v>1076.60023</v>
      </c>
      <c r="X237" s="66">
        <f>VLOOKUP($A237,'S46'!$C:$BQ,29,0)</f>
        <v>414</v>
      </c>
      <c r="Y237" s="66">
        <f>VLOOKUP($A237,'S46'!$C:$BQ,30,0)</f>
        <v>712</v>
      </c>
      <c r="Z237" s="66">
        <f>VLOOKUP($A237,'S46'!$C:$BQ,52,0)</f>
        <v>72.400000000000006</v>
      </c>
      <c r="AA237" s="66">
        <f>VLOOKUP($A237,'S46'!$C:$BQ,59,0)</f>
        <v>11</v>
      </c>
      <c r="AB237" s="66">
        <f>VLOOKUP($A237,'S46'!$C:$BQ,60,0)</f>
        <v>28</v>
      </c>
      <c r="AC237" s="58">
        <f>VLOOKUP($A237,'S47'!$C:$BQ,32,0)</f>
        <v>96.2</v>
      </c>
      <c r="AD237" s="58">
        <f>VLOOKUP($A237,'S47'!$C:$BQ,39,0)</f>
        <v>68</v>
      </c>
      <c r="AE237" s="58">
        <f>VLOOKUP($A237,'S47'!$C:$BQ,40,0)</f>
        <v>101</v>
      </c>
      <c r="AF237" s="58">
        <f>VLOOKUP($A237,'S47'!$C:$BQ,22,0)</f>
        <v>1076.60023</v>
      </c>
      <c r="AG237" s="66">
        <f>VLOOKUP($A237,'S47'!$C:$BQ,29,0)</f>
        <v>414</v>
      </c>
      <c r="AH237" s="66">
        <f>VLOOKUP($A237,'S47'!$C:$BQ,30,0)</f>
        <v>712</v>
      </c>
      <c r="AI237" s="66">
        <f>VLOOKUP($A237,'S47'!$C:$BQ,52,0)</f>
        <v>72.400000000000006</v>
      </c>
      <c r="AJ237" s="66">
        <f>VLOOKUP($A237,'S47'!$C:$BQ,59,0)</f>
        <v>11</v>
      </c>
      <c r="AK237" s="66">
        <f>VLOOKUP($A237,'S47'!$C:$BQ,60,0)</f>
        <v>28</v>
      </c>
      <c r="AL237" s="58">
        <f>VLOOKUP($A237,'S48'!$C:$BQ,32,0)</f>
        <v>96.2</v>
      </c>
      <c r="AM237" s="58">
        <f>VLOOKUP($A237,'S48'!$C:$BQ,39,0)</f>
        <v>52</v>
      </c>
      <c r="AN237" s="58">
        <f>VLOOKUP($A237,'S48'!$C:$BQ,40,0)</f>
        <v>81</v>
      </c>
      <c r="AO237" s="58">
        <f>VLOOKUP($A237,'S48'!$C:$BQ,22,0)</f>
        <v>1076.60023</v>
      </c>
      <c r="AP237" s="66">
        <f>VLOOKUP($A237,'S48'!$C:$BQ,29,0)</f>
        <v>265</v>
      </c>
      <c r="AQ237" s="66">
        <f>VLOOKUP($A237,'S48'!$C:$BQ,30,0)</f>
        <v>533</v>
      </c>
      <c r="AR237" s="66">
        <f>VLOOKUP($A237,'S48'!$C:$BQ,52,0)</f>
        <v>72.400000000000006</v>
      </c>
      <c r="AS237" s="66">
        <f>VLOOKUP($A237,'S48'!$C:$BQ,59,0)</f>
        <v>3</v>
      </c>
      <c r="AT237" s="66">
        <f>VLOOKUP($A237,'S48'!$C:$BQ,60,0)</f>
        <v>18</v>
      </c>
      <c r="AU237" s="58">
        <f>VLOOKUP($A237,'S49'!$C:$BQ,32,0)</f>
        <v>96.2</v>
      </c>
      <c r="AV237" s="58">
        <f>VLOOKUP($A237,'S49'!$C:$BQ,39,0)</f>
        <v>52</v>
      </c>
      <c r="AW237" s="58">
        <f>VLOOKUP($A237,'S49'!$C:$BQ,40,0)</f>
        <v>81</v>
      </c>
      <c r="AX237" s="58">
        <f>VLOOKUP($A237,'S49'!$C:$BQ,22,0)</f>
        <v>1076.60023</v>
      </c>
      <c r="AY237" s="66">
        <f>VLOOKUP($A237,'S49'!$C:$BQ,29,0)</f>
        <v>265</v>
      </c>
      <c r="AZ237" s="66">
        <f>VLOOKUP($A237,'S49'!$C:$BQ,30,0)</f>
        <v>533</v>
      </c>
      <c r="BA237" s="66">
        <f>VLOOKUP($A237,'S49'!$C:$BQ,52,0)</f>
        <v>72.400000000000006</v>
      </c>
      <c r="BB237" s="66">
        <f>VLOOKUP($A237,'S49'!$C:$BQ,59,0)</f>
        <v>3</v>
      </c>
      <c r="BC237" s="66">
        <f>VLOOKUP($A237,'S49'!$C:$BQ,60,0)</f>
        <v>18</v>
      </c>
      <c r="BD237" s="58" t="e">
        <f>VLOOKUP($A237,'S50'!$C:$BQ,32,0)</f>
        <v>#N/A</v>
      </c>
      <c r="BE237" s="58" t="e">
        <f>VLOOKUP($A237,'S50'!$C:$BQ,39,0)</f>
        <v>#N/A</v>
      </c>
      <c r="BF237" s="58" t="e">
        <f>VLOOKUP($A237,'S50'!$C:$BQ,40,0)</f>
        <v>#N/A</v>
      </c>
      <c r="BG237" s="58" t="e">
        <f>VLOOKUP($A237,'S50'!$C:$BQ,22,0)</f>
        <v>#N/A</v>
      </c>
      <c r="BH237" s="66" t="e">
        <f>VLOOKUP($A237,'S50'!$C:$BQ,29,0)</f>
        <v>#N/A</v>
      </c>
      <c r="BI237" s="66" t="e">
        <f>VLOOKUP($A237,'S50'!$C:$BQ,30,0)</f>
        <v>#N/A</v>
      </c>
      <c r="BJ237" s="66" t="e">
        <f>VLOOKUP($A237,'S50'!$C:$BQ,52,0)</f>
        <v>#N/A</v>
      </c>
      <c r="BK237" s="66" t="e">
        <f>VLOOKUP($A237,'S50'!$C:$BQ,59,0)</f>
        <v>#N/A</v>
      </c>
      <c r="BL237" s="66" t="e">
        <f>VLOOKUP($A237,'S50'!$C:$BQ,60,0)</f>
        <v>#N/A</v>
      </c>
    </row>
    <row r="238" spans="1:64" x14ac:dyDescent="0.2">
      <c r="A238" s="57" t="s">
        <v>309</v>
      </c>
      <c r="B238" s="58">
        <f>VLOOKUP($A238,'S0 remplacer avec S44'!$C:$BQ,32,0)</f>
        <v>205.2</v>
      </c>
      <c r="C238" s="58">
        <f>VLOOKUP($A238,'S0 remplacer avec S44'!$C:$BQ,39,0)</f>
        <v>7</v>
      </c>
      <c r="D238" s="58">
        <f>VLOOKUP($A238,'S0 remplacer avec S44'!$C:$BQ,40,0)</f>
        <v>50</v>
      </c>
      <c r="E238" s="58">
        <f>VLOOKUP($A238,'S0 remplacer avec S44'!$C:$BQ,22,0)</f>
        <v>1718.711845</v>
      </c>
      <c r="F238" s="66">
        <f>VLOOKUP($A238,'S0 remplacer avec S44'!$C:$BQ,29,0)</f>
        <v>209</v>
      </c>
      <c r="G238" s="66">
        <f>VLOOKUP($A238,'S0 remplacer avec S44'!$C:$BQ,30,0)</f>
        <v>594</v>
      </c>
      <c r="H238" s="66">
        <f>VLOOKUP($A238,'S0 remplacer avec S44'!$C:$BQ,52,0)</f>
        <v>139</v>
      </c>
      <c r="I238" s="66">
        <f>VLOOKUP($A238,'S0 remplacer avec S44'!$C:$BQ,59,0)</f>
        <v>0</v>
      </c>
      <c r="J238" s="66">
        <f>VLOOKUP($A238,'S0 remplacer avec S44'!$C:$BQ,60,0)</f>
        <v>0</v>
      </c>
      <c r="K238" s="58">
        <f>VLOOKUP($A238,'S45'!$C:$BQ,32,0)</f>
        <v>205.7</v>
      </c>
      <c r="L238" s="58">
        <f>VLOOKUP($A238,'S45'!$C:$BQ,39,0)</f>
        <v>7</v>
      </c>
      <c r="M238" s="58">
        <f>VLOOKUP($A238,'S45'!$C:$BQ,40,0)</f>
        <v>49</v>
      </c>
      <c r="N238" s="58">
        <f>VLOOKUP($A238,'S45'!$C:$BQ,22,0)</f>
        <v>1745.763205</v>
      </c>
      <c r="O238" s="66">
        <f>VLOOKUP($A238,'S45'!$C:$BQ,29,0)</f>
        <v>182</v>
      </c>
      <c r="P238" s="66">
        <f>VLOOKUP($A238,'S45'!$C:$BQ,30,0)</f>
        <v>567</v>
      </c>
      <c r="Q238" s="66">
        <f>VLOOKUP($A238,'S45'!$C:$BQ,52,0)</f>
        <v>140</v>
      </c>
      <c r="R238" s="66">
        <f>VLOOKUP($A238,'S45'!$C:$BQ,59,0)</f>
        <v>0</v>
      </c>
      <c r="S238" s="66">
        <f>VLOOKUP($A238,'S45'!$C:$BQ,60,0)</f>
        <v>0</v>
      </c>
      <c r="T238" s="58">
        <f>VLOOKUP($A238,'S46'!$C:$BQ,32,0)</f>
        <v>207.7</v>
      </c>
      <c r="U238" s="58">
        <f>VLOOKUP($A238,'S46'!$C:$BQ,39,0)</f>
        <v>5</v>
      </c>
      <c r="V238" s="58">
        <f>VLOOKUP($A238,'S46'!$C:$BQ,40,0)</f>
        <v>47</v>
      </c>
      <c r="W238" s="58">
        <f>VLOOKUP($A238,'S46'!$C:$BQ,22,0)</f>
        <v>1748.8745449999999</v>
      </c>
      <c r="X238" s="66">
        <f>VLOOKUP($A238,'S46'!$C:$BQ,29,0)</f>
        <v>179</v>
      </c>
      <c r="Y238" s="66">
        <f>VLOOKUP($A238,'S46'!$C:$BQ,30,0)</f>
        <v>564</v>
      </c>
      <c r="Z238" s="66">
        <f>VLOOKUP($A238,'S46'!$C:$BQ,52,0)</f>
        <v>141</v>
      </c>
      <c r="AA238" s="66">
        <f>VLOOKUP($A238,'S46'!$C:$BQ,59,0)</f>
        <v>0</v>
      </c>
      <c r="AB238" s="66">
        <f>VLOOKUP($A238,'S46'!$C:$BQ,60,0)</f>
        <v>0</v>
      </c>
      <c r="AC238" s="58">
        <f>VLOOKUP($A238,'S47'!$C:$BQ,32,0)</f>
        <v>214.2</v>
      </c>
      <c r="AD238" s="58">
        <f>VLOOKUP($A238,'S47'!$C:$BQ,39,0)</f>
        <v>0</v>
      </c>
      <c r="AE238" s="58">
        <f>VLOOKUP($A238,'S47'!$C:$BQ,40,0)</f>
        <v>41</v>
      </c>
      <c r="AF238" s="58">
        <f>VLOOKUP($A238,'S47'!$C:$BQ,22,0)</f>
        <v>1797.674655</v>
      </c>
      <c r="AG238" s="66">
        <f>VLOOKUP($A238,'S47'!$C:$BQ,29,0)</f>
        <v>130</v>
      </c>
      <c r="AH238" s="66">
        <f>VLOOKUP($A238,'S47'!$C:$BQ,30,0)</f>
        <v>516</v>
      </c>
      <c r="AI238" s="66">
        <f>VLOOKUP($A238,'S47'!$C:$BQ,52,0)</f>
        <v>141</v>
      </c>
      <c r="AJ238" s="66">
        <f>VLOOKUP($A238,'S47'!$C:$BQ,59,0)</f>
        <v>0</v>
      </c>
      <c r="AK238" s="66">
        <f>VLOOKUP($A238,'S47'!$C:$BQ,60,0)</f>
        <v>0</v>
      </c>
      <c r="AL238" s="58">
        <f>VLOOKUP($A238,'S48'!$C:$BQ,32,0)</f>
        <v>221.7</v>
      </c>
      <c r="AM238" s="58">
        <f>VLOOKUP($A238,'S48'!$C:$BQ,39,0)</f>
        <v>0</v>
      </c>
      <c r="AN238" s="58">
        <f>VLOOKUP($A238,'S48'!$C:$BQ,40,0)</f>
        <v>38</v>
      </c>
      <c r="AO238" s="58">
        <f>VLOOKUP($A238,'S48'!$C:$BQ,22,0)</f>
        <v>1839.4630749999999</v>
      </c>
      <c r="AP238" s="66">
        <f>VLOOKUP($A238,'S48'!$C:$BQ,29,0)</f>
        <v>126</v>
      </c>
      <c r="AQ238" s="66">
        <f>VLOOKUP($A238,'S48'!$C:$BQ,30,0)</f>
        <v>519</v>
      </c>
      <c r="AR238" s="66">
        <f>VLOOKUP($A238,'S48'!$C:$BQ,52,0)</f>
        <v>144</v>
      </c>
      <c r="AS238" s="66">
        <f>VLOOKUP($A238,'S48'!$C:$BQ,59,0)</f>
        <v>0</v>
      </c>
      <c r="AT238" s="66">
        <f>VLOOKUP($A238,'S48'!$C:$BQ,60,0)</f>
        <v>0</v>
      </c>
      <c r="AU238" s="58">
        <f>VLOOKUP($A238,'S49'!$C:$BQ,32,0)</f>
        <v>223.2</v>
      </c>
      <c r="AV238" s="58">
        <f>VLOOKUP($A238,'S49'!$C:$BQ,39,0)</f>
        <v>0</v>
      </c>
      <c r="AW238" s="58">
        <f>VLOOKUP($A238,'S49'!$C:$BQ,40,0)</f>
        <v>37</v>
      </c>
      <c r="AX238" s="58">
        <f>VLOOKUP($A238,'S49'!$C:$BQ,22,0)</f>
        <v>1855.662505</v>
      </c>
      <c r="AY238" s="66">
        <f>VLOOKUP($A238,'S49'!$C:$BQ,29,0)</f>
        <v>110</v>
      </c>
      <c r="AZ238" s="66">
        <f>VLOOKUP($A238,'S49'!$C:$BQ,30,0)</f>
        <v>503</v>
      </c>
      <c r="BA238" s="66">
        <f>VLOOKUP($A238,'S49'!$C:$BQ,52,0)</f>
        <v>148</v>
      </c>
      <c r="BB238" s="66">
        <f>VLOOKUP($A238,'S49'!$C:$BQ,59,0)</f>
        <v>0</v>
      </c>
      <c r="BC238" s="66">
        <f>VLOOKUP($A238,'S49'!$C:$BQ,60,0)</f>
        <v>0</v>
      </c>
      <c r="BD238" s="58" t="e">
        <f>VLOOKUP($A238,'S50'!$C:$BQ,32,0)</f>
        <v>#N/A</v>
      </c>
      <c r="BE238" s="58" t="e">
        <f>VLOOKUP($A238,'S50'!$C:$BQ,39,0)</f>
        <v>#N/A</v>
      </c>
      <c r="BF238" s="58" t="e">
        <f>VLOOKUP($A238,'S50'!$C:$BQ,40,0)</f>
        <v>#N/A</v>
      </c>
      <c r="BG238" s="58" t="e">
        <f>VLOOKUP($A238,'S50'!$C:$BQ,22,0)</f>
        <v>#N/A</v>
      </c>
      <c r="BH238" s="66" t="e">
        <f>VLOOKUP($A238,'S50'!$C:$BQ,29,0)</f>
        <v>#N/A</v>
      </c>
      <c r="BI238" s="66" t="e">
        <f>VLOOKUP($A238,'S50'!$C:$BQ,30,0)</f>
        <v>#N/A</v>
      </c>
      <c r="BJ238" s="66" t="e">
        <f>VLOOKUP($A238,'S50'!$C:$BQ,52,0)</f>
        <v>#N/A</v>
      </c>
      <c r="BK238" s="66" t="e">
        <f>VLOOKUP($A238,'S50'!$C:$BQ,59,0)</f>
        <v>#N/A</v>
      </c>
      <c r="BL238" s="66" t="e">
        <f>VLOOKUP($A238,'S50'!$C:$BQ,60,0)</f>
        <v>#N/A</v>
      </c>
    </row>
    <row r="239" spans="1:64" x14ac:dyDescent="0.2">
      <c r="A239" s="57" t="s">
        <v>310</v>
      </c>
      <c r="B239" s="58">
        <f>VLOOKUP($A239,'S0 remplacer avec S44'!$C:$BQ,32,0)</f>
        <v>150.69999999999999</v>
      </c>
      <c r="C239" s="58">
        <f>VLOOKUP($A239,'S0 remplacer avec S44'!$C:$BQ,39,0)</f>
        <v>0</v>
      </c>
      <c r="D239" s="58">
        <f>VLOOKUP($A239,'S0 remplacer avec S44'!$C:$BQ,40,0)</f>
        <v>25</v>
      </c>
      <c r="E239" s="58">
        <f>VLOOKUP($A239,'S0 remplacer avec S44'!$C:$BQ,22,0)</f>
        <v>1304.2176850000001</v>
      </c>
      <c r="F239" s="66">
        <f>VLOOKUP($A239,'S0 remplacer avec S44'!$C:$BQ,29,0)</f>
        <v>24</v>
      </c>
      <c r="G239" s="66">
        <f>VLOOKUP($A239,'S0 remplacer avec S44'!$C:$BQ,30,0)</f>
        <v>290</v>
      </c>
      <c r="H239" s="66">
        <f>VLOOKUP($A239,'S0 remplacer avec S44'!$C:$BQ,52,0)</f>
        <v>109.2</v>
      </c>
      <c r="I239" s="66">
        <f>VLOOKUP($A239,'S0 remplacer avec S44'!$C:$BQ,59,0)</f>
        <v>0</v>
      </c>
      <c r="J239" s="66">
        <f>VLOOKUP($A239,'S0 remplacer avec S44'!$C:$BQ,60,0)</f>
        <v>0</v>
      </c>
      <c r="K239" s="58">
        <f>VLOOKUP($A239,'S45'!$C:$BQ,32,0)</f>
        <v>156.19999999999999</v>
      </c>
      <c r="L239" s="58">
        <f>VLOOKUP($A239,'S45'!$C:$BQ,39,0)</f>
        <v>0</v>
      </c>
      <c r="M239" s="58">
        <f>VLOOKUP($A239,'S45'!$C:$BQ,40,0)</f>
        <v>20</v>
      </c>
      <c r="N239" s="58">
        <f>VLOOKUP($A239,'S45'!$C:$BQ,22,0)</f>
        <v>1311.5705350000001</v>
      </c>
      <c r="O239" s="66">
        <f>VLOOKUP($A239,'S45'!$C:$BQ,29,0)</f>
        <v>17</v>
      </c>
      <c r="P239" s="66">
        <f>VLOOKUP($A239,'S45'!$C:$BQ,30,0)</f>
        <v>283</v>
      </c>
      <c r="Q239" s="66">
        <f>VLOOKUP($A239,'S45'!$C:$BQ,52,0)</f>
        <v>111.2</v>
      </c>
      <c r="R239" s="66">
        <f>VLOOKUP($A239,'S45'!$C:$BQ,59,0)</f>
        <v>0</v>
      </c>
      <c r="S239" s="66">
        <f>VLOOKUP($A239,'S45'!$C:$BQ,60,0)</f>
        <v>0</v>
      </c>
      <c r="T239" s="58">
        <f>VLOOKUP($A239,'S46'!$C:$BQ,32,0)</f>
        <v>154.80000000000001</v>
      </c>
      <c r="U239" s="58">
        <f>VLOOKUP($A239,'S46'!$C:$BQ,39,0)</f>
        <v>0</v>
      </c>
      <c r="V239" s="58">
        <f>VLOOKUP($A239,'S46'!$C:$BQ,40,0)</f>
        <v>21</v>
      </c>
      <c r="W239" s="58">
        <f>VLOOKUP($A239,'S46'!$C:$BQ,22,0)</f>
        <v>1301.5187550000001</v>
      </c>
      <c r="X239" s="66">
        <f>VLOOKUP($A239,'S46'!$C:$BQ,29,0)</f>
        <v>27</v>
      </c>
      <c r="Y239" s="66">
        <f>VLOOKUP($A239,'S46'!$C:$BQ,30,0)</f>
        <v>293</v>
      </c>
      <c r="Z239" s="66">
        <f>VLOOKUP($A239,'S46'!$C:$BQ,52,0)</f>
        <v>111.2</v>
      </c>
      <c r="AA239" s="66">
        <f>VLOOKUP($A239,'S46'!$C:$BQ,59,0)</f>
        <v>0</v>
      </c>
      <c r="AB239" s="66">
        <f>VLOOKUP($A239,'S46'!$C:$BQ,60,0)</f>
        <v>0</v>
      </c>
      <c r="AC239" s="58">
        <f>VLOOKUP($A239,'S47'!$C:$BQ,32,0)</f>
        <v>158.30000000000001</v>
      </c>
      <c r="AD239" s="58">
        <f>VLOOKUP($A239,'S47'!$C:$BQ,39,0)</f>
        <v>0</v>
      </c>
      <c r="AE239" s="58">
        <f>VLOOKUP($A239,'S47'!$C:$BQ,40,0)</f>
        <v>17</v>
      </c>
      <c r="AF239" s="58">
        <f>VLOOKUP($A239,'S47'!$C:$BQ,22,0)</f>
        <v>1314.251565</v>
      </c>
      <c r="AG239" s="66">
        <f>VLOOKUP($A239,'S47'!$C:$BQ,29,0)</f>
        <v>14</v>
      </c>
      <c r="AH239" s="66">
        <f>VLOOKUP($A239,'S47'!$C:$BQ,30,0)</f>
        <v>280</v>
      </c>
      <c r="AI239" s="66">
        <f>VLOOKUP($A239,'S47'!$C:$BQ,52,0)</f>
        <v>111.2</v>
      </c>
      <c r="AJ239" s="66">
        <f>VLOOKUP($A239,'S47'!$C:$BQ,59,0)</f>
        <v>0</v>
      </c>
      <c r="AK239" s="66">
        <f>VLOOKUP($A239,'S47'!$C:$BQ,60,0)</f>
        <v>0</v>
      </c>
      <c r="AL239" s="58">
        <f>VLOOKUP($A239,'S48'!$C:$BQ,32,0)</f>
        <v>156.5</v>
      </c>
      <c r="AM239" s="58">
        <f>VLOOKUP($A239,'S48'!$C:$BQ,39,0)</f>
        <v>0</v>
      </c>
      <c r="AN239" s="58">
        <f>VLOOKUP($A239,'S48'!$C:$BQ,40,0)</f>
        <v>17</v>
      </c>
      <c r="AO239" s="58">
        <f>VLOOKUP($A239,'S48'!$C:$BQ,22,0)</f>
        <v>1316.204555</v>
      </c>
      <c r="AP239" s="66">
        <f>VLOOKUP($A239,'S48'!$C:$BQ,29,0)</f>
        <v>0</v>
      </c>
      <c r="AQ239" s="66">
        <f>VLOOKUP($A239,'S48'!$C:$BQ,30,0)</f>
        <v>261</v>
      </c>
      <c r="AR239" s="66">
        <f>VLOOKUP($A239,'S48'!$C:$BQ,52,0)</f>
        <v>111.2</v>
      </c>
      <c r="AS239" s="66">
        <f>VLOOKUP($A239,'S48'!$C:$BQ,59,0)</f>
        <v>0</v>
      </c>
      <c r="AT239" s="66">
        <f>VLOOKUP($A239,'S48'!$C:$BQ,60,0)</f>
        <v>0</v>
      </c>
      <c r="AU239" s="58">
        <f>VLOOKUP($A239,'S49'!$C:$BQ,32,0)</f>
        <v>157.5</v>
      </c>
      <c r="AV239" s="58">
        <f>VLOOKUP($A239,'S49'!$C:$BQ,39,0)</f>
        <v>0</v>
      </c>
      <c r="AW239" s="58">
        <f>VLOOKUP($A239,'S49'!$C:$BQ,40,0)</f>
        <v>16</v>
      </c>
      <c r="AX239" s="58">
        <f>VLOOKUP($A239,'S49'!$C:$BQ,22,0)</f>
        <v>1319.8141250000001</v>
      </c>
      <c r="AY239" s="66">
        <f>VLOOKUP($A239,'S49'!$C:$BQ,29,0)</f>
        <v>0</v>
      </c>
      <c r="AZ239" s="66">
        <f>VLOOKUP($A239,'S49'!$C:$BQ,30,0)</f>
        <v>258</v>
      </c>
      <c r="BA239" s="66">
        <f>VLOOKUP($A239,'S49'!$C:$BQ,52,0)</f>
        <v>111.2</v>
      </c>
      <c r="BB239" s="66">
        <f>VLOOKUP($A239,'S49'!$C:$BQ,59,0)</f>
        <v>0</v>
      </c>
      <c r="BC239" s="66">
        <f>VLOOKUP($A239,'S49'!$C:$BQ,60,0)</f>
        <v>0</v>
      </c>
      <c r="BD239" s="58" t="e">
        <f>VLOOKUP($A239,'S50'!$C:$BQ,32,0)</f>
        <v>#N/A</v>
      </c>
      <c r="BE239" s="58" t="e">
        <f>VLOOKUP($A239,'S50'!$C:$BQ,39,0)</f>
        <v>#N/A</v>
      </c>
      <c r="BF239" s="58" t="e">
        <f>VLOOKUP($A239,'S50'!$C:$BQ,40,0)</f>
        <v>#N/A</v>
      </c>
      <c r="BG239" s="58" t="e">
        <f>VLOOKUP($A239,'S50'!$C:$BQ,22,0)</f>
        <v>#N/A</v>
      </c>
      <c r="BH239" s="66" t="e">
        <f>VLOOKUP($A239,'S50'!$C:$BQ,29,0)</f>
        <v>#N/A</v>
      </c>
      <c r="BI239" s="66" t="e">
        <f>VLOOKUP($A239,'S50'!$C:$BQ,30,0)</f>
        <v>#N/A</v>
      </c>
      <c r="BJ239" s="66" t="e">
        <f>VLOOKUP($A239,'S50'!$C:$BQ,52,0)</f>
        <v>#N/A</v>
      </c>
      <c r="BK239" s="66" t="e">
        <f>VLOOKUP($A239,'S50'!$C:$BQ,59,0)</f>
        <v>#N/A</v>
      </c>
      <c r="BL239" s="66" t="e">
        <f>VLOOKUP($A239,'S50'!$C:$BQ,60,0)</f>
        <v>#N/A</v>
      </c>
    </row>
    <row r="240" spans="1:64" x14ac:dyDescent="0.2">
      <c r="A240" s="57" t="s">
        <v>311</v>
      </c>
      <c r="B240" s="58">
        <f>VLOOKUP($A240,'S0 remplacer avec S44'!$C:$BQ,32,0)</f>
        <v>117.55</v>
      </c>
      <c r="C240" s="58">
        <f>VLOOKUP($A240,'S0 remplacer avec S44'!$C:$BQ,39,0)</f>
        <v>59</v>
      </c>
      <c r="D240" s="58">
        <f>VLOOKUP($A240,'S0 remplacer avec S44'!$C:$BQ,40,0)</f>
        <v>94</v>
      </c>
      <c r="E240" s="58">
        <f>VLOOKUP($A240,'S0 remplacer avec S44'!$C:$BQ,22,0)</f>
        <v>2007.08969</v>
      </c>
      <c r="F240" s="66">
        <f>VLOOKUP($A240,'S0 remplacer avec S44'!$C:$BQ,29,0)</f>
        <v>0</v>
      </c>
      <c r="G240" s="66">
        <f>VLOOKUP($A240,'S0 remplacer avec S44'!$C:$BQ,30,0)</f>
        <v>0</v>
      </c>
      <c r="H240" s="66">
        <f>VLOOKUP($A240,'S0 remplacer avec S44'!$C:$BQ,52,0)</f>
        <v>94.2</v>
      </c>
      <c r="I240" s="66">
        <f>VLOOKUP($A240,'S0 remplacer avec S44'!$C:$BQ,59,0)</f>
        <v>0</v>
      </c>
      <c r="J240" s="66">
        <f>VLOOKUP($A240,'S0 remplacer avec S44'!$C:$BQ,60,0)</f>
        <v>13</v>
      </c>
      <c r="K240" s="58">
        <f>VLOOKUP($A240,'S45'!$C:$BQ,32,0)</f>
        <v>117.55</v>
      </c>
      <c r="L240" s="58">
        <f>VLOOKUP($A240,'S45'!$C:$BQ,39,0)</f>
        <v>59</v>
      </c>
      <c r="M240" s="58">
        <f>VLOOKUP($A240,'S45'!$C:$BQ,40,0)</f>
        <v>94</v>
      </c>
      <c r="N240" s="58">
        <f>VLOOKUP($A240,'S45'!$C:$BQ,22,0)</f>
        <v>2011.78565</v>
      </c>
      <c r="O240" s="66">
        <f>VLOOKUP($A240,'S45'!$C:$BQ,29,0)</f>
        <v>0</v>
      </c>
      <c r="P240" s="66">
        <f>VLOOKUP($A240,'S45'!$C:$BQ,30,0)</f>
        <v>0</v>
      </c>
      <c r="Q240" s="66">
        <f>VLOOKUP($A240,'S45'!$C:$BQ,52,0)</f>
        <v>98.2</v>
      </c>
      <c r="R240" s="66">
        <f>VLOOKUP($A240,'S45'!$C:$BQ,59,0)</f>
        <v>0</v>
      </c>
      <c r="S240" s="66">
        <f>VLOOKUP($A240,'S45'!$C:$BQ,60,0)</f>
        <v>9</v>
      </c>
      <c r="T240" s="58">
        <f>VLOOKUP($A240,'S46'!$C:$BQ,32,0)</f>
        <v>117.55</v>
      </c>
      <c r="U240" s="58">
        <f>VLOOKUP($A240,'S46'!$C:$BQ,39,0)</f>
        <v>59</v>
      </c>
      <c r="V240" s="58">
        <f>VLOOKUP($A240,'S46'!$C:$BQ,40,0)</f>
        <v>94</v>
      </c>
      <c r="W240" s="58">
        <f>VLOOKUP($A240,'S46'!$C:$BQ,22,0)</f>
        <v>2012.3160700000001</v>
      </c>
      <c r="X240" s="66">
        <f>VLOOKUP($A240,'S46'!$C:$BQ,29,0)</f>
        <v>0</v>
      </c>
      <c r="Y240" s="66">
        <f>VLOOKUP($A240,'S46'!$C:$BQ,30,0)</f>
        <v>0</v>
      </c>
      <c r="Z240" s="66">
        <f>VLOOKUP($A240,'S46'!$C:$BQ,52,0)</f>
        <v>98.2</v>
      </c>
      <c r="AA240" s="66">
        <f>VLOOKUP($A240,'S46'!$C:$BQ,59,0)</f>
        <v>0</v>
      </c>
      <c r="AB240" s="66">
        <f>VLOOKUP($A240,'S46'!$C:$BQ,60,0)</f>
        <v>9</v>
      </c>
      <c r="AC240" s="58">
        <f>VLOOKUP($A240,'S47'!$C:$BQ,32,0)</f>
        <v>120.05</v>
      </c>
      <c r="AD240" s="58">
        <f>VLOOKUP($A240,'S47'!$C:$BQ,39,0)</f>
        <v>56</v>
      </c>
      <c r="AE240" s="58">
        <f>VLOOKUP($A240,'S47'!$C:$BQ,40,0)</f>
        <v>91</v>
      </c>
      <c r="AF240" s="58">
        <f>VLOOKUP($A240,'S47'!$C:$BQ,22,0)</f>
        <v>2051.7895400000002</v>
      </c>
      <c r="AG240" s="66">
        <f>VLOOKUP($A240,'S47'!$C:$BQ,29,0)</f>
        <v>0</v>
      </c>
      <c r="AH240" s="66">
        <f>VLOOKUP($A240,'S47'!$C:$BQ,30,0)</f>
        <v>0</v>
      </c>
      <c r="AI240" s="66">
        <f>VLOOKUP($A240,'S47'!$C:$BQ,52,0)</f>
        <v>101.2</v>
      </c>
      <c r="AJ240" s="66">
        <f>VLOOKUP($A240,'S47'!$C:$BQ,59,0)</f>
        <v>0</v>
      </c>
      <c r="AK240" s="66">
        <f>VLOOKUP($A240,'S47'!$C:$BQ,60,0)</f>
        <v>6</v>
      </c>
      <c r="AL240" s="58">
        <f>VLOOKUP($A240,'S48'!$C:$BQ,32,0)</f>
        <v>120.55</v>
      </c>
      <c r="AM240" s="58">
        <f>VLOOKUP($A240,'S48'!$C:$BQ,39,0)</f>
        <v>51</v>
      </c>
      <c r="AN240" s="58">
        <f>VLOOKUP($A240,'S48'!$C:$BQ,40,0)</f>
        <v>85</v>
      </c>
      <c r="AO240" s="58">
        <f>VLOOKUP($A240,'S48'!$C:$BQ,22,0)</f>
        <v>2060.7844300000002</v>
      </c>
      <c r="AP240" s="66">
        <f>VLOOKUP($A240,'S48'!$C:$BQ,29,0)</f>
        <v>0</v>
      </c>
      <c r="AQ240" s="66">
        <f>VLOOKUP($A240,'S48'!$C:$BQ,30,0)</f>
        <v>0</v>
      </c>
      <c r="AR240" s="66">
        <f>VLOOKUP($A240,'S48'!$C:$BQ,52,0)</f>
        <v>107.2</v>
      </c>
      <c r="AS240" s="66">
        <f>VLOOKUP($A240,'S48'!$C:$BQ,59,0)</f>
        <v>0</v>
      </c>
      <c r="AT240" s="66">
        <f>VLOOKUP($A240,'S48'!$C:$BQ,60,0)</f>
        <v>0</v>
      </c>
      <c r="AU240" s="58">
        <f>VLOOKUP($A240,'S49'!$C:$BQ,32,0)</f>
        <v>122.55</v>
      </c>
      <c r="AV240" s="58">
        <f>VLOOKUP($A240,'S49'!$C:$BQ,39,0)</f>
        <v>49</v>
      </c>
      <c r="AW240" s="58">
        <f>VLOOKUP($A240,'S49'!$C:$BQ,40,0)</f>
        <v>83</v>
      </c>
      <c r="AX240" s="58">
        <f>VLOOKUP($A240,'S49'!$C:$BQ,22,0)</f>
        <v>2090.63355</v>
      </c>
      <c r="AY240" s="66">
        <f>VLOOKUP($A240,'S49'!$C:$BQ,29,0)</f>
        <v>0</v>
      </c>
      <c r="AZ240" s="66">
        <f>VLOOKUP($A240,'S49'!$C:$BQ,30,0)</f>
        <v>0</v>
      </c>
      <c r="BA240" s="66">
        <f>VLOOKUP($A240,'S49'!$C:$BQ,52,0)</f>
        <v>110.2</v>
      </c>
      <c r="BB240" s="66">
        <f>VLOOKUP($A240,'S49'!$C:$BQ,59,0)</f>
        <v>0</v>
      </c>
      <c r="BC240" s="66">
        <f>VLOOKUP($A240,'S49'!$C:$BQ,60,0)</f>
        <v>0</v>
      </c>
      <c r="BD240" s="58" t="e">
        <f>VLOOKUP($A240,'S50'!$C:$BQ,32,0)</f>
        <v>#N/A</v>
      </c>
      <c r="BE240" s="58" t="e">
        <f>VLOOKUP($A240,'S50'!$C:$BQ,39,0)</f>
        <v>#N/A</v>
      </c>
      <c r="BF240" s="58" t="e">
        <f>VLOOKUP($A240,'S50'!$C:$BQ,40,0)</f>
        <v>#N/A</v>
      </c>
      <c r="BG240" s="58" t="e">
        <f>VLOOKUP($A240,'S50'!$C:$BQ,22,0)</f>
        <v>#N/A</v>
      </c>
      <c r="BH240" s="66" t="e">
        <f>VLOOKUP($A240,'S50'!$C:$BQ,29,0)</f>
        <v>#N/A</v>
      </c>
      <c r="BI240" s="66" t="e">
        <f>VLOOKUP($A240,'S50'!$C:$BQ,30,0)</f>
        <v>#N/A</v>
      </c>
      <c r="BJ240" s="66" t="e">
        <f>VLOOKUP($A240,'S50'!$C:$BQ,52,0)</f>
        <v>#N/A</v>
      </c>
      <c r="BK240" s="66" t="e">
        <f>VLOOKUP($A240,'S50'!$C:$BQ,59,0)</f>
        <v>#N/A</v>
      </c>
      <c r="BL240" s="66" t="e">
        <f>VLOOKUP($A240,'S50'!$C:$BQ,60,0)</f>
        <v>#N/A</v>
      </c>
    </row>
    <row r="241" spans="1:64" x14ac:dyDescent="0.2">
      <c r="A241" s="57" t="s">
        <v>312</v>
      </c>
      <c r="B241" s="58">
        <f>VLOOKUP($A241,'S0 remplacer avec S44'!$C:$BQ,32,0)</f>
        <v>170.05</v>
      </c>
      <c r="C241" s="58">
        <f>VLOOKUP($A241,'S0 remplacer avec S44'!$C:$BQ,39,0)</f>
        <v>56</v>
      </c>
      <c r="D241" s="58">
        <f>VLOOKUP($A241,'S0 remplacer avec S44'!$C:$BQ,40,0)</f>
        <v>101</v>
      </c>
      <c r="E241" s="58">
        <f>VLOOKUP($A241,'S0 remplacer avec S44'!$C:$BQ,22,0)</f>
        <v>2013.4589000000001</v>
      </c>
      <c r="F241" s="66">
        <f>VLOOKUP($A241,'S0 remplacer avec S44'!$C:$BQ,29,0)</f>
        <v>37</v>
      </c>
      <c r="G241" s="66">
        <f>VLOOKUP($A241,'S0 remplacer avec S44'!$C:$BQ,30,0)</f>
        <v>448</v>
      </c>
      <c r="H241" s="66">
        <f>VLOOKUP($A241,'S0 remplacer avec S44'!$C:$BQ,52,0)</f>
        <v>117.8</v>
      </c>
      <c r="I241" s="66">
        <f>VLOOKUP($A241,'S0 remplacer avec S44'!$C:$BQ,59,0)</f>
        <v>0</v>
      </c>
      <c r="J241" s="66">
        <f>VLOOKUP($A241,'S0 remplacer avec S44'!$C:$BQ,60,0)</f>
        <v>20</v>
      </c>
      <c r="K241" s="58">
        <f>VLOOKUP($A241,'S45'!$C:$BQ,32,0)</f>
        <v>173.55</v>
      </c>
      <c r="L241" s="58">
        <f>VLOOKUP($A241,'S45'!$C:$BQ,39,0)</f>
        <v>52</v>
      </c>
      <c r="M241" s="58">
        <f>VLOOKUP($A241,'S45'!$C:$BQ,40,0)</f>
        <v>97</v>
      </c>
      <c r="N241" s="58">
        <f>VLOOKUP($A241,'S45'!$C:$BQ,22,0)</f>
        <v>2053.3313600000001</v>
      </c>
      <c r="O241" s="66">
        <f>VLOOKUP($A241,'S45'!$C:$BQ,29,0)</f>
        <v>0</v>
      </c>
      <c r="P241" s="66">
        <f>VLOOKUP($A241,'S45'!$C:$BQ,30,0)</f>
        <v>408</v>
      </c>
      <c r="Q241" s="66">
        <f>VLOOKUP($A241,'S45'!$C:$BQ,52,0)</f>
        <v>118.8</v>
      </c>
      <c r="R241" s="66">
        <f>VLOOKUP($A241,'S45'!$C:$BQ,59,0)</f>
        <v>0</v>
      </c>
      <c r="S241" s="66">
        <f>VLOOKUP($A241,'S45'!$C:$BQ,60,0)</f>
        <v>19</v>
      </c>
      <c r="T241" s="58">
        <f>VLOOKUP($A241,'S46'!$C:$BQ,32,0)</f>
        <v>173.05</v>
      </c>
      <c r="U241" s="58">
        <f>VLOOKUP($A241,'S46'!$C:$BQ,39,0)</f>
        <v>53</v>
      </c>
      <c r="V241" s="58">
        <f>VLOOKUP($A241,'S46'!$C:$BQ,40,0)</f>
        <v>98</v>
      </c>
      <c r="W241" s="58">
        <f>VLOOKUP($A241,'S46'!$C:$BQ,22,0)</f>
        <v>2053.9829800000002</v>
      </c>
      <c r="X241" s="66">
        <f>VLOOKUP($A241,'S46'!$C:$BQ,29,0)</f>
        <v>0</v>
      </c>
      <c r="Y241" s="66">
        <f>VLOOKUP($A241,'S46'!$C:$BQ,30,0)</f>
        <v>407</v>
      </c>
      <c r="Z241" s="66">
        <f>VLOOKUP($A241,'S46'!$C:$BQ,52,0)</f>
        <v>118.8</v>
      </c>
      <c r="AA241" s="66">
        <f>VLOOKUP($A241,'S46'!$C:$BQ,59,0)</f>
        <v>0</v>
      </c>
      <c r="AB241" s="66">
        <f>VLOOKUP($A241,'S46'!$C:$BQ,60,0)</f>
        <v>19</v>
      </c>
      <c r="AC241" s="58">
        <f>VLOOKUP($A241,'S47'!$C:$BQ,32,0)</f>
        <v>176.55</v>
      </c>
      <c r="AD241" s="58">
        <f>VLOOKUP($A241,'S47'!$C:$BQ,39,0)</f>
        <v>49</v>
      </c>
      <c r="AE241" s="58">
        <f>VLOOKUP($A241,'S47'!$C:$BQ,40,0)</f>
        <v>94</v>
      </c>
      <c r="AF241" s="58">
        <f>VLOOKUP($A241,'S47'!$C:$BQ,22,0)</f>
        <v>2133.9818300000002</v>
      </c>
      <c r="AG241" s="66">
        <f>VLOOKUP($A241,'S47'!$C:$BQ,29,0)</f>
        <v>0</v>
      </c>
      <c r="AH241" s="66">
        <f>VLOOKUP($A241,'S47'!$C:$BQ,30,0)</f>
        <v>327</v>
      </c>
      <c r="AI241" s="66">
        <f>VLOOKUP($A241,'S47'!$C:$BQ,52,0)</f>
        <v>119.8</v>
      </c>
      <c r="AJ241" s="66">
        <f>VLOOKUP($A241,'S47'!$C:$BQ,59,0)</f>
        <v>0</v>
      </c>
      <c r="AK241" s="66">
        <f>VLOOKUP($A241,'S47'!$C:$BQ,60,0)</f>
        <v>18</v>
      </c>
      <c r="AL241" s="58">
        <f>VLOOKUP($A241,'S48'!$C:$BQ,32,0)</f>
        <v>183.55</v>
      </c>
      <c r="AM241" s="58">
        <f>VLOOKUP($A241,'S48'!$C:$BQ,39,0)</f>
        <v>39</v>
      </c>
      <c r="AN241" s="58">
        <f>VLOOKUP($A241,'S48'!$C:$BQ,40,0)</f>
        <v>84</v>
      </c>
      <c r="AO241" s="58">
        <f>VLOOKUP($A241,'S48'!$C:$BQ,22,0)</f>
        <v>2184.5995499999999</v>
      </c>
      <c r="AP241" s="66">
        <f>VLOOKUP($A241,'S48'!$C:$BQ,29,0)</f>
        <v>0</v>
      </c>
      <c r="AQ241" s="66">
        <f>VLOOKUP($A241,'S48'!$C:$BQ,30,0)</f>
        <v>244</v>
      </c>
      <c r="AR241" s="66">
        <f>VLOOKUP($A241,'S48'!$C:$BQ,52,0)</f>
        <v>120.8</v>
      </c>
      <c r="AS241" s="66">
        <f>VLOOKUP($A241,'S48'!$C:$BQ,59,0)</f>
        <v>0</v>
      </c>
      <c r="AT241" s="66">
        <f>VLOOKUP($A241,'S48'!$C:$BQ,60,0)</f>
        <v>15</v>
      </c>
      <c r="AU241" s="58">
        <f>VLOOKUP($A241,'S49'!$C:$BQ,32,0)</f>
        <v>183.25</v>
      </c>
      <c r="AV241" s="58">
        <f>VLOOKUP($A241,'S49'!$C:$BQ,39,0)</f>
        <v>40</v>
      </c>
      <c r="AW241" s="58">
        <f>VLOOKUP($A241,'S49'!$C:$BQ,40,0)</f>
        <v>84</v>
      </c>
      <c r="AX241" s="58">
        <f>VLOOKUP($A241,'S49'!$C:$BQ,22,0)</f>
        <v>2226.97966</v>
      </c>
      <c r="AY241" s="66">
        <f>VLOOKUP($A241,'S49'!$C:$BQ,29,0)</f>
        <v>0</v>
      </c>
      <c r="AZ241" s="66">
        <f>VLOOKUP($A241,'S49'!$C:$BQ,30,0)</f>
        <v>202</v>
      </c>
      <c r="BA241" s="66">
        <f>VLOOKUP($A241,'S49'!$C:$BQ,52,0)</f>
        <v>121.8</v>
      </c>
      <c r="BB241" s="66">
        <f>VLOOKUP($A241,'S49'!$C:$BQ,59,0)</f>
        <v>0</v>
      </c>
      <c r="BC241" s="66">
        <f>VLOOKUP($A241,'S49'!$C:$BQ,60,0)</f>
        <v>14</v>
      </c>
      <c r="BD241" s="58" t="e">
        <f>VLOOKUP($A241,'S50'!$C:$BQ,32,0)</f>
        <v>#N/A</v>
      </c>
      <c r="BE241" s="58" t="e">
        <f>VLOOKUP($A241,'S50'!$C:$BQ,39,0)</f>
        <v>#N/A</v>
      </c>
      <c r="BF241" s="58" t="e">
        <f>VLOOKUP($A241,'S50'!$C:$BQ,40,0)</f>
        <v>#N/A</v>
      </c>
      <c r="BG241" s="58" t="e">
        <f>VLOOKUP($A241,'S50'!$C:$BQ,22,0)</f>
        <v>#N/A</v>
      </c>
      <c r="BH241" s="66" t="e">
        <f>VLOOKUP($A241,'S50'!$C:$BQ,29,0)</f>
        <v>#N/A</v>
      </c>
      <c r="BI241" s="66" t="e">
        <f>VLOOKUP($A241,'S50'!$C:$BQ,30,0)</f>
        <v>#N/A</v>
      </c>
      <c r="BJ241" s="66" t="e">
        <f>VLOOKUP($A241,'S50'!$C:$BQ,52,0)</f>
        <v>#N/A</v>
      </c>
      <c r="BK241" s="66" t="e">
        <f>VLOOKUP($A241,'S50'!$C:$BQ,59,0)</f>
        <v>#N/A</v>
      </c>
      <c r="BL241" s="66" t="e">
        <f>VLOOKUP($A241,'S50'!$C:$BQ,60,0)</f>
        <v>#N/A</v>
      </c>
    </row>
    <row r="242" spans="1:64" x14ac:dyDescent="0.2">
      <c r="A242" s="57" t="s">
        <v>313</v>
      </c>
      <c r="B242" s="58">
        <f>VLOOKUP($A242,'S0 remplacer avec S44'!$C:$BQ,32,0)</f>
        <v>84.6</v>
      </c>
      <c r="C242" s="58">
        <f>VLOOKUP($A242,'S0 remplacer avec S44'!$C:$BQ,39,0)</f>
        <v>110</v>
      </c>
      <c r="D242" s="58">
        <f>VLOOKUP($A242,'S0 remplacer avec S44'!$C:$BQ,40,0)</f>
        <v>149</v>
      </c>
      <c r="E242" s="58">
        <f>VLOOKUP($A242,'S0 remplacer avec S44'!$C:$BQ,22,0)</f>
        <v>1091.3798200000001</v>
      </c>
      <c r="F242" s="66">
        <f>VLOOKUP($A242,'S0 remplacer avec S44'!$C:$BQ,29,0)</f>
        <v>674</v>
      </c>
      <c r="G242" s="66">
        <f>VLOOKUP($A242,'S0 remplacer avec S44'!$C:$BQ,30,0)</f>
        <v>1027</v>
      </c>
      <c r="H242" s="66">
        <f>VLOOKUP($A242,'S0 remplacer avec S44'!$C:$BQ,52,0)</f>
        <v>92.4</v>
      </c>
      <c r="I242" s="66">
        <f>VLOOKUP($A242,'S0 remplacer avec S44'!$C:$BQ,59,0)</f>
        <v>7</v>
      </c>
      <c r="J242" s="66">
        <f>VLOOKUP($A242,'S0 remplacer avec S44'!$C:$BQ,60,0)</f>
        <v>26</v>
      </c>
      <c r="K242" s="58">
        <f>VLOOKUP($A242,'S45'!$C:$BQ,32,0)</f>
        <v>82.6</v>
      </c>
      <c r="L242" s="58">
        <f>VLOOKUP($A242,'S45'!$C:$BQ,39,0)</f>
        <v>112</v>
      </c>
      <c r="M242" s="58">
        <f>VLOOKUP($A242,'S45'!$C:$BQ,40,0)</f>
        <v>151</v>
      </c>
      <c r="N242" s="58">
        <f>VLOOKUP($A242,'S45'!$C:$BQ,22,0)</f>
        <v>1093.5487700000001</v>
      </c>
      <c r="O242" s="66">
        <f>VLOOKUP($A242,'S45'!$C:$BQ,29,0)</f>
        <v>672</v>
      </c>
      <c r="P242" s="66">
        <f>VLOOKUP($A242,'S45'!$C:$BQ,30,0)</f>
        <v>1025</v>
      </c>
      <c r="Q242" s="66">
        <f>VLOOKUP($A242,'S45'!$C:$BQ,52,0)</f>
        <v>94.4</v>
      </c>
      <c r="R242" s="66">
        <f>VLOOKUP($A242,'S45'!$C:$BQ,59,0)</f>
        <v>5</v>
      </c>
      <c r="S242" s="66">
        <f>VLOOKUP($A242,'S45'!$C:$BQ,60,0)</f>
        <v>24</v>
      </c>
      <c r="T242" s="58">
        <f>VLOOKUP($A242,'S46'!$C:$BQ,32,0)</f>
        <v>82.6</v>
      </c>
      <c r="U242" s="58">
        <f>VLOOKUP($A242,'S46'!$C:$BQ,39,0)</f>
        <v>112</v>
      </c>
      <c r="V242" s="58">
        <f>VLOOKUP($A242,'S46'!$C:$BQ,40,0)</f>
        <v>151</v>
      </c>
      <c r="W242" s="58">
        <f>VLOOKUP($A242,'S46'!$C:$BQ,22,0)</f>
        <v>1095.18487</v>
      </c>
      <c r="X242" s="66">
        <f>VLOOKUP($A242,'S46'!$C:$BQ,29,0)</f>
        <v>670</v>
      </c>
      <c r="Y242" s="66">
        <f>VLOOKUP($A242,'S46'!$C:$BQ,30,0)</f>
        <v>1023</v>
      </c>
      <c r="Z242" s="66">
        <f>VLOOKUP($A242,'S46'!$C:$BQ,52,0)</f>
        <v>94.4</v>
      </c>
      <c r="AA242" s="66">
        <f>VLOOKUP($A242,'S46'!$C:$BQ,59,0)</f>
        <v>5</v>
      </c>
      <c r="AB242" s="66">
        <f>VLOOKUP($A242,'S46'!$C:$BQ,60,0)</f>
        <v>24</v>
      </c>
      <c r="AC242" s="58">
        <f>VLOOKUP($A242,'S47'!$C:$BQ,32,0)</f>
        <v>84.1</v>
      </c>
      <c r="AD242" s="58">
        <f>VLOOKUP($A242,'S47'!$C:$BQ,39,0)</f>
        <v>110</v>
      </c>
      <c r="AE242" s="58">
        <f>VLOOKUP($A242,'S47'!$C:$BQ,40,0)</f>
        <v>149</v>
      </c>
      <c r="AF242" s="58">
        <f>VLOOKUP($A242,'S47'!$C:$BQ,22,0)</f>
        <v>1118.6918700000001</v>
      </c>
      <c r="AG242" s="66">
        <f>VLOOKUP($A242,'S47'!$C:$BQ,29,0)</f>
        <v>647</v>
      </c>
      <c r="AH242" s="66">
        <f>VLOOKUP($A242,'S47'!$C:$BQ,30,0)</f>
        <v>1000</v>
      </c>
      <c r="AI242" s="66">
        <f>VLOOKUP($A242,'S47'!$C:$BQ,52,0)</f>
        <v>95.4</v>
      </c>
      <c r="AJ242" s="66">
        <f>VLOOKUP($A242,'S47'!$C:$BQ,59,0)</f>
        <v>4</v>
      </c>
      <c r="AK242" s="66">
        <f>VLOOKUP($A242,'S47'!$C:$BQ,60,0)</f>
        <v>23</v>
      </c>
      <c r="AL242" s="58">
        <f>VLOOKUP($A242,'S48'!$C:$BQ,32,0)</f>
        <v>86.1</v>
      </c>
      <c r="AM242" s="58">
        <f>VLOOKUP($A242,'S48'!$C:$BQ,39,0)</f>
        <v>106</v>
      </c>
      <c r="AN242" s="58">
        <f>VLOOKUP($A242,'S48'!$C:$BQ,40,0)</f>
        <v>145</v>
      </c>
      <c r="AO242" s="58">
        <f>VLOOKUP($A242,'S48'!$C:$BQ,22,0)</f>
        <v>1126.2588699999999</v>
      </c>
      <c r="AP242" s="66">
        <f>VLOOKUP($A242,'S48'!$C:$BQ,29,0)</f>
        <v>621</v>
      </c>
      <c r="AQ242" s="66">
        <f>VLOOKUP($A242,'S48'!$C:$BQ,30,0)</f>
        <v>970</v>
      </c>
      <c r="AR242" s="66">
        <f>VLOOKUP($A242,'S48'!$C:$BQ,52,0)</f>
        <v>96.4</v>
      </c>
      <c r="AS242" s="66">
        <f>VLOOKUP($A242,'S48'!$C:$BQ,59,0)</f>
        <v>2</v>
      </c>
      <c r="AT242" s="66">
        <f>VLOOKUP($A242,'S48'!$C:$BQ,60,0)</f>
        <v>21</v>
      </c>
      <c r="AU242" s="58">
        <f>VLOOKUP($A242,'S49'!$C:$BQ,32,0)</f>
        <v>86.1</v>
      </c>
      <c r="AV242" s="58">
        <f>VLOOKUP($A242,'S49'!$C:$BQ,39,0)</f>
        <v>106</v>
      </c>
      <c r="AW242" s="58">
        <f>VLOOKUP($A242,'S49'!$C:$BQ,40,0)</f>
        <v>145</v>
      </c>
      <c r="AX242" s="58">
        <f>VLOOKUP($A242,'S49'!$C:$BQ,22,0)</f>
        <v>1128.00036</v>
      </c>
      <c r="AY242" s="66">
        <f>VLOOKUP($A242,'S49'!$C:$BQ,29,0)</f>
        <v>619</v>
      </c>
      <c r="AZ242" s="66">
        <f>VLOOKUP($A242,'S49'!$C:$BQ,30,0)</f>
        <v>969</v>
      </c>
      <c r="BA242" s="66">
        <f>VLOOKUP($A242,'S49'!$C:$BQ,52,0)</f>
        <v>96.4</v>
      </c>
      <c r="BB242" s="66">
        <f>VLOOKUP($A242,'S49'!$C:$BQ,59,0)</f>
        <v>2</v>
      </c>
      <c r="BC242" s="66">
        <f>VLOOKUP($A242,'S49'!$C:$BQ,60,0)</f>
        <v>21</v>
      </c>
      <c r="BD242" s="58" t="e">
        <f>VLOOKUP($A242,'S50'!$C:$BQ,32,0)</f>
        <v>#N/A</v>
      </c>
      <c r="BE242" s="58" t="e">
        <f>VLOOKUP($A242,'S50'!$C:$BQ,39,0)</f>
        <v>#N/A</v>
      </c>
      <c r="BF242" s="58" t="e">
        <f>VLOOKUP($A242,'S50'!$C:$BQ,40,0)</f>
        <v>#N/A</v>
      </c>
      <c r="BG242" s="58" t="e">
        <f>VLOOKUP($A242,'S50'!$C:$BQ,22,0)</f>
        <v>#N/A</v>
      </c>
      <c r="BH242" s="66" t="e">
        <f>VLOOKUP($A242,'S50'!$C:$BQ,29,0)</f>
        <v>#N/A</v>
      </c>
      <c r="BI242" s="66" t="e">
        <f>VLOOKUP($A242,'S50'!$C:$BQ,30,0)</f>
        <v>#N/A</v>
      </c>
      <c r="BJ242" s="66" t="e">
        <f>VLOOKUP($A242,'S50'!$C:$BQ,52,0)</f>
        <v>#N/A</v>
      </c>
      <c r="BK242" s="66" t="e">
        <f>VLOOKUP($A242,'S50'!$C:$BQ,59,0)</f>
        <v>#N/A</v>
      </c>
      <c r="BL242" s="66" t="e">
        <f>VLOOKUP($A242,'S50'!$C:$BQ,60,0)</f>
        <v>#N/A</v>
      </c>
    </row>
    <row r="243" spans="1:64" x14ac:dyDescent="0.2">
      <c r="A243" s="57" t="s">
        <v>314</v>
      </c>
      <c r="B243" s="58">
        <f>VLOOKUP($A243,'S0 remplacer avec S44'!$C:$BQ,32,0)</f>
        <v>319.25</v>
      </c>
      <c r="C243" s="58">
        <f>VLOOKUP($A243,'S0 remplacer avec S44'!$C:$BQ,39,0)</f>
        <v>60</v>
      </c>
      <c r="D243" s="58">
        <f>VLOOKUP($A243,'S0 remplacer avec S44'!$C:$BQ,40,0)</f>
        <v>136</v>
      </c>
      <c r="E243" s="58">
        <f>VLOOKUP($A243,'S0 remplacer avec S44'!$C:$BQ,22,0)</f>
        <v>3495.6385449999998</v>
      </c>
      <c r="F243" s="66">
        <f>VLOOKUP($A243,'S0 remplacer avec S44'!$C:$BQ,29,0)</f>
        <v>0</v>
      </c>
      <c r="G243" s="66">
        <f>VLOOKUP($A243,'S0 remplacer avec S44'!$C:$BQ,30,0)</f>
        <v>639</v>
      </c>
      <c r="H243" s="66">
        <f>VLOOKUP($A243,'S0 remplacer avec S44'!$C:$BQ,52,0)</f>
        <v>215.2</v>
      </c>
      <c r="I243" s="66">
        <f>VLOOKUP($A243,'S0 remplacer avec S44'!$C:$BQ,59,0)</f>
        <v>0</v>
      </c>
      <c r="J243" s="66">
        <f>VLOOKUP($A243,'S0 remplacer avec S44'!$C:$BQ,60,0)</f>
        <v>16</v>
      </c>
      <c r="K243" s="58">
        <f>VLOOKUP($A243,'S45'!$C:$BQ,32,0)</f>
        <v>326.75</v>
      </c>
      <c r="L243" s="58">
        <f>VLOOKUP($A243,'S45'!$C:$BQ,39,0)</f>
        <v>53</v>
      </c>
      <c r="M243" s="58">
        <f>VLOOKUP($A243,'S45'!$C:$BQ,40,0)</f>
        <v>128</v>
      </c>
      <c r="N243" s="58">
        <f>VLOOKUP($A243,'S45'!$C:$BQ,22,0)</f>
        <v>3540.284095</v>
      </c>
      <c r="O243" s="66">
        <f>VLOOKUP($A243,'S45'!$C:$BQ,29,0)</f>
        <v>0</v>
      </c>
      <c r="P243" s="66">
        <f>VLOOKUP($A243,'S45'!$C:$BQ,30,0)</f>
        <v>594</v>
      </c>
      <c r="Q243" s="66">
        <f>VLOOKUP($A243,'S45'!$C:$BQ,52,0)</f>
        <v>220.2</v>
      </c>
      <c r="R243" s="66">
        <f>VLOOKUP($A243,'S45'!$C:$BQ,59,0)</f>
        <v>0</v>
      </c>
      <c r="S243" s="66">
        <f>VLOOKUP($A243,'S45'!$C:$BQ,60,0)</f>
        <v>11</v>
      </c>
      <c r="T243" s="58">
        <f>VLOOKUP($A243,'S46'!$C:$BQ,32,0)</f>
        <v>328.75</v>
      </c>
      <c r="U243" s="58">
        <f>VLOOKUP($A243,'S46'!$C:$BQ,39,0)</f>
        <v>51</v>
      </c>
      <c r="V243" s="58">
        <f>VLOOKUP($A243,'S46'!$C:$BQ,40,0)</f>
        <v>126</v>
      </c>
      <c r="W243" s="58">
        <f>VLOOKUP($A243,'S46'!$C:$BQ,22,0)</f>
        <v>3544.4366150000001</v>
      </c>
      <c r="X243" s="66">
        <f>VLOOKUP($A243,'S46'!$C:$BQ,29,0)</f>
        <v>0</v>
      </c>
      <c r="Y243" s="66">
        <f>VLOOKUP($A243,'S46'!$C:$BQ,30,0)</f>
        <v>590</v>
      </c>
      <c r="Z243" s="66">
        <f>VLOOKUP($A243,'S46'!$C:$BQ,52,0)</f>
        <v>221.2</v>
      </c>
      <c r="AA243" s="66">
        <f>VLOOKUP($A243,'S46'!$C:$BQ,59,0)</f>
        <v>0</v>
      </c>
      <c r="AB243" s="66">
        <f>VLOOKUP($A243,'S46'!$C:$BQ,60,0)</f>
        <v>10</v>
      </c>
      <c r="AC243" s="58">
        <f>VLOOKUP($A243,'S47'!$C:$BQ,32,0)</f>
        <v>340.25</v>
      </c>
      <c r="AD243" s="58">
        <f>VLOOKUP($A243,'S47'!$C:$BQ,39,0)</f>
        <v>39</v>
      </c>
      <c r="AE243" s="58">
        <f>VLOOKUP($A243,'S47'!$C:$BQ,40,0)</f>
        <v>115</v>
      </c>
      <c r="AF243" s="58">
        <f>VLOOKUP($A243,'S47'!$C:$BQ,22,0)</f>
        <v>3667.6442950000001</v>
      </c>
      <c r="AG243" s="66">
        <f>VLOOKUP($A243,'S47'!$C:$BQ,29,0)</f>
        <v>0</v>
      </c>
      <c r="AH243" s="66">
        <f>VLOOKUP($A243,'S47'!$C:$BQ,30,0)</f>
        <v>467</v>
      </c>
      <c r="AI243" s="66">
        <f>VLOOKUP($A243,'S47'!$C:$BQ,52,0)</f>
        <v>228.2</v>
      </c>
      <c r="AJ243" s="66">
        <f>VLOOKUP($A243,'S47'!$C:$BQ,59,0)</f>
        <v>0</v>
      </c>
      <c r="AK243" s="66">
        <f>VLOOKUP($A243,'S47'!$C:$BQ,60,0)</f>
        <v>3</v>
      </c>
      <c r="AL243" s="58">
        <f>VLOOKUP($A243,'S48'!$C:$BQ,32,0)</f>
        <v>348.25</v>
      </c>
      <c r="AM243" s="58">
        <f>VLOOKUP($A243,'S48'!$C:$BQ,39,0)</f>
        <v>41</v>
      </c>
      <c r="AN243" s="58">
        <f>VLOOKUP($A243,'S48'!$C:$BQ,40,0)</f>
        <v>119</v>
      </c>
      <c r="AO243" s="58">
        <f>VLOOKUP($A243,'S48'!$C:$BQ,22,0)</f>
        <v>3744.6490749999998</v>
      </c>
      <c r="AP243" s="66">
        <f>VLOOKUP($A243,'S48'!$C:$BQ,29,0)</f>
        <v>0</v>
      </c>
      <c r="AQ243" s="66">
        <f>VLOOKUP($A243,'S48'!$C:$BQ,30,0)</f>
        <v>497</v>
      </c>
      <c r="AR243" s="66">
        <f>VLOOKUP($A243,'S48'!$C:$BQ,52,0)</f>
        <v>233.2</v>
      </c>
      <c r="AS243" s="66">
        <f>VLOOKUP($A243,'S48'!$C:$BQ,59,0)</f>
        <v>0</v>
      </c>
      <c r="AT243" s="66">
        <f>VLOOKUP($A243,'S48'!$C:$BQ,60,0)</f>
        <v>4</v>
      </c>
      <c r="AU243" s="58">
        <f>VLOOKUP($A243,'S49'!$C:$BQ,32,0)</f>
        <v>357.25</v>
      </c>
      <c r="AV243" s="58">
        <f>VLOOKUP($A243,'S49'!$C:$BQ,39,0)</f>
        <v>32</v>
      </c>
      <c r="AW243" s="58">
        <f>VLOOKUP($A243,'S49'!$C:$BQ,40,0)</f>
        <v>110</v>
      </c>
      <c r="AX243" s="58">
        <f>VLOOKUP($A243,'S49'!$C:$BQ,22,0)</f>
        <v>3826.3248749999998</v>
      </c>
      <c r="AY243" s="66">
        <f>VLOOKUP($A243,'S49'!$C:$BQ,29,0)</f>
        <v>0</v>
      </c>
      <c r="AZ243" s="66">
        <f>VLOOKUP($A243,'S49'!$C:$BQ,30,0)</f>
        <v>415</v>
      </c>
      <c r="BA243" s="66">
        <f>VLOOKUP($A243,'S49'!$C:$BQ,52,0)</f>
        <v>234.2</v>
      </c>
      <c r="BB243" s="66">
        <f>VLOOKUP($A243,'S49'!$C:$BQ,59,0)</f>
        <v>0</v>
      </c>
      <c r="BC243" s="66">
        <f>VLOOKUP($A243,'S49'!$C:$BQ,60,0)</f>
        <v>3</v>
      </c>
      <c r="BD243" s="58" t="e">
        <f>VLOOKUP($A243,'S50'!$C:$BQ,32,0)</f>
        <v>#N/A</v>
      </c>
      <c r="BE243" s="58" t="e">
        <f>VLOOKUP($A243,'S50'!$C:$BQ,39,0)</f>
        <v>#N/A</v>
      </c>
      <c r="BF243" s="58" t="e">
        <f>VLOOKUP($A243,'S50'!$C:$BQ,40,0)</f>
        <v>#N/A</v>
      </c>
      <c r="BG243" s="58" t="e">
        <f>VLOOKUP($A243,'S50'!$C:$BQ,22,0)</f>
        <v>#N/A</v>
      </c>
      <c r="BH243" s="66" t="e">
        <f>VLOOKUP($A243,'S50'!$C:$BQ,29,0)</f>
        <v>#N/A</v>
      </c>
      <c r="BI243" s="66" t="e">
        <f>VLOOKUP($A243,'S50'!$C:$BQ,30,0)</f>
        <v>#N/A</v>
      </c>
      <c r="BJ243" s="66" t="e">
        <f>VLOOKUP($A243,'S50'!$C:$BQ,52,0)</f>
        <v>#N/A</v>
      </c>
      <c r="BK243" s="66" t="e">
        <f>VLOOKUP($A243,'S50'!$C:$BQ,59,0)</f>
        <v>#N/A</v>
      </c>
      <c r="BL243" s="66" t="e">
        <f>VLOOKUP($A243,'S50'!$C:$BQ,60,0)</f>
        <v>#N/A</v>
      </c>
    </row>
    <row r="244" spans="1:64" x14ac:dyDescent="0.2">
      <c r="A244" s="57" t="s">
        <v>315</v>
      </c>
      <c r="B244" s="58">
        <f>VLOOKUP($A244,'S0 remplacer avec S44'!$C:$BQ,32,0)</f>
        <v>279.89999999999998</v>
      </c>
      <c r="C244" s="58">
        <f>VLOOKUP($A244,'S0 remplacer avec S44'!$C:$BQ,39,0)</f>
        <v>260</v>
      </c>
      <c r="D244" s="58">
        <f>VLOOKUP($A244,'S0 remplacer avec S44'!$C:$BQ,40,0)</f>
        <v>367</v>
      </c>
      <c r="E244" s="58">
        <f>VLOOKUP($A244,'S0 remplacer avec S44'!$C:$BQ,22,0)</f>
        <v>4687.2063950000002</v>
      </c>
      <c r="F244" s="66">
        <f>VLOOKUP($A244,'S0 remplacer avec S44'!$C:$BQ,29,0)</f>
        <v>216</v>
      </c>
      <c r="G244" s="66">
        <f>VLOOKUP($A244,'S0 remplacer avec S44'!$C:$BQ,30,0)</f>
        <v>1197</v>
      </c>
      <c r="H244" s="66">
        <f>VLOOKUP($A244,'S0 remplacer avec S44'!$C:$BQ,52,0)</f>
        <v>245.6</v>
      </c>
      <c r="I244" s="66">
        <f>VLOOKUP($A244,'S0 remplacer avec S44'!$C:$BQ,59,0)</f>
        <v>29</v>
      </c>
      <c r="J244" s="66">
        <f>VLOOKUP($A244,'S0 remplacer avec S44'!$C:$BQ,60,0)</f>
        <v>83</v>
      </c>
      <c r="K244" s="58">
        <f>VLOOKUP($A244,'S45'!$C:$BQ,32,0)</f>
        <v>281.39999999999998</v>
      </c>
      <c r="L244" s="58">
        <f>VLOOKUP($A244,'S45'!$C:$BQ,39,0)</f>
        <v>258</v>
      </c>
      <c r="M244" s="58">
        <f>VLOOKUP($A244,'S45'!$C:$BQ,40,0)</f>
        <v>366</v>
      </c>
      <c r="N244" s="58">
        <f>VLOOKUP($A244,'S45'!$C:$BQ,22,0)</f>
        <v>4750.6509349999997</v>
      </c>
      <c r="O244" s="66">
        <f>VLOOKUP($A244,'S45'!$C:$BQ,29,0)</f>
        <v>153</v>
      </c>
      <c r="P244" s="66">
        <f>VLOOKUP($A244,'S45'!$C:$BQ,30,0)</f>
        <v>1133</v>
      </c>
      <c r="Q244" s="66">
        <f>VLOOKUP($A244,'S45'!$C:$BQ,52,0)</f>
        <v>246.6</v>
      </c>
      <c r="R244" s="66">
        <f>VLOOKUP($A244,'S45'!$C:$BQ,59,0)</f>
        <v>28</v>
      </c>
      <c r="S244" s="66">
        <f>VLOOKUP($A244,'S45'!$C:$BQ,60,0)</f>
        <v>82</v>
      </c>
      <c r="T244" s="58">
        <f>VLOOKUP($A244,'S46'!$C:$BQ,32,0)</f>
        <v>281.89999999999998</v>
      </c>
      <c r="U244" s="58">
        <f>VLOOKUP($A244,'S46'!$C:$BQ,39,0)</f>
        <v>258</v>
      </c>
      <c r="V244" s="58">
        <f>VLOOKUP($A244,'S46'!$C:$BQ,40,0)</f>
        <v>365</v>
      </c>
      <c r="W244" s="58">
        <f>VLOOKUP($A244,'S46'!$C:$BQ,22,0)</f>
        <v>4778.2725549999996</v>
      </c>
      <c r="X244" s="66">
        <f>VLOOKUP($A244,'S46'!$C:$BQ,29,0)</f>
        <v>125</v>
      </c>
      <c r="Y244" s="66">
        <f>VLOOKUP($A244,'S46'!$C:$BQ,30,0)</f>
        <v>1105</v>
      </c>
      <c r="Z244" s="66">
        <f>VLOOKUP($A244,'S46'!$C:$BQ,52,0)</f>
        <v>252.6</v>
      </c>
      <c r="AA244" s="66">
        <f>VLOOKUP($A244,'S46'!$C:$BQ,59,0)</f>
        <v>22</v>
      </c>
      <c r="AB244" s="66">
        <f>VLOOKUP($A244,'S46'!$C:$BQ,60,0)</f>
        <v>76</v>
      </c>
      <c r="AC244" s="58">
        <f>VLOOKUP($A244,'S47'!$C:$BQ,32,0)</f>
        <v>287.89999999999998</v>
      </c>
      <c r="AD244" s="58">
        <f>VLOOKUP($A244,'S47'!$C:$BQ,39,0)</f>
        <v>252</v>
      </c>
      <c r="AE244" s="58">
        <f>VLOOKUP($A244,'S47'!$C:$BQ,40,0)</f>
        <v>359</v>
      </c>
      <c r="AF244" s="58">
        <f>VLOOKUP($A244,'S47'!$C:$BQ,22,0)</f>
        <v>4798.9388049999998</v>
      </c>
      <c r="AG244" s="66">
        <f>VLOOKUP($A244,'S47'!$C:$BQ,29,0)</f>
        <v>104</v>
      </c>
      <c r="AH244" s="66">
        <f>VLOOKUP($A244,'S47'!$C:$BQ,30,0)</f>
        <v>1085</v>
      </c>
      <c r="AI244" s="66">
        <f>VLOOKUP($A244,'S47'!$C:$BQ,52,0)</f>
        <v>259.60000000000002</v>
      </c>
      <c r="AJ244" s="66">
        <f>VLOOKUP($A244,'S47'!$C:$BQ,59,0)</f>
        <v>15</v>
      </c>
      <c r="AK244" s="66">
        <f>VLOOKUP($A244,'S47'!$C:$BQ,60,0)</f>
        <v>69</v>
      </c>
      <c r="AL244" s="58">
        <f>VLOOKUP($A244,'S48'!$C:$BQ,32,0)</f>
        <v>291.89999999999998</v>
      </c>
      <c r="AM244" s="58">
        <f>VLOOKUP($A244,'S48'!$C:$BQ,39,0)</f>
        <v>245</v>
      </c>
      <c r="AN244" s="58">
        <f>VLOOKUP($A244,'S48'!$C:$BQ,40,0)</f>
        <v>353</v>
      </c>
      <c r="AO244" s="58">
        <f>VLOOKUP($A244,'S48'!$C:$BQ,22,0)</f>
        <v>4911.4049850000001</v>
      </c>
      <c r="AP244" s="66">
        <f>VLOOKUP($A244,'S48'!$C:$BQ,29,0)</f>
        <v>0</v>
      </c>
      <c r="AQ244" s="66">
        <f>VLOOKUP($A244,'S48'!$C:$BQ,30,0)</f>
        <v>948</v>
      </c>
      <c r="AR244" s="66">
        <f>VLOOKUP($A244,'S48'!$C:$BQ,52,0)</f>
        <v>266.60000000000002</v>
      </c>
      <c r="AS244" s="66">
        <f>VLOOKUP($A244,'S48'!$C:$BQ,59,0)</f>
        <v>7</v>
      </c>
      <c r="AT244" s="66">
        <f>VLOOKUP($A244,'S48'!$C:$BQ,60,0)</f>
        <v>61</v>
      </c>
      <c r="AU244" s="58">
        <f>VLOOKUP($A244,'S49'!$C:$BQ,32,0)</f>
        <v>296.89999999999998</v>
      </c>
      <c r="AV244" s="58">
        <f>VLOOKUP($A244,'S49'!$C:$BQ,39,0)</f>
        <v>240</v>
      </c>
      <c r="AW244" s="58">
        <f>VLOOKUP($A244,'S49'!$C:$BQ,40,0)</f>
        <v>348</v>
      </c>
      <c r="AX244" s="58">
        <f>VLOOKUP($A244,'S49'!$C:$BQ,22,0)</f>
        <v>4968.3988849999996</v>
      </c>
      <c r="AY244" s="66">
        <f>VLOOKUP($A244,'S49'!$C:$BQ,29,0)</f>
        <v>0</v>
      </c>
      <c r="AZ244" s="66">
        <f>VLOOKUP($A244,'S49'!$C:$BQ,30,0)</f>
        <v>891</v>
      </c>
      <c r="BA244" s="66">
        <f>VLOOKUP($A244,'S49'!$C:$BQ,52,0)</f>
        <v>270.60000000000002</v>
      </c>
      <c r="BB244" s="66">
        <f>VLOOKUP($A244,'S49'!$C:$BQ,59,0)</f>
        <v>3</v>
      </c>
      <c r="BC244" s="66">
        <f>VLOOKUP($A244,'S49'!$C:$BQ,60,0)</f>
        <v>57</v>
      </c>
      <c r="BD244" s="58" t="e">
        <f>VLOOKUP($A244,'S50'!$C:$BQ,32,0)</f>
        <v>#N/A</v>
      </c>
      <c r="BE244" s="58" t="e">
        <f>VLOOKUP($A244,'S50'!$C:$BQ,39,0)</f>
        <v>#N/A</v>
      </c>
      <c r="BF244" s="58" t="e">
        <f>VLOOKUP($A244,'S50'!$C:$BQ,40,0)</f>
        <v>#N/A</v>
      </c>
      <c r="BG244" s="58" t="e">
        <f>VLOOKUP($A244,'S50'!$C:$BQ,22,0)</f>
        <v>#N/A</v>
      </c>
      <c r="BH244" s="66" t="e">
        <f>VLOOKUP($A244,'S50'!$C:$BQ,29,0)</f>
        <v>#N/A</v>
      </c>
      <c r="BI244" s="66" t="e">
        <f>VLOOKUP($A244,'S50'!$C:$BQ,30,0)</f>
        <v>#N/A</v>
      </c>
      <c r="BJ244" s="66" t="e">
        <f>VLOOKUP($A244,'S50'!$C:$BQ,52,0)</f>
        <v>#N/A</v>
      </c>
      <c r="BK244" s="66" t="e">
        <f>VLOOKUP($A244,'S50'!$C:$BQ,59,0)</f>
        <v>#N/A</v>
      </c>
      <c r="BL244" s="66" t="e">
        <f>VLOOKUP($A244,'S50'!$C:$BQ,60,0)</f>
        <v>#N/A</v>
      </c>
    </row>
    <row r="245" spans="1:64" x14ac:dyDescent="0.2">
      <c r="A245" s="57" t="s">
        <v>316</v>
      </c>
      <c r="B245" s="58">
        <f>VLOOKUP($A245,'S0 remplacer avec S44'!$C:$BQ,32,0)</f>
        <v>311.8</v>
      </c>
      <c r="C245" s="58">
        <f>VLOOKUP($A245,'S0 remplacer avec S44'!$C:$BQ,39,0)</f>
        <v>172</v>
      </c>
      <c r="D245" s="58">
        <f>VLOOKUP($A245,'S0 remplacer avec S44'!$C:$BQ,40,0)</f>
        <v>268</v>
      </c>
      <c r="E245" s="58">
        <f>VLOOKUP($A245,'S0 remplacer avec S44'!$C:$BQ,22,0)</f>
        <v>3412.0310599999998</v>
      </c>
      <c r="F245" s="66">
        <f>VLOOKUP($A245,'S0 remplacer avec S44'!$C:$BQ,29,0)</f>
        <v>980</v>
      </c>
      <c r="G245" s="66">
        <f>VLOOKUP($A245,'S0 remplacer avec S44'!$C:$BQ,30,0)</f>
        <v>1858</v>
      </c>
      <c r="H245" s="66">
        <f>VLOOKUP($A245,'S0 remplacer avec S44'!$C:$BQ,52,0)</f>
        <v>186.2</v>
      </c>
      <c r="I245" s="66">
        <f>VLOOKUP($A245,'S0 remplacer avec S44'!$C:$BQ,59,0)</f>
        <v>60</v>
      </c>
      <c r="J245" s="66">
        <f>VLOOKUP($A245,'S0 remplacer avec S44'!$C:$BQ,60,0)</f>
        <v>109</v>
      </c>
      <c r="K245" s="58">
        <f>VLOOKUP($A245,'S45'!$C:$BQ,32,0)</f>
        <v>316.8</v>
      </c>
      <c r="L245" s="58">
        <f>VLOOKUP($A245,'S45'!$C:$BQ,39,0)</f>
        <v>167</v>
      </c>
      <c r="M245" s="58">
        <f>VLOOKUP($A245,'S45'!$C:$BQ,40,0)</f>
        <v>263</v>
      </c>
      <c r="N245" s="58">
        <f>VLOOKUP($A245,'S45'!$C:$BQ,22,0)</f>
        <v>3473.5426699999998</v>
      </c>
      <c r="O245" s="66">
        <f>VLOOKUP($A245,'S45'!$C:$BQ,29,0)</f>
        <v>918</v>
      </c>
      <c r="P245" s="66">
        <f>VLOOKUP($A245,'S45'!$C:$BQ,30,0)</f>
        <v>1797</v>
      </c>
      <c r="Q245" s="66">
        <f>VLOOKUP($A245,'S45'!$C:$BQ,52,0)</f>
        <v>185.2</v>
      </c>
      <c r="R245" s="66">
        <f>VLOOKUP($A245,'S45'!$C:$BQ,59,0)</f>
        <v>61</v>
      </c>
      <c r="S245" s="66">
        <f>VLOOKUP($A245,'S45'!$C:$BQ,60,0)</f>
        <v>110</v>
      </c>
      <c r="T245" s="58">
        <f>VLOOKUP($A245,'S46'!$C:$BQ,32,0)</f>
        <v>317.3</v>
      </c>
      <c r="U245" s="58">
        <f>VLOOKUP($A245,'S46'!$C:$BQ,39,0)</f>
        <v>166</v>
      </c>
      <c r="V245" s="58">
        <f>VLOOKUP($A245,'S46'!$C:$BQ,40,0)</f>
        <v>263</v>
      </c>
      <c r="W245" s="58">
        <f>VLOOKUP($A245,'S46'!$C:$BQ,22,0)</f>
        <v>3472.87968</v>
      </c>
      <c r="X245" s="66">
        <f>VLOOKUP($A245,'S46'!$C:$BQ,29,0)</f>
        <v>919</v>
      </c>
      <c r="Y245" s="66">
        <f>VLOOKUP($A245,'S46'!$C:$BQ,30,0)</f>
        <v>1797</v>
      </c>
      <c r="Z245" s="66">
        <f>VLOOKUP($A245,'S46'!$C:$BQ,52,0)</f>
        <v>188.2</v>
      </c>
      <c r="AA245" s="66">
        <f>VLOOKUP($A245,'S46'!$C:$BQ,59,0)</f>
        <v>58</v>
      </c>
      <c r="AB245" s="66">
        <f>VLOOKUP($A245,'S46'!$C:$BQ,60,0)</f>
        <v>107</v>
      </c>
      <c r="AC245" s="58">
        <f>VLOOKUP($A245,'S47'!$C:$BQ,32,0)</f>
        <v>322.3</v>
      </c>
      <c r="AD245" s="58">
        <f>VLOOKUP($A245,'S47'!$C:$BQ,39,0)</f>
        <v>161</v>
      </c>
      <c r="AE245" s="58">
        <f>VLOOKUP($A245,'S47'!$C:$BQ,40,0)</f>
        <v>258</v>
      </c>
      <c r="AF245" s="58">
        <f>VLOOKUP($A245,'S47'!$C:$BQ,22,0)</f>
        <v>3499.0842699999998</v>
      </c>
      <c r="AG245" s="66">
        <f>VLOOKUP($A245,'S47'!$C:$BQ,29,0)</f>
        <v>893</v>
      </c>
      <c r="AH245" s="66">
        <f>VLOOKUP($A245,'S47'!$C:$BQ,30,0)</f>
        <v>1771</v>
      </c>
      <c r="AI245" s="66">
        <f>VLOOKUP($A245,'S47'!$C:$BQ,52,0)</f>
        <v>190.2</v>
      </c>
      <c r="AJ245" s="66">
        <f>VLOOKUP($A245,'S47'!$C:$BQ,59,0)</f>
        <v>56</v>
      </c>
      <c r="AK245" s="66">
        <f>VLOOKUP($A245,'S47'!$C:$BQ,60,0)</f>
        <v>105</v>
      </c>
      <c r="AL245" s="58">
        <f>VLOOKUP($A245,'S48'!$C:$BQ,32,0)</f>
        <v>325.8</v>
      </c>
      <c r="AM245" s="58">
        <f>VLOOKUP($A245,'S48'!$C:$BQ,39,0)</f>
        <v>155</v>
      </c>
      <c r="AN245" s="58">
        <f>VLOOKUP($A245,'S48'!$C:$BQ,40,0)</f>
        <v>251</v>
      </c>
      <c r="AO245" s="58">
        <f>VLOOKUP($A245,'S48'!$C:$BQ,22,0)</f>
        <v>3562.5438199999999</v>
      </c>
      <c r="AP245" s="66">
        <f>VLOOKUP($A245,'S48'!$C:$BQ,29,0)</f>
        <v>807</v>
      </c>
      <c r="AQ245" s="66">
        <f>VLOOKUP($A245,'S48'!$C:$BQ,30,0)</f>
        <v>1681</v>
      </c>
      <c r="AR245" s="66">
        <f>VLOOKUP($A245,'S48'!$C:$BQ,52,0)</f>
        <v>194.2</v>
      </c>
      <c r="AS245" s="66">
        <f>VLOOKUP($A245,'S48'!$C:$BQ,59,0)</f>
        <v>50</v>
      </c>
      <c r="AT245" s="66">
        <f>VLOOKUP($A245,'S48'!$C:$BQ,60,0)</f>
        <v>99</v>
      </c>
      <c r="AU245" s="58">
        <f>VLOOKUP($A245,'S49'!$C:$BQ,32,0)</f>
        <v>332.8</v>
      </c>
      <c r="AV245" s="58">
        <f>VLOOKUP($A245,'S49'!$C:$BQ,39,0)</f>
        <v>148</v>
      </c>
      <c r="AW245" s="58">
        <f>VLOOKUP($A245,'S49'!$C:$BQ,40,0)</f>
        <v>244</v>
      </c>
      <c r="AX245" s="58">
        <f>VLOOKUP($A245,'S49'!$C:$BQ,22,0)</f>
        <v>3609.9081099999999</v>
      </c>
      <c r="AY245" s="66">
        <f>VLOOKUP($A245,'S49'!$C:$BQ,29,0)</f>
        <v>760</v>
      </c>
      <c r="AZ245" s="66">
        <f>VLOOKUP($A245,'S49'!$C:$BQ,30,0)</f>
        <v>1634</v>
      </c>
      <c r="BA245" s="66">
        <f>VLOOKUP($A245,'S49'!$C:$BQ,52,0)</f>
        <v>198.2</v>
      </c>
      <c r="BB245" s="66">
        <f>VLOOKUP($A245,'S49'!$C:$BQ,59,0)</f>
        <v>46</v>
      </c>
      <c r="BC245" s="66">
        <f>VLOOKUP($A245,'S49'!$C:$BQ,60,0)</f>
        <v>95</v>
      </c>
      <c r="BD245" s="58" t="e">
        <f>VLOOKUP($A245,'S50'!$C:$BQ,32,0)</f>
        <v>#N/A</v>
      </c>
      <c r="BE245" s="58" t="e">
        <f>VLOOKUP($A245,'S50'!$C:$BQ,39,0)</f>
        <v>#N/A</v>
      </c>
      <c r="BF245" s="58" t="e">
        <f>VLOOKUP($A245,'S50'!$C:$BQ,40,0)</f>
        <v>#N/A</v>
      </c>
      <c r="BG245" s="58" t="e">
        <f>VLOOKUP($A245,'S50'!$C:$BQ,22,0)</f>
        <v>#N/A</v>
      </c>
      <c r="BH245" s="66" t="e">
        <f>VLOOKUP($A245,'S50'!$C:$BQ,29,0)</f>
        <v>#N/A</v>
      </c>
      <c r="BI245" s="66" t="e">
        <f>VLOOKUP($A245,'S50'!$C:$BQ,30,0)</f>
        <v>#N/A</v>
      </c>
      <c r="BJ245" s="66" t="e">
        <f>VLOOKUP($A245,'S50'!$C:$BQ,52,0)</f>
        <v>#N/A</v>
      </c>
      <c r="BK245" s="66" t="e">
        <f>VLOOKUP($A245,'S50'!$C:$BQ,59,0)</f>
        <v>#N/A</v>
      </c>
      <c r="BL245" s="66" t="e">
        <f>VLOOKUP($A245,'S50'!$C:$BQ,60,0)</f>
        <v>#N/A</v>
      </c>
    </row>
    <row r="246" spans="1:64" x14ac:dyDescent="0.2">
      <c r="A246" s="57" t="s">
        <v>317</v>
      </c>
      <c r="B246" s="58">
        <f>VLOOKUP($A246,'S0 remplacer avec S44'!$C:$BQ,32,0)</f>
        <v>145.69999999999999</v>
      </c>
      <c r="C246" s="58">
        <f>VLOOKUP($A246,'S0 remplacer avec S44'!$C:$BQ,39,0)</f>
        <v>118</v>
      </c>
      <c r="D246" s="58">
        <f>VLOOKUP($A246,'S0 remplacer avec S44'!$C:$BQ,40,0)</f>
        <v>170</v>
      </c>
      <c r="E246" s="58">
        <f>VLOOKUP($A246,'S0 remplacer avec S44'!$C:$BQ,22,0)</f>
        <v>2254.0992249999999</v>
      </c>
      <c r="F246" s="66">
        <f>VLOOKUP($A246,'S0 remplacer avec S44'!$C:$BQ,29,0)</f>
        <v>138</v>
      </c>
      <c r="G246" s="66">
        <f>VLOOKUP($A246,'S0 remplacer avec S44'!$C:$BQ,30,0)</f>
        <v>617</v>
      </c>
      <c r="H246" s="66">
        <f>VLOOKUP($A246,'S0 remplacer avec S44'!$C:$BQ,52,0)</f>
        <v>126.4</v>
      </c>
      <c r="I246" s="66">
        <f>VLOOKUP($A246,'S0 remplacer avec S44'!$C:$BQ,59,0)</f>
        <v>8</v>
      </c>
      <c r="J246" s="66">
        <f>VLOOKUP($A246,'S0 remplacer avec S44'!$C:$BQ,60,0)</f>
        <v>34</v>
      </c>
      <c r="K246" s="58">
        <f>VLOOKUP($A246,'S45'!$C:$BQ,32,0)</f>
        <v>148.69999999999999</v>
      </c>
      <c r="L246" s="58">
        <f>VLOOKUP($A246,'S45'!$C:$BQ,39,0)</f>
        <v>115</v>
      </c>
      <c r="M246" s="58">
        <f>VLOOKUP($A246,'S45'!$C:$BQ,40,0)</f>
        <v>167</v>
      </c>
      <c r="N246" s="58">
        <f>VLOOKUP($A246,'S45'!$C:$BQ,22,0)</f>
        <v>2326.9833149999999</v>
      </c>
      <c r="O246" s="66">
        <f>VLOOKUP($A246,'S45'!$C:$BQ,29,0)</f>
        <v>65</v>
      </c>
      <c r="P246" s="66">
        <f>VLOOKUP($A246,'S45'!$C:$BQ,30,0)</f>
        <v>544</v>
      </c>
      <c r="Q246" s="66">
        <f>VLOOKUP($A246,'S45'!$C:$BQ,52,0)</f>
        <v>127.4</v>
      </c>
      <c r="R246" s="66">
        <f>VLOOKUP($A246,'S45'!$C:$BQ,59,0)</f>
        <v>7</v>
      </c>
      <c r="S246" s="66">
        <f>VLOOKUP($A246,'S45'!$C:$BQ,60,0)</f>
        <v>33</v>
      </c>
      <c r="T246" s="58">
        <f>VLOOKUP($A246,'S46'!$C:$BQ,32,0)</f>
        <v>150.69999999999999</v>
      </c>
      <c r="U246" s="58">
        <f>VLOOKUP($A246,'S46'!$C:$BQ,39,0)</f>
        <v>113</v>
      </c>
      <c r="V246" s="58">
        <f>VLOOKUP($A246,'S46'!$C:$BQ,40,0)</f>
        <v>165</v>
      </c>
      <c r="W246" s="58">
        <f>VLOOKUP($A246,'S46'!$C:$BQ,22,0)</f>
        <v>2331.4804749999998</v>
      </c>
      <c r="X246" s="66">
        <f>VLOOKUP($A246,'S46'!$C:$BQ,29,0)</f>
        <v>61</v>
      </c>
      <c r="Y246" s="66">
        <f>VLOOKUP($A246,'S46'!$C:$BQ,30,0)</f>
        <v>539</v>
      </c>
      <c r="Z246" s="66">
        <f>VLOOKUP($A246,'S46'!$C:$BQ,52,0)</f>
        <v>131.4</v>
      </c>
      <c r="AA246" s="66">
        <f>VLOOKUP($A246,'S46'!$C:$BQ,59,0)</f>
        <v>3</v>
      </c>
      <c r="AB246" s="66">
        <f>VLOOKUP($A246,'S46'!$C:$BQ,60,0)</f>
        <v>29</v>
      </c>
      <c r="AC246" s="58">
        <f>VLOOKUP($A246,'S47'!$C:$BQ,32,0)</f>
        <v>154.19999999999999</v>
      </c>
      <c r="AD246" s="58">
        <f>VLOOKUP($A246,'S47'!$C:$BQ,39,0)</f>
        <v>109</v>
      </c>
      <c r="AE246" s="58">
        <f>VLOOKUP($A246,'S47'!$C:$BQ,40,0)</f>
        <v>162</v>
      </c>
      <c r="AF246" s="58">
        <f>VLOOKUP($A246,'S47'!$C:$BQ,22,0)</f>
        <v>2316.8428450000001</v>
      </c>
      <c r="AG246" s="66">
        <f>VLOOKUP($A246,'S47'!$C:$BQ,29,0)</f>
        <v>76</v>
      </c>
      <c r="AH246" s="66">
        <f>VLOOKUP($A246,'S47'!$C:$BQ,30,0)</f>
        <v>554</v>
      </c>
      <c r="AI246" s="66">
        <f>VLOOKUP($A246,'S47'!$C:$BQ,52,0)</f>
        <v>132.4</v>
      </c>
      <c r="AJ246" s="66">
        <f>VLOOKUP($A246,'S47'!$C:$BQ,59,0)</f>
        <v>2</v>
      </c>
      <c r="AK246" s="66">
        <f>VLOOKUP($A246,'S47'!$C:$BQ,60,0)</f>
        <v>28</v>
      </c>
      <c r="AL246" s="58">
        <f>VLOOKUP($A246,'S48'!$C:$BQ,32,0)</f>
        <v>157.69999999999999</v>
      </c>
      <c r="AM246" s="58">
        <f>VLOOKUP($A246,'S48'!$C:$BQ,39,0)</f>
        <v>104</v>
      </c>
      <c r="AN246" s="58">
        <f>VLOOKUP($A246,'S48'!$C:$BQ,40,0)</f>
        <v>157</v>
      </c>
      <c r="AO246" s="58">
        <f>VLOOKUP($A246,'S48'!$C:$BQ,22,0)</f>
        <v>2347.6732149999998</v>
      </c>
      <c r="AP246" s="66">
        <f>VLOOKUP($A246,'S48'!$C:$BQ,29,0)</f>
        <v>31</v>
      </c>
      <c r="AQ246" s="66">
        <f>VLOOKUP($A246,'S48'!$C:$BQ,30,0)</f>
        <v>507</v>
      </c>
      <c r="AR246" s="66">
        <f>VLOOKUP($A246,'S48'!$C:$BQ,52,0)</f>
        <v>134.4</v>
      </c>
      <c r="AS246" s="66">
        <f>VLOOKUP($A246,'S48'!$C:$BQ,59,0)</f>
        <v>0</v>
      </c>
      <c r="AT246" s="66">
        <f>VLOOKUP($A246,'S48'!$C:$BQ,60,0)</f>
        <v>25</v>
      </c>
      <c r="AU246" s="58">
        <f>VLOOKUP($A246,'S49'!$C:$BQ,32,0)</f>
        <v>156.69999999999999</v>
      </c>
      <c r="AV246" s="58">
        <f>VLOOKUP($A246,'S49'!$C:$BQ,39,0)</f>
        <v>105</v>
      </c>
      <c r="AW246" s="58">
        <f>VLOOKUP($A246,'S49'!$C:$BQ,40,0)</f>
        <v>158</v>
      </c>
      <c r="AX246" s="58">
        <f>VLOOKUP($A246,'S49'!$C:$BQ,22,0)</f>
        <v>2358.8212450000001</v>
      </c>
      <c r="AY246" s="66">
        <f>VLOOKUP($A246,'S49'!$C:$BQ,29,0)</f>
        <v>20</v>
      </c>
      <c r="AZ246" s="66">
        <f>VLOOKUP($A246,'S49'!$C:$BQ,30,0)</f>
        <v>495</v>
      </c>
      <c r="BA246" s="66">
        <f>VLOOKUP($A246,'S49'!$C:$BQ,52,0)</f>
        <v>135.4</v>
      </c>
      <c r="BB246" s="66">
        <f>VLOOKUP($A246,'S49'!$C:$BQ,59,0)</f>
        <v>0</v>
      </c>
      <c r="BC246" s="66">
        <f>VLOOKUP($A246,'S49'!$C:$BQ,60,0)</f>
        <v>24</v>
      </c>
      <c r="BD246" s="58" t="e">
        <f>VLOOKUP($A246,'S50'!$C:$BQ,32,0)</f>
        <v>#N/A</v>
      </c>
      <c r="BE246" s="58" t="e">
        <f>VLOOKUP($A246,'S50'!$C:$BQ,39,0)</f>
        <v>#N/A</v>
      </c>
      <c r="BF246" s="58" t="e">
        <f>VLOOKUP($A246,'S50'!$C:$BQ,40,0)</f>
        <v>#N/A</v>
      </c>
      <c r="BG246" s="58" t="e">
        <f>VLOOKUP($A246,'S50'!$C:$BQ,22,0)</f>
        <v>#N/A</v>
      </c>
      <c r="BH246" s="66" t="e">
        <f>VLOOKUP($A246,'S50'!$C:$BQ,29,0)</f>
        <v>#N/A</v>
      </c>
      <c r="BI246" s="66" t="e">
        <f>VLOOKUP($A246,'S50'!$C:$BQ,30,0)</f>
        <v>#N/A</v>
      </c>
      <c r="BJ246" s="66" t="e">
        <f>VLOOKUP($A246,'S50'!$C:$BQ,52,0)</f>
        <v>#N/A</v>
      </c>
      <c r="BK246" s="66" t="e">
        <f>VLOOKUP($A246,'S50'!$C:$BQ,59,0)</f>
        <v>#N/A</v>
      </c>
      <c r="BL246" s="66" t="e">
        <f>VLOOKUP($A246,'S50'!$C:$BQ,60,0)</f>
        <v>#N/A</v>
      </c>
    </row>
    <row r="247" spans="1:64" x14ac:dyDescent="0.2">
      <c r="A247" s="57" t="s">
        <v>319</v>
      </c>
      <c r="B247" s="58">
        <f>VLOOKUP($A247,'S0 remplacer avec S44'!$C:$BQ,32,0)</f>
        <v>220.55</v>
      </c>
      <c r="C247" s="58">
        <f>VLOOKUP($A247,'S0 remplacer avec S44'!$C:$BQ,39,0)</f>
        <v>0</v>
      </c>
      <c r="D247" s="58">
        <f>VLOOKUP($A247,'S0 remplacer avec S44'!$C:$BQ,40,0)</f>
        <v>0</v>
      </c>
      <c r="E247" s="58">
        <f>VLOOKUP($A247,'S0 remplacer avec S44'!$C:$BQ,22,0)</f>
        <v>1677.2307450000001</v>
      </c>
      <c r="F247" s="66">
        <f>VLOOKUP($A247,'S0 remplacer avec S44'!$C:$BQ,29,0)</f>
        <v>0</v>
      </c>
      <c r="G247" s="66">
        <f>VLOOKUP($A247,'S0 remplacer avec S44'!$C:$BQ,30,0)</f>
        <v>79</v>
      </c>
      <c r="H247" s="66">
        <f>VLOOKUP($A247,'S0 remplacer avec S44'!$C:$BQ,52,0)</f>
        <v>97.6</v>
      </c>
      <c r="I247" s="66">
        <f>VLOOKUP($A247,'S0 remplacer avec S44'!$C:$BQ,59,0)</f>
        <v>0</v>
      </c>
      <c r="J247" s="66">
        <f>VLOOKUP($A247,'S0 remplacer avec S44'!$C:$BQ,60,0)</f>
        <v>1</v>
      </c>
      <c r="K247" s="58">
        <f>VLOOKUP($A247,'S45'!$C:$BQ,32,0)</f>
        <v>224.05</v>
      </c>
      <c r="L247" s="58">
        <f>VLOOKUP($A247,'S45'!$C:$BQ,39,0)</f>
        <v>0</v>
      </c>
      <c r="M247" s="58">
        <f>VLOOKUP($A247,'S45'!$C:$BQ,40,0)</f>
        <v>0</v>
      </c>
      <c r="N247" s="58">
        <f>VLOOKUP($A247,'S45'!$C:$BQ,22,0)</f>
        <v>1679.8045549999999</v>
      </c>
      <c r="O247" s="66">
        <f>VLOOKUP($A247,'S45'!$C:$BQ,29,0)</f>
        <v>0</v>
      </c>
      <c r="P247" s="66">
        <f>VLOOKUP($A247,'S45'!$C:$BQ,30,0)</f>
        <v>76</v>
      </c>
      <c r="Q247" s="66">
        <f>VLOOKUP($A247,'S45'!$C:$BQ,52,0)</f>
        <v>99.6</v>
      </c>
      <c r="R247" s="66">
        <f>VLOOKUP($A247,'S45'!$C:$BQ,59,0)</f>
        <v>0</v>
      </c>
      <c r="S247" s="66">
        <f>VLOOKUP($A247,'S45'!$C:$BQ,60,0)</f>
        <v>0</v>
      </c>
      <c r="T247" s="58">
        <f>VLOOKUP($A247,'S46'!$C:$BQ,32,0)</f>
        <v>223.55</v>
      </c>
      <c r="U247" s="58">
        <f>VLOOKUP($A247,'S46'!$C:$BQ,39,0)</f>
        <v>0</v>
      </c>
      <c r="V247" s="58">
        <f>VLOOKUP($A247,'S46'!$C:$BQ,40,0)</f>
        <v>0</v>
      </c>
      <c r="W247" s="58">
        <f>VLOOKUP($A247,'S46'!$C:$BQ,22,0)</f>
        <v>1687.9969550000001</v>
      </c>
      <c r="X247" s="66">
        <f>VLOOKUP($A247,'S46'!$C:$BQ,29,0)</f>
        <v>0</v>
      </c>
      <c r="Y247" s="66">
        <f>VLOOKUP($A247,'S46'!$C:$BQ,30,0)</f>
        <v>68</v>
      </c>
      <c r="Z247" s="66">
        <f>VLOOKUP($A247,'S46'!$C:$BQ,52,0)</f>
        <v>99.6</v>
      </c>
      <c r="AA247" s="66">
        <f>VLOOKUP($A247,'S46'!$C:$BQ,59,0)</f>
        <v>0</v>
      </c>
      <c r="AB247" s="66">
        <f>VLOOKUP($A247,'S46'!$C:$BQ,60,0)</f>
        <v>0</v>
      </c>
      <c r="AC247" s="58">
        <f>VLOOKUP($A247,'S47'!$C:$BQ,32,0)</f>
        <v>232.55</v>
      </c>
      <c r="AD247" s="58">
        <f>VLOOKUP($A247,'S47'!$C:$BQ,39,0)</f>
        <v>0</v>
      </c>
      <c r="AE247" s="58">
        <f>VLOOKUP($A247,'S47'!$C:$BQ,40,0)</f>
        <v>0</v>
      </c>
      <c r="AF247" s="58">
        <f>VLOOKUP($A247,'S47'!$C:$BQ,22,0)</f>
        <v>1735.8881449999999</v>
      </c>
      <c r="AG247" s="66">
        <f>VLOOKUP($A247,'S47'!$C:$BQ,29,0)</f>
        <v>0</v>
      </c>
      <c r="AH247" s="66">
        <f>VLOOKUP($A247,'S47'!$C:$BQ,30,0)</f>
        <v>20</v>
      </c>
      <c r="AI247" s="66">
        <f>VLOOKUP($A247,'S47'!$C:$BQ,52,0)</f>
        <v>102.6</v>
      </c>
      <c r="AJ247" s="66">
        <f>VLOOKUP($A247,'S47'!$C:$BQ,59,0)</f>
        <v>0</v>
      </c>
      <c r="AK247" s="66">
        <f>VLOOKUP($A247,'S47'!$C:$BQ,60,0)</f>
        <v>0</v>
      </c>
      <c r="AL247" s="58">
        <f>VLOOKUP($A247,'S48'!$C:$BQ,32,0)</f>
        <v>229.25</v>
      </c>
      <c r="AM247" s="58">
        <f>VLOOKUP($A247,'S48'!$C:$BQ,39,0)</f>
        <v>0</v>
      </c>
      <c r="AN247" s="58">
        <f>VLOOKUP($A247,'S48'!$C:$BQ,40,0)</f>
        <v>0</v>
      </c>
      <c r="AO247" s="58">
        <f>VLOOKUP($A247,'S48'!$C:$BQ,22,0)</f>
        <v>1793.613965</v>
      </c>
      <c r="AP247" s="66">
        <f>VLOOKUP($A247,'S48'!$C:$BQ,29,0)</f>
        <v>0</v>
      </c>
      <c r="AQ247" s="66">
        <f>VLOOKUP($A247,'S48'!$C:$BQ,30,0)</f>
        <v>1</v>
      </c>
      <c r="AR247" s="66">
        <f>VLOOKUP($A247,'S48'!$C:$BQ,52,0)</f>
        <v>102.6</v>
      </c>
      <c r="AS247" s="66">
        <f>VLOOKUP($A247,'S48'!$C:$BQ,59,0)</f>
        <v>0</v>
      </c>
      <c r="AT247" s="66">
        <f>VLOOKUP($A247,'S48'!$C:$BQ,60,0)</f>
        <v>0</v>
      </c>
      <c r="AU247" s="58">
        <f>VLOOKUP($A247,'S49'!$C:$BQ,32,0)</f>
        <v>233.05</v>
      </c>
      <c r="AV247" s="58">
        <f>VLOOKUP($A247,'S49'!$C:$BQ,39,0)</f>
        <v>0</v>
      </c>
      <c r="AW247" s="58">
        <f>VLOOKUP($A247,'S49'!$C:$BQ,40,0)</f>
        <v>0</v>
      </c>
      <c r="AX247" s="58">
        <f>VLOOKUP($A247,'S49'!$C:$BQ,22,0)</f>
        <v>1819.3084249999999</v>
      </c>
      <c r="AY247" s="66">
        <f>VLOOKUP($A247,'S49'!$C:$BQ,29,0)</f>
        <v>0</v>
      </c>
      <c r="AZ247" s="66">
        <f>VLOOKUP($A247,'S49'!$C:$BQ,30,0)</f>
        <v>0</v>
      </c>
      <c r="BA247" s="66">
        <f>VLOOKUP($A247,'S49'!$C:$BQ,52,0)</f>
        <v>104.6</v>
      </c>
      <c r="BB247" s="66">
        <f>VLOOKUP($A247,'S49'!$C:$BQ,59,0)</f>
        <v>0</v>
      </c>
      <c r="BC247" s="66">
        <f>VLOOKUP($A247,'S49'!$C:$BQ,60,0)</f>
        <v>0</v>
      </c>
      <c r="BD247" s="58" t="e">
        <f>VLOOKUP($A247,'S50'!$C:$BQ,32,0)</f>
        <v>#N/A</v>
      </c>
      <c r="BE247" s="58" t="e">
        <f>VLOOKUP($A247,'S50'!$C:$BQ,39,0)</f>
        <v>#N/A</v>
      </c>
      <c r="BF247" s="58" t="e">
        <f>VLOOKUP($A247,'S50'!$C:$BQ,40,0)</f>
        <v>#N/A</v>
      </c>
      <c r="BG247" s="58" t="e">
        <f>VLOOKUP($A247,'S50'!$C:$BQ,22,0)</f>
        <v>#N/A</v>
      </c>
      <c r="BH247" s="66" t="e">
        <f>VLOOKUP($A247,'S50'!$C:$BQ,29,0)</f>
        <v>#N/A</v>
      </c>
      <c r="BI247" s="66" t="e">
        <f>VLOOKUP($A247,'S50'!$C:$BQ,30,0)</f>
        <v>#N/A</v>
      </c>
      <c r="BJ247" s="66" t="e">
        <f>VLOOKUP($A247,'S50'!$C:$BQ,52,0)</f>
        <v>#N/A</v>
      </c>
      <c r="BK247" s="66" t="e">
        <f>VLOOKUP($A247,'S50'!$C:$BQ,59,0)</f>
        <v>#N/A</v>
      </c>
      <c r="BL247" s="66" t="e">
        <f>VLOOKUP($A247,'S50'!$C:$BQ,60,0)</f>
        <v>#N/A</v>
      </c>
    </row>
    <row r="248" spans="1:64" x14ac:dyDescent="0.2">
      <c r="A248" s="57" t="s">
        <v>320</v>
      </c>
      <c r="B248" s="58">
        <f>VLOOKUP($A248,'S0 remplacer avec S44'!$C:$BQ,32,0)</f>
        <v>60.3</v>
      </c>
      <c r="C248" s="58">
        <f>VLOOKUP($A248,'S0 remplacer avec S44'!$C:$BQ,39,0)</f>
        <v>82</v>
      </c>
      <c r="D248" s="58">
        <f>VLOOKUP($A248,'S0 remplacer avec S44'!$C:$BQ,40,0)</f>
        <v>110</v>
      </c>
      <c r="E248" s="58">
        <f>VLOOKUP($A248,'S0 remplacer avec S44'!$C:$BQ,22,0)</f>
        <v>1086.08935</v>
      </c>
      <c r="F248" s="66">
        <f>VLOOKUP($A248,'S0 remplacer avec S44'!$C:$BQ,29,0)</f>
        <v>205</v>
      </c>
      <c r="G248" s="66">
        <f>VLOOKUP($A248,'S0 remplacer avec S44'!$C:$BQ,30,0)</f>
        <v>463</v>
      </c>
      <c r="H248" s="66">
        <f>VLOOKUP($A248,'S0 remplacer avec S44'!$C:$BQ,52,0)</f>
        <v>61.6</v>
      </c>
      <c r="I248" s="66">
        <f>VLOOKUP($A248,'S0 remplacer avec S44'!$C:$BQ,59,0)</f>
        <v>11</v>
      </c>
      <c r="J248" s="66">
        <f>VLOOKUP($A248,'S0 remplacer avec S44'!$C:$BQ,60,0)</f>
        <v>25</v>
      </c>
      <c r="K248" s="58">
        <f>VLOOKUP($A248,'S45'!$C:$BQ,32,0)</f>
        <v>63.3</v>
      </c>
      <c r="L248" s="58">
        <f>VLOOKUP($A248,'S45'!$C:$BQ,39,0)</f>
        <v>79</v>
      </c>
      <c r="M248" s="58">
        <f>VLOOKUP($A248,'S45'!$C:$BQ,40,0)</f>
        <v>107</v>
      </c>
      <c r="N248" s="58">
        <f>VLOOKUP($A248,'S45'!$C:$BQ,22,0)</f>
        <v>1100.9779599999999</v>
      </c>
      <c r="O248" s="66">
        <f>VLOOKUP($A248,'S45'!$C:$BQ,29,0)</f>
        <v>190</v>
      </c>
      <c r="P248" s="66">
        <f>VLOOKUP($A248,'S45'!$C:$BQ,30,0)</f>
        <v>448</v>
      </c>
      <c r="Q248" s="66">
        <f>VLOOKUP($A248,'S45'!$C:$BQ,52,0)</f>
        <v>61.6</v>
      </c>
      <c r="R248" s="66">
        <f>VLOOKUP($A248,'S45'!$C:$BQ,59,0)</f>
        <v>11</v>
      </c>
      <c r="S248" s="66">
        <f>VLOOKUP($A248,'S45'!$C:$BQ,60,0)</f>
        <v>25</v>
      </c>
      <c r="T248" s="58">
        <f>VLOOKUP($A248,'S46'!$C:$BQ,32,0)</f>
        <v>63.8</v>
      </c>
      <c r="U248" s="58">
        <f>VLOOKUP($A248,'S46'!$C:$BQ,39,0)</f>
        <v>79</v>
      </c>
      <c r="V248" s="58">
        <f>VLOOKUP($A248,'S46'!$C:$BQ,40,0)</f>
        <v>107</v>
      </c>
      <c r="W248" s="58">
        <f>VLOOKUP($A248,'S46'!$C:$BQ,22,0)</f>
        <v>1188.0812599999999</v>
      </c>
      <c r="X248" s="66">
        <f>VLOOKUP($A248,'S46'!$C:$BQ,29,0)</f>
        <v>103</v>
      </c>
      <c r="Y248" s="66">
        <f>VLOOKUP($A248,'S46'!$C:$BQ,30,0)</f>
        <v>361</v>
      </c>
      <c r="Z248" s="66">
        <f>VLOOKUP($A248,'S46'!$C:$BQ,52,0)</f>
        <v>61.6</v>
      </c>
      <c r="AA248" s="66">
        <f>VLOOKUP($A248,'S46'!$C:$BQ,59,0)</f>
        <v>11</v>
      </c>
      <c r="AB248" s="66">
        <f>VLOOKUP($A248,'S46'!$C:$BQ,60,0)</f>
        <v>25</v>
      </c>
      <c r="AC248" s="58">
        <f>VLOOKUP($A248,'S47'!$C:$BQ,32,0)</f>
        <v>65.8</v>
      </c>
      <c r="AD248" s="58">
        <f>VLOOKUP($A248,'S47'!$C:$BQ,39,0)</f>
        <v>77</v>
      </c>
      <c r="AE248" s="58">
        <f>VLOOKUP($A248,'S47'!$C:$BQ,40,0)</f>
        <v>105</v>
      </c>
      <c r="AF248" s="58">
        <f>VLOOKUP($A248,'S47'!$C:$BQ,22,0)</f>
        <v>1261.6990000000001</v>
      </c>
      <c r="AG248" s="66">
        <f>VLOOKUP($A248,'S47'!$C:$BQ,29,0)</f>
        <v>29</v>
      </c>
      <c r="AH248" s="66">
        <f>VLOOKUP($A248,'S47'!$C:$BQ,30,0)</f>
        <v>287</v>
      </c>
      <c r="AI248" s="66">
        <f>VLOOKUP($A248,'S47'!$C:$BQ,52,0)</f>
        <v>63.6</v>
      </c>
      <c r="AJ248" s="66">
        <f>VLOOKUP($A248,'S47'!$C:$BQ,59,0)</f>
        <v>9</v>
      </c>
      <c r="AK248" s="66">
        <f>VLOOKUP($A248,'S47'!$C:$BQ,60,0)</f>
        <v>23</v>
      </c>
      <c r="AL248" s="58">
        <f>VLOOKUP($A248,'S48'!$C:$BQ,32,0)</f>
        <v>67.8</v>
      </c>
      <c r="AM248" s="58">
        <f>VLOOKUP($A248,'S48'!$C:$BQ,39,0)</f>
        <v>75</v>
      </c>
      <c r="AN248" s="58">
        <f>VLOOKUP($A248,'S48'!$C:$BQ,40,0)</f>
        <v>104</v>
      </c>
      <c r="AO248" s="58">
        <f>VLOOKUP($A248,'S48'!$C:$BQ,22,0)</f>
        <v>1263.6724300000001</v>
      </c>
      <c r="AP248" s="66">
        <f>VLOOKUP($A248,'S48'!$C:$BQ,29,0)</f>
        <v>35</v>
      </c>
      <c r="AQ248" s="66">
        <f>VLOOKUP($A248,'S48'!$C:$BQ,30,0)</f>
        <v>294</v>
      </c>
      <c r="AR248" s="66">
        <f>VLOOKUP($A248,'S48'!$C:$BQ,52,0)</f>
        <v>63.6</v>
      </c>
      <c r="AS248" s="66">
        <f>VLOOKUP($A248,'S48'!$C:$BQ,59,0)</f>
        <v>9</v>
      </c>
      <c r="AT248" s="66">
        <f>VLOOKUP($A248,'S48'!$C:$BQ,60,0)</f>
        <v>24</v>
      </c>
      <c r="AU248" s="58">
        <f>VLOOKUP($A248,'S49'!$C:$BQ,32,0)</f>
        <v>67.8</v>
      </c>
      <c r="AV248" s="58">
        <f>VLOOKUP($A248,'S49'!$C:$BQ,39,0)</f>
        <v>75</v>
      </c>
      <c r="AW248" s="58">
        <f>VLOOKUP($A248,'S49'!$C:$BQ,40,0)</f>
        <v>104</v>
      </c>
      <c r="AX248" s="58">
        <f>VLOOKUP($A248,'S49'!$C:$BQ,22,0)</f>
        <v>1288.1090200000001</v>
      </c>
      <c r="AY248" s="66">
        <f>VLOOKUP($A248,'S49'!$C:$BQ,29,0)</f>
        <v>10</v>
      </c>
      <c r="AZ248" s="66">
        <f>VLOOKUP($A248,'S49'!$C:$BQ,30,0)</f>
        <v>270</v>
      </c>
      <c r="BA248" s="66">
        <f>VLOOKUP($A248,'S49'!$C:$BQ,52,0)</f>
        <v>63.6</v>
      </c>
      <c r="BB248" s="66">
        <f>VLOOKUP($A248,'S49'!$C:$BQ,59,0)</f>
        <v>9</v>
      </c>
      <c r="BC248" s="66">
        <f>VLOOKUP($A248,'S49'!$C:$BQ,60,0)</f>
        <v>24</v>
      </c>
      <c r="BD248" s="58" t="e">
        <f>VLOOKUP($A248,'S50'!$C:$BQ,32,0)</f>
        <v>#N/A</v>
      </c>
      <c r="BE248" s="58" t="e">
        <f>VLOOKUP($A248,'S50'!$C:$BQ,39,0)</f>
        <v>#N/A</v>
      </c>
      <c r="BF248" s="58" t="e">
        <f>VLOOKUP($A248,'S50'!$C:$BQ,40,0)</f>
        <v>#N/A</v>
      </c>
      <c r="BG248" s="58" t="e">
        <f>VLOOKUP($A248,'S50'!$C:$BQ,22,0)</f>
        <v>#N/A</v>
      </c>
      <c r="BH248" s="66" t="e">
        <f>VLOOKUP($A248,'S50'!$C:$BQ,29,0)</f>
        <v>#N/A</v>
      </c>
      <c r="BI248" s="66" t="e">
        <f>VLOOKUP($A248,'S50'!$C:$BQ,30,0)</f>
        <v>#N/A</v>
      </c>
      <c r="BJ248" s="66" t="e">
        <f>VLOOKUP($A248,'S50'!$C:$BQ,52,0)</f>
        <v>#N/A</v>
      </c>
      <c r="BK248" s="66" t="e">
        <f>VLOOKUP($A248,'S50'!$C:$BQ,59,0)</f>
        <v>#N/A</v>
      </c>
      <c r="BL248" s="66" t="e">
        <f>VLOOKUP($A248,'S50'!$C:$BQ,60,0)</f>
        <v>#N/A</v>
      </c>
    </row>
    <row r="249" spans="1:64" x14ac:dyDescent="0.2">
      <c r="A249" s="57" t="s">
        <v>321</v>
      </c>
      <c r="B249" s="58">
        <f>VLOOKUP($A249,'S0 remplacer avec S44'!$C:$BQ,32,0)</f>
        <v>107.05</v>
      </c>
      <c r="C249" s="58">
        <f>VLOOKUP($A249,'S0 remplacer avec S44'!$C:$BQ,39,0)</f>
        <v>72</v>
      </c>
      <c r="D249" s="58">
        <f>VLOOKUP($A249,'S0 remplacer avec S44'!$C:$BQ,40,0)</f>
        <v>108</v>
      </c>
      <c r="E249" s="58">
        <f>VLOOKUP($A249,'S0 remplacer avec S44'!$C:$BQ,22,0)</f>
        <v>906.45474999999999</v>
      </c>
      <c r="F249" s="66">
        <f>VLOOKUP($A249,'S0 remplacer avec S44'!$C:$BQ,29,0)</f>
        <v>721</v>
      </c>
      <c r="G249" s="66">
        <f>VLOOKUP($A249,'S0 remplacer avec S44'!$C:$BQ,30,0)</f>
        <v>1047</v>
      </c>
      <c r="H249" s="66">
        <f>VLOOKUP($A249,'S0 remplacer avec S44'!$C:$BQ,52,0)</f>
        <v>53.4</v>
      </c>
      <c r="I249" s="66">
        <f>VLOOKUP($A249,'S0 remplacer avec S44'!$C:$BQ,59,0)</f>
        <v>38</v>
      </c>
      <c r="J249" s="66">
        <f>VLOOKUP($A249,'S0 remplacer avec S44'!$C:$BQ,60,0)</f>
        <v>56</v>
      </c>
      <c r="K249" s="58">
        <f>VLOOKUP($A249,'S45'!$C:$BQ,32,0)</f>
        <v>110.8</v>
      </c>
      <c r="L249" s="58">
        <f>VLOOKUP($A249,'S45'!$C:$BQ,39,0)</f>
        <v>69</v>
      </c>
      <c r="M249" s="58">
        <f>VLOOKUP($A249,'S45'!$C:$BQ,40,0)</f>
        <v>104</v>
      </c>
      <c r="N249" s="58">
        <f>VLOOKUP($A249,'S45'!$C:$BQ,22,0)</f>
        <v>907.42178000000001</v>
      </c>
      <c r="O249" s="66">
        <f>VLOOKUP($A249,'S45'!$C:$BQ,29,0)</f>
        <v>720</v>
      </c>
      <c r="P249" s="66">
        <f>VLOOKUP($A249,'S45'!$C:$BQ,30,0)</f>
        <v>1046</v>
      </c>
      <c r="Q249" s="66">
        <f>VLOOKUP($A249,'S45'!$C:$BQ,52,0)</f>
        <v>53.4</v>
      </c>
      <c r="R249" s="66">
        <f>VLOOKUP($A249,'S45'!$C:$BQ,59,0)</f>
        <v>38</v>
      </c>
      <c r="S249" s="66">
        <f>VLOOKUP($A249,'S45'!$C:$BQ,60,0)</f>
        <v>56</v>
      </c>
      <c r="T249" s="58">
        <f>VLOOKUP($A249,'S46'!$C:$BQ,32,0)</f>
        <v>110.3</v>
      </c>
      <c r="U249" s="58">
        <f>VLOOKUP($A249,'S46'!$C:$BQ,39,0)</f>
        <v>69</v>
      </c>
      <c r="V249" s="58">
        <f>VLOOKUP($A249,'S46'!$C:$BQ,40,0)</f>
        <v>105</v>
      </c>
      <c r="W249" s="58">
        <f>VLOOKUP($A249,'S46'!$C:$BQ,22,0)</f>
        <v>909.82177999999999</v>
      </c>
      <c r="X249" s="66">
        <f>VLOOKUP($A249,'S46'!$C:$BQ,29,0)</f>
        <v>718</v>
      </c>
      <c r="Y249" s="66">
        <f>VLOOKUP($A249,'S46'!$C:$BQ,30,0)</f>
        <v>1043</v>
      </c>
      <c r="Z249" s="66">
        <f>VLOOKUP($A249,'S46'!$C:$BQ,52,0)</f>
        <v>54.4</v>
      </c>
      <c r="AA249" s="66">
        <f>VLOOKUP($A249,'S46'!$C:$BQ,59,0)</f>
        <v>37</v>
      </c>
      <c r="AB249" s="66">
        <f>VLOOKUP($A249,'S46'!$C:$BQ,60,0)</f>
        <v>55</v>
      </c>
      <c r="AC249" s="58">
        <f>VLOOKUP($A249,'S47'!$C:$BQ,32,0)</f>
        <v>116.8</v>
      </c>
      <c r="AD249" s="58">
        <f>VLOOKUP($A249,'S47'!$C:$BQ,39,0)</f>
        <v>63</v>
      </c>
      <c r="AE249" s="58">
        <f>VLOOKUP($A249,'S47'!$C:$BQ,40,0)</f>
        <v>98</v>
      </c>
      <c r="AF249" s="58">
        <f>VLOOKUP($A249,'S47'!$C:$BQ,22,0)</f>
        <v>910.53312000000005</v>
      </c>
      <c r="AG249" s="66">
        <f>VLOOKUP($A249,'S47'!$C:$BQ,29,0)</f>
        <v>717</v>
      </c>
      <c r="AH249" s="66">
        <f>VLOOKUP($A249,'S47'!$C:$BQ,30,0)</f>
        <v>1042</v>
      </c>
      <c r="AI249" s="66">
        <f>VLOOKUP($A249,'S47'!$C:$BQ,52,0)</f>
        <v>53.4</v>
      </c>
      <c r="AJ249" s="66">
        <f>VLOOKUP($A249,'S47'!$C:$BQ,59,0)</f>
        <v>38</v>
      </c>
      <c r="AK249" s="66">
        <f>VLOOKUP($A249,'S47'!$C:$BQ,60,0)</f>
        <v>56</v>
      </c>
      <c r="AL249" s="58">
        <f>VLOOKUP($A249,'S48'!$C:$BQ,32,0)</f>
        <v>117.3</v>
      </c>
      <c r="AM249" s="58">
        <f>VLOOKUP($A249,'S48'!$C:$BQ,39,0)</f>
        <v>62</v>
      </c>
      <c r="AN249" s="58">
        <f>VLOOKUP($A249,'S48'!$C:$BQ,40,0)</f>
        <v>98</v>
      </c>
      <c r="AO249" s="58">
        <f>VLOOKUP($A249,'S48'!$C:$BQ,22,0)</f>
        <v>917.74621000000002</v>
      </c>
      <c r="AP249" s="66">
        <f>VLOOKUP($A249,'S48'!$C:$BQ,29,0)</f>
        <v>710</v>
      </c>
      <c r="AQ249" s="66">
        <f>VLOOKUP($A249,'S48'!$C:$BQ,30,0)</f>
        <v>1035</v>
      </c>
      <c r="AR249" s="66">
        <f>VLOOKUP($A249,'S48'!$C:$BQ,52,0)</f>
        <v>53.4</v>
      </c>
      <c r="AS249" s="66">
        <f>VLOOKUP($A249,'S48'!$C:$BQ,59,0)</f>
        <v>38</v>
      </c>
      <c r="AT249" s="66">
        <f>VLOOKUP($A249,'S48'!$C:$BQ,60,0)</f>
        <v>56</v>
      </c>
      <c r="AU249" s="58">
        <f>VLOOKUP($A249,'S49'!$C:$BQ,32,0)</f>
        <v>119.3</v>
      </c>
      <c r="AV249" s="58">
        <f>VLOOKUP($A249,'S49'!$C:$BQ,39,0)</f>
        <v>60</v>
      </c>
      <c r="AW249" s="58">
        <f>VLOOKUP($A249,'S49'!$C:$BQ,40,0)</f>
        <v>96</v>
      </c>
      <c r="AX249" s="58">
        <f>VLOOKUP($A249,'S49'!$C:$BQ,22,0)</f>
        <v>930.98221000000001</v>
      </c>
      <c r="AY249" s="66">
        <f>VLOOKUP($A249,'S49'!$C:$BQ,29,0)</f>
        <v>697</v>
      </c>
      <c r="AZ249" s="66">
        <f>VLOOKUP($A249,'S49'!$C:$BQ,30,0)</f>
        <v>1022</v>
      </c>
      <c r="BA249" s="66">
        <f>VLOOKUP($A249,'S49'!$C:$BQ,52,0)</f>
        <v>53.4</v>
      </c>
      <c r="BB249" s="66">
        <f>VLOOKUP($A249,'S49'!$C:$BQ,59,0)</f>
        <v>38</v>
      </c>
      <c r="BC249" s="66">
        <f>VLOOKUP($A249,'S49'!$C:$BQ,60,0)</f>
        <v>56</v>
      </c>
      <c r="BD249" s="58" t="e">
        <f>VLOOKUP($A249,'S50'!$C:$BQ,32,0)</f>
        <v>#N/A</v>
      </c>
      <c r="BE249" s="58" t="e">
        <f>VLOOKUP($A249,'S50'!$C:$BQ,39,0)</f>
        <v>#N/A</v>
      </c>
      <c r="BF249" s="58" t="e">
        <f>VLOOKUP($A249,'S50'!$C:$BQ,40,0)</f>
        <v>#N/A</v>
      </c>
      <c r="BG249" s="58" t="e">
        <f>VLOOKUP($A249,'S50'!$C:$BQ,22,0)</f>
        <v>#N/A</v>
      </c>
      <c r="BH249" s="66" t="e">
        <f>VLOOKUP($A249,'S50'!$C:$BQ,29,0)</f>
        <v>#N/A</v>
      </c>
      <c r="BI249" s="66" t="e">
        <f>VLOOKUP($A249,'S50'!$C:$BQ,30,0)</f>
        <v>#N/A</v>
      </c>
      <c r="BJ249" s="66" t="e">
        <f>VLOOKUP($A249,'S50'!$C:$BQ,52,0)</f>
        <v>#N/A</v>
      </c>
      <c r="BK249" s="66" t="e">
        <f>VLOOKUP($A249,'S50'!$C:$BQ,59,0)</f>
        <v>#N/A</v>
      </c>
      <c r="BL249" s="66" t="e">
        <f>VLOOKUP($A249,'S50'!$C:$BQ,60,0)</f>
        <v>#N/A</v>
      </c>
    </row>
    <row r="250" spans="1:64" x14ac:dyDescent="0.2">
      <c r="A250" s="57" t="s">
        <v>322</v>
      </c>
      <c r="B250" s="58">
        <f>VLOOKUP($A250,'S0 remplacer avec S44'!$C:$BQ,32,0)</f>
        <v>154.9</v>
      </c>
      <c r="C250" s="58">
        <f>VLOOKUP($A250,'S0 remplacer avec S44'!$C:$BQ,39,0)</f>
        <v>9</v>
      </c>
      <c r="D250" s="58">
        <f>VLOOKUP($A250,'S0 remplacer avec S44'!$C:$BQ,40,0)</f>
        <v>42</v>
      </c>
      <c r="E250" s="58">
        <f>VLOOKUP($A250,'S0 remplacer avec S44'!$C:$BQ,22,0)</f>
        <v>1959.1198750000001</v>
      </c>
      <c r="F250" s="66">
        <f>VLOOKUP($A250,'S0 remplacer avec S44'!$C:$BQ,29,0)</f>
        <v>0</v>
      </c>
      <c r="G250" s="66">
        <f>VLOOKUP($A250,'S0 remplacer avec S44'!$C:$BQ,30,0)</f>
        <v>0</v>
      </c>
      <c r="H250" s="66">
        <f>VLOOKUP($A250,'S0 remplacer avec S44'!$C:$BQ,52,0)</f>
        <v>86.8</v>
      </c>
      <c r="I250" s="66">
        <f>VLOOKUP($A250,'S0 remplacer avec S44'!$C:$BQ,59,0)</f>
        <v>0</v>
      </c>
      <c r="J250" s="66">
        <f>VLOOKUP($A250,'S0 remplacer avec S44'!$C:$BQ,60,0)</f>
        <v>13</v>
      </c>
      <c r="K250" s="58">
        <f>VLOOKUP($A250,'S45'!$C:$BQ,32,0)</f>
        <v>157.9</v>
      </c>
      <c r="L250" s="58">
        <f>VLOOKUP($A250,'S45'!$C:$BQ,39,0)</f>
        <v>6</v>
      </c>
      <c r="M250" s="58">
        <f>VLOOKUP($A250,'S45'!$C:$BQ,40,0)</f>
        <v>39</v>
      </c>
      <c r="N250" s="58">
        <f>VLOOKUP($A250,'S45'!$C:$BQ,22,0)</f>
        <v>1981.6294949999999</v>
      </c>
      <c r="O250" s="66">
        <f>VLOOKUP($A250,'S45'!$C:$BQ,29,0)</f>
        <v>0</v>
      </c>
      <c r="P250" s="66">
        <f>VLOOKUP($A250,'S45'!$C:$BQ,30,0)</f>
        <v>0</v>
      </c>
      <c r="Q250" s="66">
        <f>VLOOKUP($A250,'S45'!$C:$BQ,52,0)</f>
        <v>86.8</v>
      </c>
      <c r="R250" s="66">
        <f>VLOOKUP($A250,'S45'!$C:$BQ,59,0)</f>
        <v>0</v>
      </c>
      <c r="S250" s="66">
        <f>VLOOKUP($A250,'S45'!$C:$BQ,60,0)</f>
        <v>13</v>
      </c>
      <c r="T250" s="58">
        <f>VLOOKUP($A250,'S46'!$C:$BQ,32,0)</f>
        <v>158.9</v>
      </c>
      <c r="U250" s="58">
        <f>VLOOKUP($A250,'S46'!$C:$BQ,39,0)</f>
        <v>5</v>
      </c>
      <c r="V250" s="58">
        <f>VLOOKUP($A250,'S46'!$C:$BQ,40,0)</f>
        <v>38</v>
      </c>
      <c r="W250" s="58">
        <f>VLOOKUP($A250,'S46'!$C:$BQ,22,0)</f>
        <v>1985.717245</v>
      </c>
      <c r="X250" s="66">
        <f>VLOOKUP($A250,'S46'!$C:$BQ,29,0)</f>
        <v>0</v>
      </c>
      <c r="Y250" s="66">
        <f>VLOOKUP($A250,'S46'!$C:$BQ,30,0)</f>
        <v>0</v>
      </c>
      <c r="Z250" s="66">
        <f>VLOOKUP($A250,'S46'!$C:$BQ,52,0)</f>
        <v>86.8</v>
      </c>
      <c r="AA250" s="66">
        <f>VLOOKUP($A250,'S46'!$C:$BQ,59,0)</f>
        <v>0</v>
      </c>
      <c r="AB250" s="66">
        <f>VLOOKUP($A250,'S46'!$C:$BQ,60,0)</f>
        <v>13</v>
      </c>
      <c r="AC250" s="58">
        <f>VLOOKUP($A250,'S47'!$C:$BQ,32,0)</f>
        <v>164.4</v>
      </c>
      <c r="AD250" s="58">
        <f>VLOOKUP($A250,'S47'!$C:$BQ,39,0)</f>
        <v>0</v>
      </c>
      <c r="AE250" s="58">
        <f>VLOOKUP($A250,'S47'!$C:$BQ,40,0)</f>
        <v>33</v>
      </c>
      <c r="AF250" s="58">
        <f>VLOOKUP($A250,'S47'!$C:$BQ,22,0)</f>
        <v>1993.5757149999999</v>
      </c>
      <c r="AG250" s="66">
        <f>VLOOKUP($A250,'S47'!$C:$BQ,29,0)</f>
        <v>0</v>
      </c>
      <c r="AH250" s="66">
        <f>VLOOKUP($A250,'S47'!$C:$BQ,30,0)</f>
        <v>0</v>
      </c>
      <c r="AI250" s="66">
        <f>VLOOKUP($A250,'S47'!$C:$BQ,52,0)</f>
        <v>87.8</v>
      </c>
      <c r="AJ250" s="66">
        <f>VLOOKUP($A250,'S47'!$C:$BQ,59,0)</f>
        <v>0</v>
      </c>
      <c r="AK250" s="66">
        <f>VLOOKUP($A250,'S47'!$C:$BQ,60,0)</f>
        <v>12</v>
      </c>
      <c r="AL250" s="58">
        <f>VLOOKUP($A250,'S48'!$C:$BQ,32,0)</f>
        <v>166.4</v>
      </c>
      <c r="AM250" s="58">
        <f>VLOOKUP($A250,'S48'!$C:$BQ,39,0)</f>
        <v>0</v>
      </c>
      <c r="AN250" s="58">
        <f>VLOOKUP($A250,'S48'!$C:$BQ,40,0)</f>
        <v>31</v>
      </c>
      <c r="AO250" s="58">
        <f>VLOOKUP($A250,'S48'!$C:$BQ,22,0)</f>
        <v>2129.5307149999999</v>
      </c>
      <c r="AP250" s="66">
        <f>VLOOKUP($A250,'S48'!$C:$BQ,29,0)</f>
        <v>0</v>
      </c>
      <c r="AQ250" s="66">
        <f>VLOOKUP($A250,'S48'!$C:$BQ,30,0)</f>
        <v>0</v>
      </c>
      <c r="AR250" s="66">
        <f>VLOOKUP($A250,'S48'!$C:$BQ,52,0)</f>
        <v>87.8</v>
      </c>
      <c r="AS250" s="66">
        <f>VLOOKUP($A250,'S48'!$C:$BQ,59,0)</f>
        <v>0</v>
      </c>
      <c r="AT250" s="66">
        <f>VLOOKUP($A250,'S48'!$C:$BQ,60,0)</f>
        <v>13</v>
      </c>
      <c r="AU250" s="58">
        <f>VLOOKUP($A250,'S49'!$C:$BQ,32,0)</f>
        <v>165.4</v>
      </c>
      <c r="AV250" s="58">
        <f>VLOOKUP($A250,'S49'!$C:$BQ,39,0)</f>
        <v>0</v>
      </c>
      <c r="AW250" s="58">
        <f>VLOOKUP($A250,'S49'!$C:$BQ,40,0)</f>
        <v>32</v>
      </c>
      <c r="AX250" s="58">
        <f>VLOOKUP($A250,'S49'!$C:$BQ,22,0)</f>
        <v>2132.2235350000001</v>
      </c>
      <c r="AY250" s="66">
        <f>VLOOKUP($A250,'S49'!$C:$BQ,29,0)</f>
        <v>0</v>
      </c>
      <c r="AZ250" s="66">
        <f>VLOOKUP($A250,'S49'!$C:$BQ,30,0)</f>
        <v>0</v>
      </c>
      <c r="BA250" s="66">
        <f>VLOOKUP($A250,'S49'!$C:$BQ,52,0)</f>
        <v>88.8</v>
      </c>
      <c r="BB250" s="66">
        <f>VLOOKUP($A250,'S49'!$C:$BQ,59,0)</f>
        <v>0</v>
      </c>
      <c r="BC250" s="66">
        <f>VLOOKUP($A250,'S49'!$C:$BQ,60,0)</f>
        <v>12</v>
      </c>
      <c r="BD250" s="58" t="e">
        <f>VLOOKUP($A250,'S50'!$C:$BQ,32,0)</f>
        <v>#N/A</v>
      </c>
      <c r="BE250" s="58" t="e">
        <f>VLOOKUP($A250,'S50'!$C:$BQ,39,0)</f>
        <v>#N/A</v>
      </c>
      <c r="BF250" s="58" t="e">
        <f>VLOOKUP($A250,'S50'!$C:$BQ,40,0)</f>
        <v>#N/A</v>
      </c>
      <c r="BG250" s="58" t="e">
        <f>VLOOKUP($A250,'S50'!$C:$BQ,22,0)</f>
        <v>#N/A</v>
      </c>
      <c r="BH250" s="66" t="e">
        <f>VLOOKUP($A250,'S50'!$C:$BQ,29,0)</f>
        <v>#N/A</v>
      </c>
      <c r="BI250" s="66" t="e">
        <f>VLOOKUP($A250,'S50'!$C:$BQ,30,0)</f>
        <v>#N/A</v>
      </c>
      <c r="BJ250" s="66" t="e">
        <f>VLOOKUP($A250,'S50'!$C:$BQ,52,0)</f>
        <v>#N/A</v>
      </c>
      <c r="BK250" s="66" t="e">
        <f>VLOOKUP($A250,'S50'!$C:$BQ,59,0)</f>
        <v>#N/A</v>
      </c>
      <c r="BL250" s="66" t="e">
        <f>VLOOKUP($A250,'S50'!$C:$BQ,60,0)</f>
        <v>#N/A</v>
      </c>
    </row>
    <row r="251" spans="1:64" x14ac:dyDescent="0.2">
      <c r="A251" s="57" t="s">
        <v>323</v>
      </c>
      <c r="B251" s="58">
        <f>VLOOKUP($A251,'S0 remplacer avec S44'!$C:$BQ,32,0)</f>
        <v>118.25</v>
      </c>
      <c r="C251" s="58">
        <f>VLOOKUP($A251,'S0 remplacer avec S44'!$C:$BQ,39,0)</f>
        <v>98</v>
      </c>
      <c r="D251" s="58">
        <f>VLOOKUP($A251,'S0 remplacer avec S44'!$C:$BQ,40,0)</f>
        <v>141</v>
      </c>
      <c r="E251" s="58">
        <f>VLOOKUP($A251,'S0 remplacer avec S44'!$C:$BQ,22,0)</f>
        <v>2392.0116149999999</v>
      </c>
      <c r="F251" s="66">
        <f>VLOOKUP($A251,'S0 remplacer avec S44'!$C:$BQ,29,0)</f>
        <v>0</v>
      </c>
      <c r="G251" s="66">
        <f>VLOOKUP($A251,'S0 remplacer avec S44'!$C:$BQ,30,0)</f>
        <v>0</v>
      </c>
      <c r="H251" s="66">
        <f>VLOOKUP($A251,'S0 remplacer avec S44'!$C:$BQ,52,0)</f>
        <v>144.6</v>
      </c>
      <c r="I251" s="66">
        <f>VLOOKUP($A251,'S0 remplacer avec S44'!$C:$BQ,59,0)</f>
        <v>0</v>
      </c>
      <c r="J251" s="66">
        <f>VLOOKUP($A251,'S0 remplacer avec S44'!$C:$BQ,60,0)</f>
        <v>0</v>
      </c>
      <c r="K251" s="58">
        <f>VLOOKUP($A251,'S45'!$C:$BQ,32,0)</f>
        <v>120.25</v>
      </c>
      <c r="L251" s="58">
        <f>VLOOKUP($A251,'S45'!$C:$BQ,39,0)</f>
        <v>96</v>
      </c>
      <c r="M251" s="58">
        <f>VLOOKUP($A251,'S45'!$C:$BQ,40,0)</f>
        <v>139</v>
      </c>
      <c r="N251" s="58">
        <f>VLOOKUP($A251,'S45'!$C:$BQ,22,0)</f>
        <v>2449.4453050000002</v>
      </c>
      <c r="O251" s="66">
        <f>VLOOKUP($A251,'S45'!$C:$BQ,29,0)</f>
        <v>0</v>
      </c>
      <c r="P251" s="66">
        <f>VLOOKUP($A251,'S45'!$C:$BQ,30,0)</f>
        <v>0</v>
      </c>
      <c r="Q251" s="66">
        <f>VLOOKUP($A251,'S45'!$C:$BQ,52,0)</f>
        <v>147.6</v>
      </c>
      <c r="R251" s="66">
        <f>VLOOKUP($A251,'S45'!$C:$BQ,59,0)</f>
        <v>0</v>
      </c>
      <c r="S251" s="66">
        <f>VLOOKUP($A251,'S45'!$C:$BQ,60,0)</f>
        <v>0</v>
      </c>
      <c r="T251" s="58">
        <f>VLOOKUP($A251,'S46'!$C:$BQ,32,0)</f>
        <v>120.25</v>
      </c>
      <c r="U251" s="58">
        <f>VLOOKUP($A251,'S46'!$C:$BQ,39,0)</f>
        <v>96</v>
      </c>
      <c r="V251" s="58">
        <f>VLOOKUP($A251,'S46'!$C:$BQ,40,0)</f>
        <v>139</v>
      </c>
      <c r="W251" s="58">
        <f>VLOOKUP($A251,'S46'!$C:$BQ,22,0)</f>
        <v>2460.007865</v>
      </c>
      <c r="X251" s="66">
        <f>VLOOKUP($A251,'S46'!$C:$BQ,29,0)</f>
        <v>0</v>
      </c>
      <c r="Y251" s="66">
        <f>VLOOKUP($A251,'S46'!$C:$BQ,30,0)</f>
        <v>0</v>
      </c>
      <c r="Z251" s="66">
        <f>VLOOKUP($A251,'S46'!$C:$BQ,52,0)</f>
        <v>149.6</v>
      </c>
      <c r="AA251" s="66">
        <f>VLOOKUP($A251,'S46'!$C:$BQ,59,0)</f>
        <v>0</v>
      </c>
      <c r="AB251" s="66">
        <f>VLOOKUP($A251,'S46'!$C:$BQ,60,0)</f>
        <v>0</v>
      </c>
      <c r="AC251" s="58">
        <f>VLOOKUP($A251,'S47'!$C:$BQ,32,0)</f>
        <v>123.25</v>
      </c>
      <c r="AD251" s="58">
        <f>VLOOKUP($A251,'S47'!$C:$BQ,39,0)</f>
        <v>93</v>
      </c>
      <c r="AE251" s="58">
        <f>VLOOKUP($A251,'S47'!$C:$BQ,40,0)</f>
        <v>136</v>
      </c>
      <c r="AF251" s="58">
        <f>VLOOKUP($A251,'S47'!$C:$BQ,22,0)</f>
        <v>2463.3458249999999</v>
      </c>
      <c r="AG251" s="66">
        <f>VLOOKUP($A251,'S47'!$C:$BQ,29,0)</f>
        <v>0</v>
      </c>
      <c r="AH251" s="66">
        <f>VLOOKUP($A251,'S47'!$C:$BQ,30,0)</f>
        <v>0</v>
      </c>
      <c r="AI251" s="66">
        <f>VLOOKUP($A251,'S47'!$C:$BQ,52,0)</f>
        <v>150.6</v>
      </c>
      <c r="AJ251" s="66">
        <f>VLOOKUP($A251,'S47'!$C:$BQ,59,0)</f>
        <v>0</v>
      </c>
      <c r="AK251" s="66">
        <f>VLOOKUP($A251,'S47'!$C:$BQ,60,0)</f>
        <v>0</v>
      </c>
      <c r="AL251" s="58">
        <f>VLOOKUP($A251,'S48'!$C:$BQ,32,0)</f>
        <v>123.75</v>
      </c>
      <c r="AM251" s="58">
        <f>VLOOKUP($A251,'S48'!$C:$BQ,39,0)</f>
        <v>92</v>
      </c>
      <c r="AN251" s="58">
        <f>VLOOKUP($A251,'S48'!$C:$BQ,40,0)</f>
        <v>135</v>
      </c>
      <c r="AO251" s="58">
        <f>VLOOKUP($A251,'S48'!$C:$BQ,22,0)</f>
        <v>2496.5959050000001</v>
      </c>
      <c r="AP251" s="66">
        <f>VLOOKUP($A251,'S48'!$C:$BQ,29,0)</f>
        <v>0</v>
      </c>
      <c r="AQ251" s="66">
        <f>VLOOKUP($A251,'S48'!$C:$BQ,30,0)</f>
        <v>0</v>
      </c>
      <c r="AR251" s="66">
        <f>VLOOKUP($A251,'S48'!$C:$BQ,52,0)</f>
        <v>152.6</v>
      </c>
      <c r="AS251" s="66">
        <f>VLOOKUP($A251,'S48'!$C:$BQ,59,0)</f>
        <v>0</v>
      </c>
      <c r="AT251" s="66">
        <f>VLOOKUP($A251,'S48'!$C:$BQ,60,0)</f>
        <v>0</v>
      </c>
      <c r="AU251" s="58">
        <f>VLOOKUP($A251,'S49'!$C:$BQ,32,0)</f>
        <v>127.25</v>
      </c>
      <c r="AV251" s="58">
        <f>VLOOKUP($A251,'S49'!$C:$BQ,39,0)</f>
        <v>88</v>
      </c>
      <c r="AW251" s="58">
        <f>VLOOKUP($A251,'S49'!$C:$BQ,40,0)</f>
        <v>131</v>
      </c>
      <c r="AX251" s="58">
        <f>VLOOKUP($A251,'S49'!$C:$BQ,22,0)</f>
        <v>2541.6317250000002</v>
      </c>
      <c r="AY251" s="66">
        <f>VLOOKUP($A251,'S49'!$C:$BQ,29,0)</f>
        <v>0</v>
      </c>
      <c r="AZ251" s="66">
        <f>VLOOKUP($A251,'S49'!$C:$BQ,30,0)</f>
        <v>0</v>
      </c>
      <c r="BA251" s="66">
        <f>VLOOKUP($A251,'S49'!$C:$BQ,52,0)</f>
        <v>154.6</v>
      </c>
      <c r="BB251" s="66">
        <f>VLOOKUP($A251,'S49'!$C:$BQ,59,0)</f>
        <v>0</v>
      </c>
      <c r="BC251" s="66">
        <f>VLOOKUP($A251,'S49'!$C:$BQ,60,0)</f>
        <v>0</v>
      </c>
      <c r="BD251" s="58" t="e">
        <f>VLOOKUP($A251,'S50'!$C:$BQ,32,0)</f>
        <v>#N/A</v>
      </c>
      <c r="BE251" s="58" t="e">
        <f>VLOOKUP($A251,'S50'!$C:$BQ,39,0)</f>
        <v>#N/A</v>
      </c>
      <c r="BF251" s="58" t="e">
        <f>VLOOKUP($A251,'S50'!$C:$BQ,40,0)</f>
        <v>#N/A</v>
      </c>
      <c r="BG251" s="58" t="e">
        <f>VLOOKUP($A251,'S50'!$C:$BQ,22,0)</f>
        <v>#N/A</v>
      </c>
      <c r="BH251" s="66" t="e">
        <f>VLOOKUP($A251,'S50'!$C:$BQ,29,0)</f>
        <v>#N/A</v>
      </c>
      <c r="BI251" s="66" t="e">
        <f>VLOOKUP($A251,'S50'!$C:$BQ,30,0)</f>
        <v>#N/A</v>
      </c>
      <c r="BJ251" s="66" t="e">
        <f>VLOOKUP($A251,'S50'!$C:$BQ,52,0)</f>
        <v>#N/A</v>
      </c>
      <c r="BK251" s="66" t="e">
        <f>VLOOKUP($A251,'S50'!$C:$BQ,59,0)</f>
        <v>#N/A</v>
      </c>
      <c r="BL251" s="66" t="e">
        <f>VLOOKUP($A251,'S50'!$C:$BQ,60,0)</f>
        <v>#N/A</v>
      </c>
    </row>
    <row r="252" spans="1:64" x14ac:dyDescent="0.2">
      <c r="A252" s="57" t="s">
        <v>324</v>
      </c>
      <c r="B252" s="58">
        <f>VLOOKUP($A252,'S0 remplacer avec S44'!$C:$BQ,32,0)</f>
        <v>192.8</v>
      </c>
      <c r="C252" s="58">
        <f>VLOOKUP($A252,'S0 remplacer avec S44'!$C:$BQ,39,0)</f>
        <v>0</v>
      </c>
      <c r="D252" s="58">
        <f>VLOOKUP($A252,'S0 remplacer avec S44'!$C:$BQ,40,0)</f>
        <v>7</v>
      </c>
      <c r="E252" s="58">
        <f>VLOOKUP($A252,'S0 remplacer avec S44'!$C:$BQ,22,0)</f>
        <v>1962.0951299999999</v>
      </c>
      <c r="F252" s="66">
        <f>VLOOKUP($A252,'S0 remplacer avec S44'!$C:$BQ,29,0)</f>
        <v>0</v>
      </c>
      <c r="G252" s="66">
        <f>VLOOKUP($A252,'S0 remplacer avec S44'!$C:$BQ,30,0)</f>
        <v>0</v>
      </c>
      <c r="H252" s="66">
        <f>VLOOKUP($A252,'S0 remplacer avec S44'!$C:$BQ,52,0)</f>
        <v>168.8</v>
      </c>
      <c r="I252" s="66">
        <f>VLOOKUP($A252,'S0 remplacer avec S44'!$C:$BQ,59,0)</f>
        <v>0</v>
      </c>
      <c r="J252" s="66">
        <f>VLOOKUP($A252,'S0 remplacer avec S44'!$C:$BQ,60,0)</f>
        <v>0</v>
      </c>
      <c r="K252" s="58">
        <f>VLOOKUP($A252,'S45'!$C:$BQ,32,0)</f>
        <v>199.8</v>
      </c>
      <c r="L252" s="58">
        <f>VLOOKUP($A252,'S45'!$C:$BQ,39,0)</f>
        <v>0</v>
      </c>
      <c r="M252" s="58">
        <f>VLOOKUP($A252,'S45'!$C:$BQ,40,0)</f>
        <v>0</v>
      </c>
      <c r="N252" s="58">
        <f>VLOOKUP($A252,'S45'!$C:$BQ,22,0)</f>
        <v>2014.3644300000001</v>
      </c>
      <c r="O252" s="66">
        <f>VLOOKUP($A252,'S45'!$C:$BQ,29,0)</f>
        <v>0</v>
      </c>
      <c r="P252" s="66">
        <f>VLOOKUP($A252,'S45'!$C:$BQ,30,0)</f>
        <v>0</v>
      </c>
      <c r="Q252" s="66">
        <f>VLOOKUP($A252,'S45'!$C:$BQ,52,0)</f>
        <v>169.8</v>
      </c>
      <c r="R252" s="66">
        <f>VLOOKUP($A252,'S45'!$C:$BQ,59,0)</f>
        <v>0</v>
      </c>
      <c r="S252" s="66">
        <f>VLOOKUP($A252,'S45'!$C:$BQ,60,0)</f>
        <v>0</v>
      </c>
      <c r="T252" s="58">
        <f>VLOOKUP($A252,'S46'!$C:$BQ,32,0)</f>
        <v>199.3</v>
      </c>
      <c r="U252" s="58">
        <f>VLOOKUP($A252,'S46'!$C:$BQ,39,0)</f>
        <v>0</v>
      </c>
      <c r="V252" s="58">
        <f>VLOOKUP($A252,'S46'!$C:$BQ,40,0)</f>
        <v>1</v>
      </c>
      <c r="W252" s="58">
        <f>VLOOKUP($A252,'S46'!$C:$BQ,22,0)</f>
        <v>2016.01143</v>
      </c>
      <c r="X252" s="66">
        <f>VLOOKUP($A252,'S46'!$C:$BQ,29,0)</f>
        <v>0</v>
      </c>
      <c r="Y252" s="66">
        <f>VLOOKUP($A252,'S46'!$C:$BQ,30,0)</f>
        <v>0</v>
      </c>
      <c r="Z252" s="66">
        <f>VLOOKUP($A252,'S46'!$C:$BQ,52,0)</f>
        <v>169.8</v>
      </c>
      <c r="AA252" s="66">
        <f>VLOOKUP($A252,'S46'!$C:$BQ,59,0)</f>
        <v>0</v>
      </c>
      <c r="AB252" s="66">
        <f>VLOOKUP($A252,'S46'!$C:$BQ,60,0)</f>
        <v>0</v>
      </c>
      <c r="AC252" s="58">
        <f>VLOOKUP($A252,'S47'!$C:$BQ,32,0)</f>
        <v>207.3</v>
      </c>
      <c r="AD252" s="58">
        <f>VLOOKUP($A252,'S47'!$C:$BQ,39,0)</f>
        <v>0</v>
      </c>
      <c r="AE252" s="58">
        <f>VLOOKUP($A252,'S47'!$C:$BQ,40,0)</f>
        <v>0</v>
      </c>
      <c r="AF252" s="58">
        <f>VLOOKUP($A252,'S47'!$C:$BQ,22,0)</f>
        <v>2047.00441</v>
      </c>
      <c r="AG252" s="66">
        <f>VLOOKUP($A252,'S47'!$C:$BQ,29,0)</f>
        <v>0</v>
      </c>
      <c r="AH252" s="66">
        <f>VLOOKUP($A252,'S47'!$C:$BQ,30,0)</f>
        <v>0</v>
      </c>
      <c r="AI252" s="66">
        <f>VLOOKUP($A252,'S47'!$C:$BQ,52,0)</f>
        <v>175.8</v>
      </c>
      <c r="AJ252" s="66">
        <f>VLOOKUP($A252,'S47'!$C:$BQ,59,0)</f>
        <v>0</v>
      </c>
      <c r="AK252" s="66">
        <f>VLOOKUP($A252,'S47'!$C:$BQ,60,0)</f>
        <v>0</v>
      </c>
      <c r="AL252" s="58">
        <f>VLOOKUP($A252,'S48'!$C:$BQ,32,0)</f>
        <v>210.8</v>
      </c>
      <c r="AM252" s="58">
        <f>VLOOKUP($A252,'S48'!$C:$BQ,39,0)</f>
        <v>0</v>
      </c>
      <c r="AN252" s="58">
        <f>VLOOKUP($A252,'S48'!$C:$BQ,40,0)</f>
        <v>0</v>
      </c>
      <c r="AO252" s="58">
        <f>VLOOKUP($A252,'S48'!$C:$BQ,22,0)</f>
        <v>2055.7719099999999</v>
      </c>
      <c r="AP252" s="66">
        <f>VLOOKUP($A252,'S48'!$C:$BQ,29,0)</f>
        <v>0</v>
      </c>
      <c r="AQ252" s="66">
        <f>VLOOKUP($A252,'S48'!$C:$BQ,30,0)</f>
        <v>0</v>
      </c>
      <c r="AR252" s="66">
        <f>VLOOKUP($A252,'S48'!$C:$BQ,52,0)</f>
        <v>179.8</v>
      </c>
      <c r="AS252" s="66">
        <f>VLOOKUP($A252,'S48'!$C:$BQ,59,0)</f>
        <v>0</v>
      </c>
      <c r="AT252" s="66">
        <f>VLOOKUP($A252,'S48'!$C:$BQ,60,0)</f>
        <v>0</v>
      </c>
      <c r="AU252" s="58">
        <f>VLOOKUP($A252,'S49'!$C:$BQ,32,0)</f>
        <v>212.3</v>
      </c>
      <c r="AV252" s="58">
        <f>VLOOKUP($A252,'S49'!$C:$BQ,39,0)</f>
        <v>0</v>
      </c>
      <c r="AW252" s="58">
        <f>VLOOKUP($A252,'S49'!$C:$BQ,40,0)</f>
        <v>0</v>
      </c>
      <c r="AX252" s="58">
        <f>VLOOKUP($A252,'S49'!$C:$BQ,22,0)</f>
        <v>2088.6044400000001</v>
      </c>
      <c r="AY252" s="66">
        <f>VLOOKUP($A252,'S49'!$C:$BQ,29,0)</f>
        <v>0</v>
      </c>
      <c r="AZ252" s="66">
        <f>VLOOKUP($A252,'S49'!$C:$BQ,30,0)</f>
        <v>0</v>
      </c>
      <c r="BA252" s="66">
        <f>VLOOKUP($A252,'S49'!$C:$BQ,52,0)</f>
        <v>180.8</v>
      </c>
      <c r="BB252" s="66">
        <f>VLOOKUP($A252,'S49'!$C:$BQ,59,0)</f>
        <v>0</v>
      </c>
      <c r="BC252" s="66">
        <f>VLOOKUP($A252,'S49'!$C:$BQ,60,0)</f>
        <v>0</v>
      </c>
      <c r="BD252" s="58" t="e">
        <f>VLOOKUP($A252,'S50'!$C:$BQ,32,0)</f>
        <v>#N/A</v>
      </c>
      <c r="BE252" s="58" t="e">
        <f>VLOOKUP($A252,'S50'!$C:$BQ,39,0)</f>
        <v>#N/A</v>
      </c>
      <c r="BF252" s="58" t="e">
        <f>VLOOKUP($A252,'S50'!$C:$BQ,40,0)</f>
        <v>#N/A</v>
      </c>
      <c r="BG252" s="58" t="e">
        <f>VLOOKUP($A252,'S50'!$C:$BQ,22,0)</f>
        <v>#N/A</v>
      </c>
      <c r="BH252" s="66" t="e">
        <f>VLOOKUP($A252,'S50'!$C:$BQ,29,0)</f>
        <v>#N/A</v>
      </c>
      <c r="BI252" s="66" t="e">
        <f>VLOOKUP($A252,'S50'!$C:$BQ,30,0)</f>
        <v>#N/A</v>
      </c>
      <c r="BJ252" s="66" t="e">
        <f>VLOOKUP($A252,'S50'!$C:$BQ,52,0)</f>
        <v>#N/A</v>
      </c>
      <c r="BK252" s="66" t="e">
        <f>VLOOKUP($A252,'S50'!$C:$BQ,59,0)</f>
        <v>#N/A</v>
      </c>
      <c r="BL252" s="66" t="e">
        <f>VLOOKUP($A252,'S50'!$C:$BQ,60,0)</f>
        <v>#N/A</v>
      </c>
    </row>
    <row r="253" spans="1:64" x14ac:dyDescent="0.2">
      <c r="A253" s="57" t="s">
        <v>325</v>
      </c>
      <c r="B253" s="58">
        <f>VLOOKUP($A253,'S0 remplacer avec S44'!$C:$BQ,32,0)</f>
        <v>114.25</v>
      </c>
      <c r="C253" s="58">
        <f>VLOOKUP($A253,'S0 remplacer avec S44'!$C:$BQ,39,0)</f>
        <v>78</v>
      </c>
      <c r="D253" s="58">
        <f>VLOOKUP($A253,'S0 remplacer avec S44'!$C:$BQ,40,0)</f>
        <v>117</v>
      </c>
      <c r="E253" s="58">
        <f>VLOOKUP($A253,'S0 remplacer avec S44'!$C:$BQ,22,0)</f>
        <v>1874.3177499999999</v>
      </c>
      <c r="F253" s="66">
        <f>VLOOKUP($A253,'S0 remplacer avec S44'!$C:$BQ,29,0)</f>
        <v>0</v>
      </c>
      <c r="G253" s="66">
        <f>VLOOKUP($A253,'S0 remplacer avec S44'!$C:$BQ,30,0)</f>
        <v>223</v>
      </c>
      <c r="H253" s="66">
        <f>VLOOKUP($A253,'S0 remplacer avec S44'!$C:$BQ,52,0)</f>
        <v>97.4</v>
      </c>
      <c r="I253" s="66">
        <f>VLOOKUP($A253,'S0 remplacer avec S44'!$C:$BQ,59,0)</f>
        <v>1</v>
      </c>
      <c r="J253" s="66">
        <f>VLOOKUP($A253,'S0 remplacer avec S44'!$C:$BQ,60,0)</f>
        <v>20</v>
      </c>
      <c r="K253" s="58">
        <f>VLOOKUP($A253,'S45'!$C:$BQ,32,0)</f>
        <v>117.75</v>
      </c>
      <c r="L253" s="58">
        <f>VLOOKUP($A253,'S45'!$C:$BQ,39,0)</f>
        <v>75</v>
      </c>
      <c r="M253" s="58">
        <f>VLOOKUP($A253,'S45'!$C:$BQ,40,0)</f>
        <v>113</v>
      </c>
      <c r="N253" s="58">
        <f>VLOOKUP($A253,'S45'!$C:$BQ,22,0)</f>
        <v>1893.91904</v>
      </c>
      <c r="O253" s="66">
        <f>VLOOKUP($A253,'S45'!$C:$BQ,29,0)</f>
        <v>0</v>
      </c>
      <c r="P253" s="66">
        <f>VLOOKUP($A253,'S45'!$C:$BQ,30,0)</f>
        <v>204</v>
      </c>
      <c r="Q253" s="66">
        <f>VLOOKUP($A253,'S45'!$C:$BQ,52,0)</f>
        <v>97.4</v>
      </c>
      <c r="R253" s="66">
        <f>VLOOKUP($A253,'S45'!$C:$BQ,59,0)</f>
        <v>1</v>
      </c>
      <c r="S253" s="66">
        <f>VLOOKUP($A253,'S45'!$C:$BQ,60,0)</f>
        <v>20</v>
      </c>
      <c r="T253" s="58">
        <f>VLOOKUP($A253,'S46'!$C:$BQ,32,0)</f>
        <v>120.75</v>
      </c>
      <c r="U253" s="58">
        <f>VLOOKUP($A253,'S46'!$C:$BQ,39,0)</f>
        <v>72</v>
      </c>
      <c r="V253" s="58">
        <f>VLOOKUP($A253,'S46'!$C:$BQ,40,0)</f>
        <v>110</v>
      </c>
      <c r="W253" s="58">
        <f>VLOOKUP($A253,'S46'!$C:$BQ,22,0)</f>
        <v>1895.6180400000001</v>
      </c>
      <c r="X253" s="66">
        <f>VLOOKUP($A253,'S46'!$C:$BQ,29,0)</f>
        <v>0</v>
      </c>
      <c r="Y253" s="66">
        <f>VLOOKUP($A253,'S46'!$C:$BQ,30,0)</f>
        <v>202</v>
      </c>
      <c r="Z253" s="66">
        <f>VLOOKUP($A253,'S46'!$C:$BQ,52,0)</f>
        <v>98.4</v>
      </c>
      <c r="AA253" s="66">
        <f>VLOOKUP($A253,'S46'!$C:$BQ,59,0)</f>
        <v>0</v>
      </c>
      <c r="AB253" s="66">
        <f>VLOOKUP($A253,'S46'!$C:$BQ,60,0)</f>
        <v>19</v>
      </c>
      <c r="AC253" s="58">
        <f>VLOOKUP($A253,'S47'!$C:$BQ,32,0)</f>
        <v>121.75</v>
      </c>
      <c r="AD253" s="58">
        <f>VLOOKUP($A253,'S47'!$C:$BQ,39,0)</f>
        <v>71</v>
      </c>
      <c r="AE253" s="58">
        <f>VLOOKUP($A253,'S47'!$C:$BQ,40,0)</f>
        <v>109</v>
      </c>
      <c r="AF253" s="58">
        <f>VLOOKUP($A253,'S47'!$C:$BQ,22,0)</f>
        <v>1929.5554099999999</v>
      </c>
      <c r="AG253" s="66">
        <f>VLOOKUP($A253,'S47'!$C:$BQ,29,0)</f>
        <v>0</v>
      </c>
      <c r="AH253" s="66">
        <f>VLOOKUP($A253,'S47'!$C:$BQ,30,0)</f>
        <v>168</v>
      </c>
      <c r="AI253" s="66">
        <f>VLOOKUP($A253,'S47'!$C:$BQ,52,0)</f>
        <v>100.4</v>
      </c>
      <c r="AJ253" s="66">
        <f>VLOOKUP($A253,'S47'!$C:$BQ,59,0)</f>
        <v>0</v>
      </c>
      <c r="AK253" s="66">
        <f>VLOOKUP($A253,'S47'!$C:$BQ,60,0)</f>
        <v>17</v>
      </c>
      <c r="AL253" s="58">
        <f>VLOOKUP($A253,'S48'!$C:$BQ,32,0)</f>
        <v>121.25</v>
      </c>
      <c r="AM253" s="58">
        <f>VLOOKUP($A253,'S48'!$C:$BQ,39,0)</f>
        <v>72</v>
      </c>
      <c r="AN253" s="58">
        <f>VLOOKUP($A253,'S48'!$C:$BQ,40,0)</f>
        <v>110</v>
      </c>
      <c r="AO253" s="58">
        <f>VLOOKUP($A253,'S48'!$C:$BQ,22,0)</f>
        <v>1931.72739</v>
      </c>
      <c r="AP253" s="66">
        <f>VLOOKUP($A253,'S48'!$C:$BQ,29,0)</f>
        <v>0</v>
      </c>
      <c r="AQ253" s="66">
        <f>VLOOKUP($A253,'S48'!$C:$BQ,30,0)</f>
        <v>170</v>
      </c>
      <c r="AR253" s="66">
        <f>VLOOKUP($A253,'S48'!$C:$BQ,52,0)</f>
        <v>103.4</v>
      </c>
      <c r="AS253" s="66">
        <f>VLOOKUP($A253,'S48'!$C:$BQ,59,0)</f>
        <v>0</v>
      </c>
      <c r="AT253" s="66">
        <f>VLOOKUP($A253,'S48'!$C:$BQ,60,0)</f>
        <v>14</v>
      </c>
      <c r="AU253" s="58">
        <f>VLOOKUP($A253,'S49'!$C:$BQ,32,0)</f>
        <v>121.75</v>
      </c>
      <c r="AV253" s="58">
        <f>VLOOKUP($A253,'S49'!$C:$BQ,39,0)</f>
        <v>71</v>
      </c>
      <c r="AW253" s="58">
        <f>VLOOKUP($A253,'S49'!$C:$BQ,40,0)</f>
        <v>110</v>
      </c>
      <c r="AX253" s="58">
        <f>VLOOKUP($A253,'S49'!$C:$BQ,22,0)</f>
        <v>1944.5926400000001</v>
      </c>
      <c r="AY253" s="66">
        <f>VLOOKUP($A253,'S49'!$C:$BQ,29,0)</f>
        <v>0</v>
      </c>
      <c r="AZ253" s="66">
        <f>VLOOKUP($A253,'S49'!$C:$BQ,30,0)</f>
        <v>157</v>
      </c>
      <c r="BA253" s="66">
        <f>VLOOKUP($A253,'S49'!$C:$BQ,52,0)</f>
        <v>104.4</v>
      </c>
      <c r="BB253" s="66">
        <f>VLOOKUP($A253,'S49'!$C:$BQ,59,0)</f>
        <v>0</v>
      </c>
      <c r="BC253" s="66">
        <f>VLOOKUP($A253,'S49'!$C:$BQ,60,0)</f>
        <v>13</v>
      </c>
      <c r="BD253" s="58" t="e">
        <f>VLOOKUP($A253,'S50'!$C:$BQ,32,0)</f>
        <v>#N/A</v>
      </c>
      <c r="BE253" s="58" t="e">
        <f>VLOOKUP($A253,'S50'!$C:$BQ,39,0)</f>
        <v>#N/A</v>
      </c>
      <c r="BF253" s="58" t="e">
        <f>VLOOKUP($A253,'S50'!$C:$BQ,40,0)</f>
        <v>#N/A</v>
      </c>
      <c r="BG253" s="58" t="e">
        <f>VLOOKUP($A253,'S50'!$C:$BQ,22,0)</f>
        <v>#N/A</v>
      </c>
      <c r="BH253" s="66" t="e">
        <f>VLOOKUP($A253,'S50'!$C:$BQ,29,0)</f>
        <v>#N/A</v>
      </c>
      <c r="BI253" s="66" t="e">
        <f>VLOOKUP($A253,'S50'!$C:$BQ,30,0)</f>
        <v>#N/A</v>
      </c>
      <c r="BJ253" s="66" t="e">
        <f>VLOOKUP($A253,'S50'!$C:$BQ,52,0)</f>
        <v>#N/A</v>
      </c>
      <c r="BK253" s="66" t="e">
        <f>VLOOKUP($A253,'S50'!$C:$BQ,59,0)</f>
        <v>#N/A</v>
      </c>
      <c r="BL253" s="66" t="e">
        <f>VLOOKUP($A253,'S50'!$C:$BQ,60,0)</f>
        <v>#N/A</v>
      </c>
    </row>
    <row r="254" spans="1:64" x14ac:dyDescent="0.2">
      <c r="A254" s="57" t="s">
        <v>326</v>
      </c>
      <c r="B254" s="58">
        <f>VLOOKUP($A254,'S0 remplacer avec S44'!$C:$BQ,32,0)</f>
        <v>156.25</v>
      </c>
      <c r="C254" s="58">
        <f>VLOOKUP($A254,'S0 remplacer avec S44'!$C:$BQ,39,0)</f>
        <v>24</v>
      </c>
      <c r="D254" s="58">
        <f>VLOOKUP($A254,'S0 remplacer avec S44'!$C:$BQ,40,0)</f>
        <v>60</v>
      </c>
      <c r="E254" s="58">
        <f>VLOOKUP($A254,'S0 remplacer avec S44'!$C:$BQ,22,0)</f>
        <v>1820.2441100000001</v>
      </c>
      <c r="F254" s="66">
        <f>VLOOKUP($A254,'S0 remplacer avec S44'!$C:$BQ,29,0)</f>
        <v>0</v>
      </c>
      <c r="G254" s="66">
        <f>VLOOKUP($A254,'S0 remplacer avec S44'!$C:$BQ,30,0)</f>
        <v>139</v>
      </c>
      <c r="H254" s="66">
        <f>VLOOKUP($A254,'S0 remplacer avec S44'!$C:$BQ,52,0)</f>
        <v>108</v>
      </c>
      <c r="I254" s="66">
        <f>VLOOKUP($A254,'S0 remplacer avec S44'!$C:$BQ,59,0)</f>
        <v>0</v>
      </c>
      <c r="J254" s="66">
        <f>VLOOKUP($A254,'S0 remplacer avec S44'!$C:$BQ,60,0)</f>
        <v>2</v>
      </c>
      <c r="K254" s="58">
        <f>VLOOKUP($A254,'S45'!$C:$BQ,32,0)</f>
        <v>162.75</v>
      </c>
      <c r="L254" s="58">
        <f>VLOOKUP($A254,'S45'!$C:$BQ,39,0)</f>
        <v>17</v>
      </c>
      <c r="M254" s="58">
        <f>VLOOKUP($A254,'S45'!$C:$BQ,40,0)</f>
        <v>53</v>
      </c>
      <c r="N254" s="58">
        <f>VLOOKUP($A254,'S45'!$C:$BQ,22,0)</f>
        <v>1879.9676400000001</v>
      </c>
      <c r="O254" s="66">
        <f>VLOOKUP($A254,'S45'!$C:$BQ,29,0)</f>
        <v>0</v>
      </c>
      <c r="P254" s="66">
        <f>VLOOKUP($A254,'S45'!$C:$BQ,30,0)</f>
        <v>80</v>
      </c>
      <c r="Q254" s="66">
        <f>VLOOKUP($A254,'S45'!$C:$BQ,52,0)</f>
        <v>112</v>
      </c>
      <c r="R254" s="66">
        <f>VLOOKUP($A254,'S45'!$C:$BQ,59,0)</f>
        <v>0</v>
      </c>
      <c r="S254" s="66">
        <f>VLOOKUP($A254,'S45'!$C:$BQ,60,0)</f>
        <v>0</v>
      </c>
      <c r="T254" s="58">
        <f>VLOOKUP($A254,'S46'!$C:$BQ,32,0)</f>
        <v>164.25</v>
      </c>
      <c r="U254" s="58">
        <f>VLOOKUP($A254,'S46'!$C:$BQ,39,0)</f>
        <v>16</v>
      </c>
      <c r="V254" s="58">
        <f>VLOOKUP($A254,'S46'!$C:$BQ,40,0)</f>
        <v>52</v>
      </c>
      <c r="W254" s="58">
        <f>VLOOKUP($A254,'S46'!$C:$BQ,22,0)</f>
        <v>1880.67527</v>
      </c>
      <c r="X254" s="66">
        <f>VLOOKUP($A254,'S46'!$C:$BQ,29,0)</f>
        <v>0</v>
      </c>
      <c r="Y254" s="66">
        <f>VLOOKUP($A254,'S46'!$C:$BQ,30,0)</f>
        <v>79</v>
      </c>
      <c r="Z254" s="66">
        <f>VLOOKUP($A254,'S46'!$C:$BQ,52,0)</f>
        <v>113</v>
      </c>
      <c r="AA254" s="66">
        <f>VLOOKUP($A254,'S46'!$C:$BQ,59,0)</f>
        <v>0</v>
      </c>
      <c r="AB254" s="66">
        <f>VLOOKUP($A254,'S46'!$C:$BQ,60,0)</f>
        <v>0</v>
      </c>
      <c r="AC254" s="58">
        <f>VLOOKUP($A254,'S47'!$C:$BQ,32,0)</f>
        <v>176.25</v>
      </c>
      <c r="AD254" s="58">
        <f>VLOOKUP($A254,'S47'!$C:$BQ,39,0)</f>
        <v>4</v>
      </c>
      <c r="AE254" s="58">
        <f>VLOOKUP($A254,'S47'!$C:$BQ,40,0)</f>
        <v>40</v>
      </c>
      <c r="AF254" s="58">
        <f>VLOOKUP($A254,'S47'!$C:$BQ,22,0)</f>
        <v>1934.5632700000001</v>
      </c>
      <c r="AG254" s="66">
        <f>VLOOKUP($A254,'S47'!$C:$BQ,29,0)</f>
        <v>0</v>
      </c>
      <c r="AH254" s="66">
        <f>VLOOKUP($A254,'S47'!$C:$BQ,30,0)</f>
        <v>25</v>
      </c>
      <c r="AI254" s="66">
        <f>VLOOKUP($A254,'S47'!$C:$BQ,52,0)</f>
        <v>114</v>
      </c>
      <c r="AJ254" s="66">
        <f>VLOOKUP($A254,'S47'!$C:$BQ,59,0)</f>
        <v>0</v>
      </c>
      <c r="AK254" s="66">
        <f>VLOOKUP($A254,'S47'!$C:$BQ,60,0)</f>
        <v>0</v>
      </c>
      <c r="AL254" s="58">
        <f>VLOOKUP($A254,'S48'!$C:$BQ,32,0)</f>
        <v>180.75</v>
      </c>
      <c r="AM254" s="58">
        <f>VLOOKUP($A254,'S48'!$C:$BQ,39,0)</f>
        <v>4</v>
      </c>
      <c r="AN254" s="58">
        <f>VLOOKUP($A254,'S48'!$C:$BQ,40,0)</f>
        <v>40</v>
      </c>
      <c r="AO254" s="58">
        <f>VLOOKUP($A254,'S48'!$C:$BQ,22,0)</f>
        <v>1935.45623</v>
      </c>
      <c r="AP254" s="66">
        <f>VLOOKUP($A254,'S48'!$C:$BQ,29,0)</f>
        <v>0</v>
      </c>
      <c r="AQ254" s="66">
        <f>VLOOKUP($A254,'S48'!$C:$BQ,30,0)</f>
        <v>71</v>
      </c>
      <c r="AR254" s="66">
        <f>VLOOKUP($A254,'S48'!$C:$BQ,52,0)</f>
        <v>116</v>
      </c>
      <c r="AS254" s="66">
        <f>VLOOKUP($A254,'S48'!$C:$BQ,59,0)</f>
        <v>0</v>
      </c>
      <c r="AT254" s="66">
        <f>VLOOKUP($A254,'S48'!$C:$BQ,60,0)</f>
        <v>0</v>
      </c>
      <c r="AU254" s="58">
        <f>VLOOKUP($A254,'S49'!$C:$BQ,32,0)</f>
        <v>181.75</v>
      </c>
      <c r="AV254" s="58">
        <f>VLOOKUP($A254,'S49'!$C:$BQ,39,0)</f>
        <v>3</v>
      </c>
      <c r="AW254" s="58">
        <f>VLOOKUP($A254,'S49'!$C:$BQ,40,0)</f>
        <v>39</v>
      </c>
      <c r="AX254" s="58">
        <f>VLOOKUP($A254,'S49'!$C:$BQ,22,0)</f>
        <v>1961.6605199999999</v>
      </c>
      <c r="AY254" s="66">
        <f>VLOOKUP($A254,'S49'!$C:$BQ,29,0)</f>
        <v>0</v>
      </c>
      <c r="AZ254" s="66">
        <f>VLOOKUP($A254,'S49'!$C:$BQ,30,0)</f>
        <v>45</v>
      </c>
      <c r="BA254" s="66">
        <f>VLOOKUP($A254,'S49'!$C:$BQ,52,0)</f>
        <v>123</v>
      </c>
      <c r="BB254" s="66">
        <f>VLOOKUP($A254,'S49'!$C:$BQ,59,0)</f>
        <v>0</v>
      </c>
      <c r="BC254" s="66">
        <f>VLOOKUP($A254,'S49'!$C:$BQ,60,0)</f>
        <v>0</v>
      </c>
      <c r="BD254" s="58" t="e">
        <f>VLOOKUP($A254,'S50'!$C:$BQ,32,0)</f>
        <v>#N/A</v>
      </c>
      <c r="BE254" s="58" t="e">
        <f>VLOOKUP($A254,'S50'!$C:$BQ,39,0)</f>
        <v>#N/A</v>
      </c>
      <c r="BF254" s="58" t="e">
        <f>VLOOKUP($A254,'S50'!$C:$BQ,40,0)</f>
        <v>#N/A</v>
      </c>
      <c r="BG254" s="58" t="e">
        <f>VLOOKUP($A254,'S50'!$C:$BQ,22,0)</f>
        <v>#N/A</v>
      </c>
      <c r="BH254" s="66" t="e">
        <f>VLOOKUP($A254,'S50'!$C:$BQ,29,0)</f>
        <v>#N/A</v>
      </c>
      <c r="BI254" s="66" t="e">
        <f>VLOOKUP($A254,'S50'!$C:$BQ,30,0)</f>
        <v>#N/A</v>
      </c>
      <c r="BJ254" s="66" t="e">
        <f>VLOOKUP($A254,'S50'!$C:$BQ,52,0)</f>
        <v>#N/A</v>
      </c>
      <c r="BK254" s="66" t="e">
        <f>VLOOKUP($A254,'S50'!$C:$BQ,59,0)</f>
        <v>#N/A</v>
      </c>
      <c r="BL254" s="66" t="e">
        <f>VLOOKUP($A254,'S50'!$C:$BQ,60,0)</f>
        <v>#N/A</v>
      </c>
    </row>
    <row r="255" spans="1:64" x14ac:dyDescent="0.2">
      <c r="A255" s="57" t="s">
        <v>327</v>
      </c>
      <c r="B255" s="58">
        <f>VLOOKUP($A255,'S0 remplacer avec S44'!$C:$BQ,32,0)</f>
        <v>415.3</v>
      </c>
      <c r="C255" s="58">
        <f>VLOOKUP($A255,'S0 remplacer avec S44'!$C:$BQ,39,0)</f>
        <v>80</v>
      </c>
      <c r="D255" s="58">
        <f>VLOOKUP($A255,'S0 remplacer avec S44'!$C:$BQ,40,0)</f>
        <v>179</v>
      </c>
      <c r="E255" s="58">
        <f>VLOOKUP($A255,'S0 remplacer avec S44'!$C:$BQ,22,0)</f>
        <v>4756.6229499999999</v>
      </c>
      <c r="F255" s="66">
        <f>VLOOKUP($A255,'S0 remplacer avec S44'!$C:$BQ,29,0)</f>
        <v>0</v>
      </c>
      <c r="G255" s="66">
        <f>VLOOKUP($A255,'S0 remplacer avec S44'!$C:$BQ,30,0)</f>
        <v>644</v>
      </c>
      <c r="H255" s="66">
        <f>VLOOKUP($A255,'S0 remplacer avec S44'!$C:$BQ,52,0)</f>
        <v>250.2</v>
      </c>
      <c r="I255" s="66">
        <f>VLOOKUP($A255,'S0 remplacer avec S44'!$C:$BQ,59,0)</f>
        <v>2</v>
      </c>
      <c r="J255" s="66">
        <f>VLOOKUP($A255,'S0 remplacer avec S44'!$C:$BQ,60,0)</f>
        <v>52</v>
      </c>
      <c r="K255" s="58">
        <f>VLOOKUP($A255,'S45'!$C:$BQ,32,0)</f>
        <v>416.3</v>
      </c>
      <c r="L255" s="58">
        <f>VLOOKUP($A255,'S45'!$C:$BQ,39,0)</f>
        <v>79</v>
      </c>
      <c r="M255" s="58">
        <f>VLOOKUP($A255,'S45'!$C:$BQ,40,0)</f>
        <v>178</v>
      </c>
      <c r="N255" s="58">
        <f>VLOOKUP($A255,'S45'!$C:$BQ,22,0)</f>
        <v>4831.8079799999996</v>
      </c>
      <c r="O255" s="66">
        <f>VLOOKUP($A255,'S45'!$C:$BQ,29,0)</f>
        <v>0</v>
      </c>
      <c r="P255" s="66">
        <f>VLOOKUP($A255,'S45'!$C:$BQ,30,0)</f>
        <v>569</v>
      </c>
      <c r="Q255" s="66">
        <f>VLOOKUP($A255,'S45'!$C:$BQ,52,0)</f>
        <v>254.2</v>
      </c>
      <c r="R255" s="66">
        <f>VLOOKUP($A255,'S45'!$C:$BQ,59,0)</f>
        <v>0</v>
      </c>
      <c r="S255" s="66">
        <f>VLOOKUP($A255,'S45'!$C:$BQ,60,0)</f>
        <v>48</v>
      </c>
      <c r="T255" s="58">
        <f>VLOOKUP($A255,'S46'!$C:$BQ,32,0)</f>
        <v>420.3</v>
      </c>
      <c r="U255" s="58">
        <f>VLOOKUP($A255,'S46'!$C:$BQ,39,0)</f>
        <v>75</v>
      </c>
      <c r="V255" s="58">
        <f>VLOOKUP($A255,'S46'!$C:$BQ,40,0)</f>
        <v>174</v>
      </c>
      <c r="W255" s="58">
        <f>VLOOKUP($A255,'S46'!$C:$BQ,22,0)</f>
        <v>4828.6669899999997</v>
      </c>
      <c r="X255" s="66">
        <f>VLOOKUP($A255,'S46'!$C:$BQ,29,0)</f>
        <v>0</v>
      </c>
      <c r="Y255" s="66">
        <f>VLOOKUP($A255,'S46'!$C:$BQ,30,0)</f>
        <v>572</v>
      </c>
      <c r="Z255" s="66">
        <f>VLOOKUP($A255,'S46'!$C:$BQ,52,0)</f>
        <v>258.2</v>
      </c>
      <c r="AA255" s="66">
        <f>VLOOKUP($A255,'S46'!$C:$BQ,59,0)</f>
        <v>0</v>
      </c>
      <c r="AB255" s="66">
        <f>VLOOKUP($A255,'S46'!$C:$BQ,60,0)</f>
        <v>44</v>
      </c>
      <c r="AC255" s="58">
        <f>VLOOKUP($A255,'S47'!$C:$BQ,32,0)</f>
        <v>427.8</v>
      </c>
      <c r="AD255" s="58">
        <f>VLOOKUP($A255,'S47'!$C:$BQ,39,0)</f>
        <v>67</v>
      </c>
      <c r="AE255" s="58">
        <f>VLOOKUP($A255,'S47'!$C:$BQ,40,0)</f>
        <v>166</v>
      </c>
      <c r="AF255" s="58">
        <f>VLOOKUP($A255,'S47'!$C:$BQ,22,0)</f>
        <v>4838.8231299999998</v>
      </c>
      <c r="AG255" s="66">
        <f>VLOOKUP($A255,'S47'!$C:$BQ,29,0)</f>
        <v>0</v>
      </c>
      <c r="AH255" s="66">
        <f>VLOOKUP($A255,'S47'!$C:$BQ,30,0)</f>
        <v>562</v>
      </c>
      <c r="AI255" s="66">
        <f>VLOOKUP($A255,'S47'!$C:$BQ,52,0)</f>
        <v>261.2</v>
      </c>
      <c r="AJ255" s="66">
        <f>VLOOKUP($A255,'S47'!$C:$BQ,59,0)</f>
        <v>0</v>
      </c>
      <c r="AK255" s="66">
        <f>VLOOKUP($A255,'S47'!$C:$BQ,60,0)</f>
        <v>41</v>
      </c>
      <c r="AL255" s="58">
        <f>VLOOKUP($A255,'S48'!$C:$BQ,32,0)</f>
        <v>440.8</v>
      </c>
      <c r="AM255" s="58">
        <f>VLOOKUP($A255,'S48'!$C:$BQ,39,0)</f>
        <v>62</v>
      </c>
      <c r="AN255" s="58">
        <f>VLOOKUP($A255,'S48'!$C:$BQ,40,0)</f>
        <v>162</v>
      </c>
      <c r="AO255" s="58">
        <f>VLOOKUP($A255,'S48'!$C:$BQ,22,0)</f>
        <v>4970.1204699999998</v>
      </c>
      <c r="AP255" s="66">
        <f>VLOOKUP($A255,'S48'!$C:$BQ,29,0)</f>
        <v>0</v>
      </c>
      <c r="AQ255" s="66">
        <f>VLOOKUP($A255,'S48'!$C:$BQ,30,0)</f>
        <v>510</v>
      </c>
      <c r="AR255" s="66">
        <f>VLOOKUP($A255,'S48'!$C:$BQ,52,0)</f>
        <v>270.2</v>
      </c>
      <c r="AS255" s="66">
        <f>VLOOKUP($A255,'S48'!$C:$BQ,59,0)</f>
        <v>0</v>
      </c>
      <c r="AT255" s="66">
        <f>VLOOKUP($A255,'S48'!$C:$BQ,60,0)</f>
        <v>36</v>
      </c>
      <c r="AU255" s="58">
        <f>VLOOKUP($A255,'S49'!$C:$BQ,32,0)</f>
        <v>440.8</v>
      </c>
      <c r="AV255" s="58">
        <f>VLOOKUP($A255,'S49'!$C:$BQ,39,0)</f>
        <v>62</v>
      </c>
      <c r="AW255" s="58">
        <f>VLOOKUP($A255,'S49'!$C:$BQ,40,0)</f>
        <v>162</v>
      </c>
      <c r="AX255" s="58">
        <f>VLOOKUP($A255,'S49'!$C:$BQ,22,0)</f>
        <v>4994.3121099999998</v>
      </c>
      <c r="AY255" s="66">
        <f>VLOOKUP($A255,'S49'!$C:$BQ,29,0)</f>
        <v>0</v>
      </c>
      <c r="AZ255" s="66">
        <f>VLOOKUP($A255,'S49'!$C:$BQ,30,0)</f>
        <v>486</v>
      </c>
      <c r="BA255" s="66">
        <f>VLOOKUP($A255,'S49'!$C:$BQ,52,0)</f>
        <v>276.2</v>
      </c>
      <c r="BB255" s="66">
        <f>VLOOKUP($A255,'S49'!$C:$BQ,59,0)</f>
        <v>0</v>
      </c>
      <c r="BC255" s="66">
        <f>VLOOKUP($A255,'S49'!$C:$BQ,60,0)</f>
        <v>30</v>
      </c>
      <c r="BD255" s="58" t="e">
        <f>VLOOKUP($A255,'S50'!$C:$BQ,32,0)</f>
        <v>#N/A</v>
      </c>
      <c r="BE255" s="58" t="e">
        <f>VLOOKUP($A255,'S50'!$C:$BQ,39,0)</f>
        <v>#N/A</v>
      </c>
      <c r="BF255" s="58" t="e">
        <f>VLOOKUP($A255,'S50'!$C:$BQ,40,0)</f>
        <v>#N/A</v>
      </c>
      <c r="BG255" s="58" t="e">
        <f>VLOOKUP($A255,'S50'!$C:$BQ,22,0)</f>
        <v>#N/A</v>
      </c>
      <c r="BH255" s="66" t="e">
        <f>VLOOKUP($A255,'S50'!$C:$BQ,29,0)</f>
        <v>#N/A</v>
      </c>
      <c r="BI255" s="66" t="e">
        <f>VLOOKUP($A255,'S50'!$C:$BQ,30,0)</f>
        <v>#N/A</v>
      </c>
      <c r="BJ255" s="66" t="e">
        <f>VLOOKUP($A255,'S50'!$C:$BQ,52,0)</f>
        <v>#N/A</v>
      </c>
      <c r="BK255" s="66" t="e">
        <f>VLOOKUP($A255,'S50'!$C:$BQ,59,0)</f>
        <v>#N/A</v>
      </c>
      <c r="BL255" s="66" t="e">
        <f>VLOOKUP($A255,'S50'!$C:$BQ,60,0)</f>
        <v>#N/A</v>
      </c>
    </row>
    <row r="256" spans="1:64" x14ac:dyDescent="0.2">
      <c r="A256" s="57" t="s">
        <v>328</v>
      </c>
      <c r="B256" s="58">
        <f>VLOOKUP($A256,'S0 remplacer avec S44'!$C:$BQ,32,0)</f>
        <v>404.45</v>
      </c>
      <c r="C256" s="58">
        <f>VLOOKUP($A256,'S0 remplacer avec S44'!$C:$BQ,39,0)</f>
        <v>157</v>
      </c>
      <c r="D256" s="58">
        <f>VLOOKUP($A256,'S0 remplacer avec S44'!$C:$BQ,40,0)</f>
        <v>270</v>
      </c>
      <c r="E256" s="58">
        <f>VLOOKUP($A256,'S0 remplacer avec S44'!$C:$BQ,22,0)</f>
        <v>3567.6172350000002</v>
      </c>
      <c r="F256" s="66">
        <f>VLOOKUP($A256,'S0 remplacer avec S44'!$C:$BQ,29,0)</f>
        <v>1538</v>
      </c>
      <c r="G256" s="66">
        <f>VLOOKUP($A256,'S0 remplacer avec S44'!$C:$BQ,30,0)</f>
        <v>2559</v>
      </c>
      <c r="H256" s="66">
        <f>VLOOKUP($A256,'S0 remplacer avec S44'!$C:$BQ,52,0)</f>
        <v>267.2</v>
      </c>
      <c r="I256" s="66">
        <f>VLOOKUP($A256,'S0 remplacer avec S44'!$C:$BQ,59,0)</f>
        <v>18</v>
      </c>
      <c r="J256" s="66">
        <f>VLOOKUP($A256,'S0 remplacer avec S44'!$C:$BQ,60,0)</f>
        <v>75</v>
      </c>
      <c r="K256" s="58">
        <f>VLOOKUP($A256,'S45'!$C:$BQ,32,0)</f>
        <v>413.95</v>
      </c>
      <c r="L256" s="58">
        <f>VLOOKUP($A256,'S45'!$C:$BQ,39,0)</f>
        <v>148</v>
      </c>
      <c r="M256" s="58">
        <f>VLOOKUP($A256,'S45'!$C:$BQ,40,0)</f>
        <v>260</v>
      </c>
      <c r="N256" s="58">
        <f>VLOOKUP($A256,'S45'!$C:$BQ,22,0)</f>
        <v>3622.8774749999998</v>
      </c>
      <c r="O256" s="66">
        <f>VLOOKUP($A256,'S45'!$C:$BQ,29,0)</f>
        <v>1483</v>
      </c>
      <c r="P256" s="66">
        <f>VLOOKUP($A256,'S45'!$C:$BQ,30,0)</f>
        <v>2504</v>
      </c>
      <c r="Q256" s="66">
        <f>VLOOKUP($A256,'S45'!$C:$BQ,52,0)</f>
        <v>271.2</v>
      </c>
      <c r="R256" s="66">
        <f>VLOOKUP($A256,'S45'!$C:$BQ,59,0)</f>
        <v>14</v>
      </c>
      <c r="S256" s="66">
        <f>VLOOKUP($A256,'S45'!$C:$BQ,60,0)</f>
        <v>71</v>
      </c>
      <c r="T256" s="58">
        <f>VLOOKUP($A256,'S46'!$C:$BQ,32,0)</f>
        <v>413.45</v>
      </c>
      <c r="U256" s="58">
        <f>VLOOKUP($A256,'S46'!$C:$BQ,39,0)</f>
        <v>148</v>
      </c>
      <c r="V256" s="58">
        <f>VLOOKUP($A256,'S46'!$C:$BQ,40,0)</f>
        <v>261</v>
      </c>
      <c r="W256" s="58">
        <f>VLOOKUP($A256,'S46'!$C:$BQ,22,0)</f>
        <v>3632.368375</v>
      </c>
      <c r="X256" s="66">
        <f>VLOOKUP($A256,'S46'!$C:$BQ,29,0)</f>
        <v>1474</v>
      </c>
      <c r="Y256" s="66">
        <f>VLOOKUP($A256,'S46'!$C:$BQ,30,0)</f>
        <v>2495</v>
      </c>
      <c r="Z256" s="66">
        <f>VLOOKUP($A256,'S46'!$C:$BQ,52,0)</f>
        <v>271.2</v>
      </c>
      <c r="AA256" s="66">
        <f>VLOOKUP($A256,'S46'!$C:$BQ,59,0)</f>
        <v>14</v>
      </c>
      <c r="AB256" s="66">
        <f>VLOOKUP($A256,'S46'!$C:$BQ,60,0)</f>
        <v>71</v>
      </c>
      <c r="AC256" s="58">
        <f>VLOOKUP($A256,'S47'!$C:$BQ,32,0)</f>
        <v>424.95</v>
      </c>
      <c r="AD256" s="58">
        <f>VLOOKUP($A256,'S47'!$C:$BQ,39,0)</f>
        <v>137</v>
      </c>
      <c r="AE256" s="58">
        <f>VLOOKUP($A256,'S47'!$C:$BQ,40,0)</f>
        <v>249</v>
      </c>
      <c r="AF256" s="58">
        <f>VLOOKUP($A256,'S47'!$C:$BQ,22,0)</f>
        <v>3744.1683950000001</v>
      </c>
      <c r="AG256" s="66">
        <f>VLOOKUP($A256,'S47'!$C:$BQ,29,0)</f>
        <v>1362</v>
      </c>
      <c r="AH256" s="66">
        <f>VLOOKUP($A256,'S47'!$C:$BQ,30,0)</f>
        <v>2383</v>
      </c>
      <c r="AI256" s="66">
        <f>VLOOKUP($A256,'S47'!$C:$BQ,52,0)</f>
        <v>274.2</v>
      </c>
      <c r="AJ256" s="66">
        <f>VLOOKUP($A256,'S47'!$C:$BQ,59,0)</f>
        <v>11</v>
      </c>
      <c r="AK256" s="66">
        <f>VLOOKUP($A256,'S47'!$C:$BQ,60,0)</f>
        <v>68</v>
      </c>
      <c r="AL256" s="58">
        <f>VLOOKUP($A256,'S48'!$C:$BQ,32,0)</f>
        <v>435.45</v>
      </c>
      <c r="AM256" s="58">
        <f>VLOOKUP($A256,'S48'!$C:$BQ,39,0)</f>
        <v>132</v>
      </c>
      <c r="AN256" s="58">
        <f>VLOOKUP($A256,'S48'!$C:$BQ,40,0)</f>
        <v>246</v>
      </c>
      <c r="AO256" s="58">
        <f>VLOOKUP($A256,'S48'!$C:$BQ,22,0)</f>
        <v>3794.336695</v>
      </c>
      <c r="AP256" s="66">
        <f>VLOOKUP($A256,'S48'!$C:$BQ,29,0)</f>
        <v>1364</v>
      </c>
      <c r="AQ256" s="66">
        <f>VLOOKUP($A256,'S48'!$C:$BQ,30,0)</f>
        <v>2396</v>
      </c>
      <c r="AR256" s="66">
        <f>VLOOKUP($A256,'S48'!$C:$BQ,52,0)</f>
        <v>276.2</v>
      </c>
      <c r="AS256" s="66">
        <f>VLOOKUP($A256,'S48'!$C:$BQ,59,0)</f>
        <v>12</v>
      </c>
      <c r="AT256" s="66">
        <f>VLOOKUP($A256,'S48'!$C:$BQ,60,0)</f>
        <v>70</v>
      </c>
      <c r="AU256" s="58">
        <f>VLOOKUP($A256,'S49'!$C:$BQ,32,0)</f>
        <v>436.45</v>
      </c>
      <c r="AV256" s="58">
        <f>VLOOKUP($A256,'S49'!$C:$BQ,39,0)</f>
        <v>131</v>
      </c>
      <c r="AW256" s="58">
        <f>VLOOKUP($A256,'S49'!$C:$BQ,40,0)</f>
        <v>245</v>
      </c>
      <c r="AX256" s="58">
        <f>VLOOKUP($A256,'S49'!$C:$BQ,22,0)</f>
        <v>3808.6086650000002</v>
      </c>
      <c r="AY256" s="66">
        <f>VLOOKUP($A256,'S49'!$C:$BQ,29,0)</f>
        <v>1350</v>
      </c>
      <c r="AZ256" s="66">
        <f>VLOOKUP($A256,'S49'!$C:$BQ,30,0)</f>
        <v>2381</v>
      </c>
      <c r="BA256" s="66">
        <f>VLOOKUP($A256,'S49'!$C:$BQ,52,0)</f>
        <v>277.2</v>
      </c>
      <c r="BB256" s="66">
        <f>VLOOKUP($A256,'S49'!$C:$BQ,59,0)</f>
        <v>11</v>
      </c>
      <c r="BC256" s="66">
        <f>VLOOKUP($A256,'S49'!$C:$BQ,60,0)</f>
        <v>69</v>
      </c>
      <c r="BD256" s="58" t="e">
        <f>VLOOKUP($A256,'S50'!$C:$BQ,32,0)</f>
        <v>#N/A</v>
      </c>
      <c r="BE256" s="58" t="e">
        <f>VLOOKUP($A256,'S50'!$C:$BQ,39,0)</f>
        <v>#N/A</v>
      </c>
      <c r="BF256" s="58" t="e">
        <f>VLOOKUP($A256,'S50'!$C:$BQ,40,0)</f>
        <v>#N/A</v>
      </c>
      <c r="BG256" s="58" t="e">
        <f>VLOOKUP($A256,'S50'!$C:$BQ,22,0)</f>
        <v>#N/A</v>
      </c>
      <c r="BH256" s="66" t="e">
        <f>VLOOKUP($A256,'S50'!$C:$BQ,29,0)</f>
        <v>#N/A</v>
      </c>
      <c r="BI256" s="66" t="e">
        <f>VLOOKUP($A256,'S50'!$C:$BQ,30,0)</f>
        <v>#N/A</v>
      </c>
      <c r="BJ256" s="66" t="e">
        <f>VLOOKUP($A256,'S50'!$C:$BQ,52,0)</f>
        <v>#N/A</v>
      </c>
      <c r="BK256" s="66" t="e">
        <f>VLOOKUP($A256,'S50'!$C:$BQ,59,0)</f>
        <v>#N/A</v>
      </c>
      <c r="BL256" s="66" t="e">
        <f>VLOOKUP($A256,'S50'!$C:$BQ,60,0)</f>
        <v>#N/A</v>
      </c>
    </row>
    <row r="257" spans="1:64" x14ac:dyDescent="0.2">
      <c r="A257" s="57" t="s">
        <v>329</v>
      </c>
      <c r="B257" s="58">
        <f>VLOOKUP($A257,'S0 remplacer avec S44'!$C:$BQ,32,0)</f>
        <v>230.55</v>
      </c>
      <c r="C257" s="58">
        <f>VLOOKUP($A257,'S0 remplacer avec S44'!$C:$BQ,39,0)</f>
        <v>5</v>
      </c>
      <c r="D257" s="58">
        <f>VLOOKUP($A257,'S0 remplacer avec S44'!$C:$BQ,40,0)</f>
        <v>51</v>
      </c>
      <c r="E257" s="58">
        <f>VLOOKUP($A257,'S0 remplacer avec S44'!$C:$BQ,22,0)</f>
        <v>2821.0601550000001</v>
      </c>
      <c r="F257" s="66">
        <f>VLOOKUP($A257,'S0 remplacer avec S44'!$C:$BQ,29,0)</f>
        <v>0</v>
      </c>
      <c r="G257" s="66">
        <f>VLOOKUP($A257,'S0 remplacer avec S44'!$C:$BQ,30,0)</f>
        <v>0</v>
      </c>
      <c r="H257" s="66">
        <f>VLOOKUP($A257,'S0 remplacer avec S44'!$C:$BQ,52,0)</f>
        <v>153.80000000000001</v>
      </c>
      <c r="I257" s="66">
        <f>VLOOKUP($A257,'S0 remplacer avec S44'!$C:$BQ,59,0)</f>
        <v>0</v>
      </c>
      <c r="J257" s="66">
        <f>VLOOKUP($A257,'S0 remplacer avec S44'!$C:$BQ,60,0)</f>
        <v>0</v>
      </c>
      <c r="K257" s="58">
        <f>VLOOKUP($A257,'S45'!$C:$BQ,32,0)</f>
        <v>237.05</v>
      </c>
      <c r="L257" s="58">
        <f>VLOOKUP($A257,'S45'!$C:$BQ,39,0)</f>
        <v>0</v>
      </c>
      <c r="M257" s="58">
        <f>VLOOKUP($A257,'S45'!$C:$BQ,40,0)</f>
        <v>45</v>
      </c>
      <c r="N257" s="58">
        <f>VLOOKUP($A257,'S45'!$C:$BQ,22,0)</f>
        <v>2855.3015350000001</v>
      </c>
      <c r="O257" s="66">
        <f>VLOOKUP($A257,'S45'!$C:$BQ,29,0)</f>
        <v>0</v>
      </c>
      <c r="P257" s="66">
        <f>VLOOKUP($A257,'S45'!$C:$BQ,30,0)</f>
        <v>0</v>
      </c>
      <c r="Q257" s="66">
        <f>VLOOKUP($A257,'S45'!$C:$BQ,52,0)</f>
        <v>153.80000000000001</v>
      </c>
      <c r="R257" s="66">
        <f>VLOOKUP($A257,'S45'!$C:$BQ,59,0)</f>
        <v>0</v>
      </c>
      <c r="S257" s="66">
        <f>VLOOKUP($A257,'S45'!$C:$BQ,60,0)</f>
        <v>0</v>
      </c>
      <c r="T257" s="58">
        <f>VLOOKUP($A257,'S46'!$C:$BQ,32,0)</f>
        <v>238.05</v>
      </c>
      <c r="U257" s="58">
        <f>VLOOKUP($A257,'S46'!$C:$BQ,39,0)</f>
        <v>0</v>
      </c>
      <c r="V257" s="58">
        <f>VLOOKUP($A257,'S46'!$C:$BQ,40,0)</f>
        <v>44</v>
      </c>
      <c r="W257" s="58">
        <f>VLOOKUP($A257,'S46'!$C:$BQ,22,0)</f>
        <v>2866.6980549999998</v>
      </c>
      <c r="X257" s="66">
        <f>VLOOKUP($A257,'S46'!$C:$BQ,29,0)</f>
        <v>0</v>
      </c>
      <c r="Y257" s="66">
        <f>VLOOKUP($A257,'S46'!$C:$BQ,30,0)</f>
        <v>0</v>
      </c>
      <c r="Z257" s="66">
        <f>VLOOKUP($A257,'S46'!$C:$BQ,52,0)</f>
        <v>154.80000000000001</v>
      </c>
      <c r="AA257" s="66">
        <f>VLOOKUP($A257,'S46'!$C:$BQ,59,0)</f>
        <v>0</v>
      </c>
      <c r="AB257" s="66">
        <f>VLOOKUP($A257,'S46'!$C:$BQ,60,0)</f>
        <v>0</v>
      </c>
      <c r="AC257" s="58">
        <f>VLOOKUP($A257,'S47'!$C:$BQ,32,0)</f>
        <v>239.55</v>
      </c>
      <c r="AD257" s="58">
        <f>VLOOKUP($A257,'S47'!$C:$BQ,39,0)</f>
        <v>0</v>
      </c>
      <c r="AE257" s="58">
        <f>VLOOKUP($A257,'S47'!$C:$BQ,40,0)</f>
        <v>42</v>
      </c>
      <c r="AF257" s="58">
        <f>VLOOKUP($A257,'S47'!$C:$BQ,22,0)</f>
        <v>2869.381515</v>
      </c>
      <c r="AG257" s="66">
        <f>VLOOKUP($A257,'S47'!$C:$BQ,29,0)</f>
        <v>0</v>
      </c>
      <c r="AH257" s="66">
        <f>VLOOKUP($A257,'S47'!$C:$BQ,30,0)</f>
        <v>0</v>
      </c>
      <c r="AI257" s="66">
        <f>VLOOKUP($A257,'S47'!$C:$BQ,52,0)</f>
        <v>155.80000000000001</v>
      </c>
      <c r="AJ257" s="66">
        <f>VLOOKUP($A257,'S47'!$C:$BQ,59,0)</f>
        <v>0</v>
      </c>
      <c r="AK257" s="66">
        <f>VLOOKUP($A257,'S47'!$C:$BQ,60,0)</f>
        <v>0</v>
      </c>
      <c r="AL257" s="58">
        <f>VLOOKUP($A257,'S48'!$C:$BQ,32,0)</f>
        <v>243.55</v>
      </c>
      <c r="AM257" s="58">
        <f>VLOOKUP($A257,'S48'!$C:$BQ,39,0)</f>
        <v>0</v>
      </c>
      <c r="AN257" s="58">
        <f>VLOOKUP($A257,'S48'!$C:$BQ,40,0)</f>
        <v>42</v>
      </c>
      <c r="AO257" s="58">
        <f>VLOOKUP($A257,'S48'!$C:$BQ,22,0)</f>
        <v>2922.1815150000002</v>
      </c>
      <c r="AP257" s="66">
        <f>VLOOKUP($A257,'S48'!$C:$BQ,29,0)</f>
        <v>0</v>
      </c>
      <c r="AQ257" s="66">
        <f>VLOOKUP($A257,'S48'!$C:$BQ,30,0)</f>
        <v>0</v>
      </c>
      <c r="AR257" s="66">
        <f>VLOOKUP($A257,'S48'!$C:$BQ,52,0)</f>
        <v>155.80000000000001</v>
      </c>
      <c r="AS257" s="66">
        <f>VLOOKUP($A257,'S48'!$C:$BQ,59,0)</f>
        <v>0</v>
      </c>
      <c r="AT257" s="66">
        <f>VLOOKUP($A257,'S48'!$C:$BQ,60,0)</f>
        <v>0</v>
      </c>
      <c r="AU257" s="58">
        <f>VLOOKUP($A257,'S49'!$C:$BQ,32,0)</f>
        <v>255.55</v>
      </c>
      <c r="AV257" s="58">
        <f>VLOOKUP($A257,'S49'!$C:$BQ,39,0)</f>
        <v>0</v>
      </c>
      <c r="AW257" s="58">
        <f>VLOOKUP($A257,'S49'!$C:$BQ,40,0)</f>
        <v>30</v>
      </c>
      <c r="AX257" s="58">
        <f>VLOOKUP($A257,'S49'!$C:$BQ,22,0)</f>
        <v>2976.2435350000001</v>
      </c>
      <c r="AY257" s="66">
        <f>VLOOKUP($A257,'S49'!$C:$BQ,29,0)</f>
        <v>0</v>
      </c>
      <c r="AZ257" s="66">
        <f>VLOOKUP($A257,'S49'!$C:$BQ,30,0)</f>
        <v>0</v>
      </c>
      <c r="BA257" s="66">
        <f>VLOOKUP($A257,'S49'!$C:$BQ,52,0)</f>
        <v>163.80000000000001</v>
      </c>
      <c r="BB257" s="66">
        <f>VLOOKUP($A257,'S49'!$C:$BQ,59,0)</f>
        <v>0</v>
      </c>
      <c r="BC257" s="66">
        <f>VLOOKUP($A257,'S49'!$C:$BQ,60,0)</f>
        <v>0</v>
      </c>
      <c r="BD257" s="58" t="e">
        <f>VLOOKUP($A257,'S50'!$C:$BQ,32,0)</f>
        <v>#N/A</v>
      </c>
      <c r="BE257" s="58" t="e">
        <f>VLOOKUP($A257,'S50'!$C:$BQ,39,0)</f>
        <v>#N/A</v>
      </c>
      <c r="BF257" s="58" t="e">
        <f>VLOOKUP($A257,'S50'!$C:$BQ,40,0)</f>
        <v>#N/A</v>
      </c>
      <c r="BG257" s="58" t="e">
        <f>VLOOKUP($A257,'S50'!$C:$BQ,22,0)</f>
        <v>#N/A</v>
      </c>
      <c r="BH257" s="66" t="e">
        <f>VLOOKUP($A257,'S50'!$C:$BQ,29,0)</f>
        <v>#N/A</v>
      </c>
      <c r="BI257" s="66" t="e">
        <f>VLOOKUP($A257,'S50'!$C:$BQ,30,0)</f>
        <v>#N/A</v>
      </c>
      <c r="BJ257" s="66" t="e">
        <f>VLOOKUP($A257,'S50'!$C:$BQ,52,0)</f>
        <v>#N/A</v>
      </c>
      <c r="BK257" s="66" t="e">
        <f>VLOOKUP($A257,'S50'!$C:$BQ,59,0)</f>
        <v>#N/A</v>
      </c>
      <c r="BL257" s="66" t="e">
        <f>VLOOKUP($A257,'S50'!$C:$BQ,60,0)</f>
        <v>#N/A</v>
      </c>
    </row>
    <row r="258" spans="1:64" x14ac:dyDescent="0.2">
      <c r="A258" s="57" t="s">
        <v>330</v>
      </c>
      <c r="B258" s="58">
        <f>VLOOKUP($A258,'S0 remplacer avec S44'!$C:$BQ,32,0)</f>
        <v>147.6</v>
      </c>
      <c r="C258" s="58">
        <f>VLOOKUP($A258,'S0 remplacer avec S44'!$C:$BQ,39,0)</f>
        <v>10</v>
      </c>
      <c r="D258" s="58">
        <f>VLOOKUP($A258,'S0 remplacer avec S44'!$C:$BQ,40,0)</f>
        <v>41</v>
      </c>
      <c r="E258" s="58">
        <f>VLOOKUP($A258,'S0 remplacer avec S44'!$C:$BQ,22,0)</f>
        <v>1308.4677750000001</v>
      </c>
      <c r="F258" s="66">
        <f>VLOOKUP($A258,'S0 remplacer avec S44'!$C:$BQ,29,0)</f>
        <v>117</v>
      </c>
      <c r="G258" s="66">
        <f>VLOOKUP($A258,'S0 remplacer avec S44'!$C:$BQ,30,0)</f>
        <v>402</v>
      </c>
      <c r="H258" s="66">
        <f>VLOOKUP($A258,'S0 remplacer avec S44'!$C:$BQ,52,0)</f>
        <v>90.6</v>
      </c>
      <c r="I258" s="66">
        <f>VLOOKUP($A258,'S0 remplacer avec S44'!$C:$BQ,59,0)</f>
        <v>0</v>
      </c>
      <c r="J258" s="66">
        <f>VLOOKUP($A258,'S0 remplacer avec S44'!$C:$BQ,60,0)</f>
        <v>5</v>
      </c>
      <c r="K258" s="58">
        <f>VLOOKUP($A258,'S45'!$C:$BQ,32,0)</f>
        <v>159.6</v>
      </c>
      <c r="L258" s="58">
        <f>VLOOKUP($A258,'S45'!$C:$BQ,39,0)</f>
        <v>0</v>
      </c>
      <c r="M258" s="58">
        <f>VLOOKUP($A258,'S45'!$C:$BQ,40,0)</f>
        <v>29</v>
      </c>
      <c r="N258" s="58">
        <f>VLOOKUP($A258,'S45'!$C:$BQ,22,0)</f>
        <v>1340.597765</v>
      </c>
      <c r="O258" s="66">
        <f>VLOOKUP($A258,'S45'!$C:$BQ,29,0)</f>
        <v>85</v>
      </c>
      <c r="P258" s="66">
        <f>VLOOKUP($A258,'S45'!$C:$BQ,30,0)</f>
        <v>370</v>
      </c>
      <c r="Q258" s="66">
        <f>VLOOKUP($A258,'S45'!$C:$BQ,52,0)</f>
        <v>90.6</v>
      </c>
      <c r="R258" s="66">
        <f>VLOOKUP($A258,'S45'!$C:$BQ,59,0)</f>
        <v>0</v>
      </c>
      <c r="S258" s="66">
        <f>VLOOKUP($A258,'S45'!$C:$BQ,60,0)</f>
        <v>5</v>
      </c>
      <c r="T258" s="58">
        <f>VLOOKUP($A258,'S46'!$C:$BQ,32,0)</f>
        <v>159.6</v>
      </c>
      <c r="U258" s="58">
        <f>VLOOKUP($A258,'S46'!$C:$BQ,39,0)</f>
        <v>0</v>
      </c>
      <c r="V258" s="58">
        <f>VLOOKUP($A258,'S46'!$C:$BQ,40,0)</f>
        <v>29</v>
      </c>
      <c r="W258" s="58">
        <f>VLOOKUP($A258,'S46'!$C:$BQ,22,0)</f>
        <v>1341.867765</v>
      </c>
      <c r="X258" s="66">
        <f>VLOOKUP($A258,'S46'!$C:$BQ,29,0)</f>
        <v>84</v>
      </c>
      <c r="Y258" s="66">
        <f>VLOOKUP($A258,'S46'!$C:$BQ,30,0)</f>
        <v>369</v>
      </c>
      <c r="Z258" s="66">
        <f>VLOOKUP($A258,'S46'!$C:$BQ,52,0)</f>
        <v>91.6</v>
      </c>
      <c r="AA258" s="66">
        <f>VLOOKUP($A258,'S46'!$C:$BQ,59,0)</f>
        <v>0</v>
      </c>
      <c r="AB258" s="66">
        <f>VLOOKUP($A258,'S46'!$C:$BQ,60,0)</f>
        <v>4</v>
      </c>
      <c r="AC258" s="58">
        <f>VLOOKUP($A258,'S47'!$C:$BQ,32,0)</f>
        <v>161.6</v>
      </c>
      <c r="AD258" s="58">
        <f>VLOOKUP($A258,'S47'!$C:$BQ,39,0)</f>
        <v>0</v>
      </c>
      <c r="AE258" s="58">
        <f>VLOOKUP($A258,'S47'!$C:$BQ,40,0)</f>
        <v>27</v>
      </c>
      <c r="AF258" s="58">
        <f>VLOOKUP($A258,'S47'!$C:$BQ,22,0)</f>
        <v>1366.229765</v>
      </c>
      <c r="AG258" s="66">
        <f>VLOOKUP($A258,'S47'!$C:$BQ,29,0)</f>
        <v>60</v>
      </c>
      <c r="AH258" s="66">
        <f>VLOOKUP($A258,'S47'!$C:$BQ,30,0)</f>
        <v>345</v>
      </c>
      <c r="AI258" s="66">
        <f>VLOOKUP($A258,'S47'!$C:$BQ,52,0)</f>
        <v>93.6</v>
      </c>
      <c r="AJ258" s="66">
        <f>VLOOKUP($A258,'S47'!$C:$BQ,59,0)</f>
        <v>0</v>
      </c>
      <c r="AK258" s="66">
        <f>VLOOKUP($A258,'S47'!$C:$BQ,60,0)</f>
        <v>2</v>
      </c>
      <c r="AL258" s="58">
        <f>VLOOKUP($A258,'S48'!$C:$BQ,32,0)</f>
        <v>167.6</v>
      </c>
      <c r="AM258" s="58">
        <f>VLOOKUP($A258,'S48'!$C:$BQ,39,0)</f>
        <v>0</v>
      </c>
      <c r="AN258" s="58">
        <f>VLOOKUP($A258,'S48'!$C:$BQ,40,0)</f>
        <v>23</v>
      </c>
      <c r="AO258" s="58">
        <f>VLOOKUP($A258,'S48'!$C:$BQ,22,0)</f>
        <v>1366.9410949999999</v>
      </c>
      <c r="AP258" s="66">
        <f>VLOOKUP($A258,'S48'!$C:$BQ,29,0)</f>
        <v>74</v>
      </c>
      <c r="AQ258" s="66">
        <f>VLOOKUP($A258,'S48'!$C:$BQ,30,0)</f>
        <v>362</v>
      </c>
      <c r="AR258" s="66">
        <f>VLOOKUP($A258,'S48'!$C:$BQ,52,0)</f>
        <v>95.6</v>
      </c>
      <c r="AS258" s="66">
        <f>VLOOKUP($A258,'S48'!$C:$BQ,59,0)</f>
        <v>0</v>
      </c>
      <c r="AT258" s="66">
        <f>VLOOKUP($A258,'S48'!$C:$BQ,60,0)</f>
        <v>1</v>
      </c>
      <c r="AU258" s="58">
        <f>VLOOKUP($A258,'S49'!$C:$BQ,32,0)</f>
        <v>172.6</v>
      </c>
      <c r="AV258" s="58">
        <f>VLOOKUP($A258,'S49'!$C:$BQ,39,0)</f>
        <v>0</v>
      </c>
      <c r="AW258" s="58">
        <f>VLOOKUP($A258,'S49'!$C:$BQ,40,0)</f>
        <v>18</v>
      </c>
      <c r="AX258" s="58">
        <f>VLOOKUP($A258,'S49'!$C:$BQ,22,0)</f>
        <v>1382.3646349999999</v>
      </c>
      <c r="AY258" s="66">
        <f>VLOOKUP($A258,'S49'!$C:$BQ,29,0)</f>
        <v>59</v>
      </c>
      <c r="AZ258" s="66">
        <f>VLOOKUP($A258,'S49'!$C:$BQ,30,0)</f>
        <v>347</v>
      </c>
      <c r="BA258" s="66">
        <f>VLOOKUP($A258,'S49'!$C:$BQ,52,0)</f>
        <v>97.6</v>
      </c>
      <c r="BB258" s="66">
        <f>VLOOKUP($A258,'S49'!$C:$BQ,59,0)</f>
        <v>0</v>
      </c>
      <c r="BC258" s="66">
        <f>VLOOKUP($A258,'S49'!$C:$BQ,60,0)</f>
        <v>0</v>
      </c>
      <c r="BD258" s="58" t="e">
        <f>VLOOKUP($A258,'S50'!$C:$BQ,32,0)</f>
        <v>#N/A</v>
      </c>
      <c r="BE258" s="58" t="e">
        <f>VLOOKUP($A258,'S50'!$C:$BQ,39,0)</f>
        <v>#N/A</v>
      </c>
      <c r="BF258" s="58" t="e">
        <f>VLOOKUP($A258,'S50'!$C:$BQ,40,0)</f>
        <v>#N/A</v>
      </c>
      <c r="BG258" s="58" t="e">
        <f>VLOOKUP($A258,'S50'!$C:$BQ,22,0)</f>
        <v>#N/A</v>
      </c>
      <c r="BH258" s="66" t="e">
        <f>VLOOKUP($A258,'S50'!$C:$BQ,29,0)</f>
        <v>#N/A</v>
      </c>
      <c r="BI258" s="66" t="e">
        <f>VLOOKUP($A258,'S50'!$C:$BQ,30,0)</f>
        <v>#N/A</v>
      </c>
      <c r="BJ258" s="66" t="e">
        <f>VLOOKUP($A258,'S50'!$C:$BQ,52,0)</f>
        <v>#N/A</v>
      </c>
      <c r="BK258" s="66" t="e">
        <f>VLOOKUP($A258,'S50'!$C:$BQ,59,0)</f>
        <v>#N/A</v>
      </c>
      <c r="BL258" s="66" t="e">
        <f>VLOOKUP($A258,'S50'!$C:$BQ,60,0)</f>
        <v>#N/A</v>
      </c>
    </row>
    <row r="259" spans="1:64" x14ac:dyDescent="0.2">
      <c r="A259" s="57" t="s">
        <v>331</v>
      </c>
      <c r="B259" s="58">
        <f>VLOOKUP($A259,'S0 remplacer avec S44'!$C:$BQ,32,0)</f>
        <v>269.45</v>
      </c>
      <c r="C259" s="58">
        <f>VLOOKUP($A259,'S0 remplacer avec S44'!$C:$BQ,39,0)</f>
        <v>0</v>
      </c>
      <c r="D259" s="58">
        <f>VLOOKUP($A259,'S0 remplacer avec S44'!$C:$BQ,40,0)</f>
        <v>0</v>
      </c>
      <c r="E259" s="58">
        <f>VLOOKUP($A259,'S0 remplacer avec S44'!$C:$BQ,22,0)</f>
        <v>1911.418365</v>
      </c>
      <c r="F259" s="66">
        <f>VLOOKUP($A259,'S0 remplacer avec S44'!$C:$BQ,29,0)</f>
        <v>0</v>
      </c>
      <c r="G259" s="66">
        <f>VLOOKUP($A259,'S0 remplacer avec S44'!$C:$BQ,30,0)</f>
        <v>0</v>
      </c>
      <c r="H259" s="66">
        <f>VLOOKUP($A259,'S0 remplacer avec S44'!$C:$BQ,52,0)</f>
        <v>167.8</v>
      </c>
      <c r="I259" s="66">
        <f>VLOOKUP($A259,'S0 remplacer avec S44'!$C:$BQ,59,0)</f>
        <v>0</v>
      </c>
      <c r="J259" s="66">
        <f>VLOOKUP($A259,'S0 remplacer avec S44'!$C:$BQ,60,0)</f>
        <v>0</v>
      </c>
      <c r="K259" s="58">
        <f>VLOOKUP($A259,'S45'!$C:$BQ,32,0)</f>
        <v>275.95</v>
      </c>
      <c r="L259" s="58">
        <f>VLOOKUP($A259,'S45'!$C:$BQ,39,0)</f>
        <v>0</v>
      </c>
      <c r="M259" s="58">
        <f>VLOOKUP($A259,'S45'!$C:$BQ,40,0)</f>
        <v>0</v>
      </c>
      <c r="N259" s="58">
        <f>VLOOKUP($A259,'S45'!$C:$BQ,22,0)</f>
        <v>1961.8183650000001</v>
      </c>
      <c r="O259" s="66">
        <f>VLOOKUP($A259,'S45'!$C:$BQ,29,0)</f>
        <v>0</v>
      </c>
      <c r="P259" s="66">
        <f>VLOOKUP($A259,'S45'!$C:$BQ,30,0)</f>
        <v>0</v>
      </c>
      <c r="Q259" s="66">
        <f>VLOOKUP($A259,'S45'!$C:$BQ,52,0)</f>
        <v>172.8</v>
      </c>
      <c r="R259" s="66">
        <f>VLOOKUP($A259,'S45'!$C:$BQ,59,0)</f>
        <v>0</v>
      </c>
      <c r="S259" s="66">
        <f>VLOOKUP($A259,'S45'!$C:$BQ,60,0)</f>
        <v>0</v>
      </c>
      <c r="T259" s="58">
        <f>VLOOKUP($A259,'S46'!$C:$BQ,32,0)</f>
        <v>276.95</v>
      </c>
      <c r="U259" s="58">
        <f>VLOOKUP($A259,'S46'!$C:$BQ,39,0)</f>
        <v>0</v>
      </c>
      <c r="V259" s="58">
        <f>VLOOKUP($A259,'S46'!$C:$BQ,40,0)</f>
        <v>0</v>
      </c>
      <c r="W259" s="58">
        <f>VLOOKUP($A259,'S46'!$C:$BQ,22,0)</f>
        <v>1927.890795</v>
      </c>
      <c r="X259" s="66">
        <f>VLOOKUP($A259,'S46'!$C:$BQ,29,0)</f>
        <v>0</v>
      </c>
      <c r="Y259" s="66">
        <f>VLOOKUP($A259,'S46'!$C:$BQ,30,0)</f>
        <v>0</v>
      </c>
      <c r="Z259" s="66">
        <f>VLOOKUP($A259,'S46'!$C:$BQ,52,0)</f>
        <v>173.8</v>
      </c>
      <c r="AA259" s="66">
        <f>VLOOKUP($A259,'S46'!$C:$BQ,59,0)</f>
        <v>0</v>
      </c>
      <c r="AB259" s="66">
        <f>VLOOKUP($A259,'S46'!$C:$BQ,60,0)</f>
        <v>0</v>
      </c>
      <c r="AC259" s="58">
        <f>VLOOKUP($A259,'S47'!$C:$BQ,32,0)</f>
        <v>289.45</v>
      </c>
      <c r="AD259" s="58">
        <f>VLOOKUP($A259,'S47'!$C:$BQ,39,0)</f>
        <v>0</v>
      </c>
      <c r="AE259" s="58">
        <f>VLOOKUP($A259,'S47'!$C:$BQ,40,0)</f>
        <v>0</v>
      </c>
      <c r="AF259" s="58">
        <f>VLOOKUP($A259,'S47'!$C:$BQ,22,0)</f>
        <v>1994.7981050000001</v>
      </c>
      <c r="AG259" s="66">
        <f>VLOOKUP($A259,'S47'!$C:$BQ,29,0)</f>
        <v>0</v>
      </c>
      <c r="AH259" s="66">
        <f>VLOOKUP($A259,'S47'!$C:$BQ,30,0)</f>
        <v>0</v>
      </c>
      <c r="AI259" s="66">
        <f>VLOOKUP($A259,'S47'!$C:$BQ,52,0)</f>
        <v>175.8</v>
      </c>
      <c r="AJ259" s="66">
        <f>VLOOKUP($A259,'S47'!$C:$BQ,59,0)</f>
        <v>0</v>
      </c>
      <c r="AK259" s="66">
        <f>VLOOKUP($A259,'S47'!$C:$BQ,60,0)</f>
        <v>0</v>
      </c>
      <c r="AL259" s="58">
        <f>VLOOKUP($A259,'S48'!$C:$BQ,32,0)</f>
        <v>301.95</v>
      </c>
      <c r="AM259" s="58">
        <f>VLOOKUP($A259,'S48'!$C:$BQ,39,0)</f>
        <v>0</v>
      </c>
      <c r="AN259" s="58">
        <f>VLOOKUP($A259,'S48'!$C:$BQ,40,0)</f>
        <v>0</v>
      </c>
      <c r="AO259" s="58">
        <f>VLOOKUP($A259,'S48'!$C:$BQ,22,0)</f>
        <v>2001.4885850000001</v>
      </c>
      <c r="AP259" s="66">
        <f>VLOOKUP($A259,'S48'!$C:$BQ,29,0)</f>
        <v>0</v>
      </c>
      <c r="AQ259" s="66">
        <f>VLOOKUP($A259,'S48'!$C:$BQ,30,0)</f>
        <v>0</v>
      </c>
      <c r="AR259" s="66">
        <f>VLOOKUP($A259,'S48'!$C:$BQ,52,0)</f>
        <v>179.8</v>
      </c>
      <c r="AS259" s="66">
        <f>VLOOKUP($A259,'S48'!$C:$BQ,59,0)</f>
        <v>0</v>
      </c>
      <c r="AT259" s="66">
        <f>VLOOKUP($A259,'S48'!$C:$BQ,60,0)</f>
        <v>0</v>
      </c>
      <c r="AU259" s="58">
        <f>VLOOKUP($A259,'S49'!$C:$BQ,32,0)</f>
        <v>312.95</v>
      </c>
      <c r="AV259" s="58">
        <f>VLOOKUP($A259,'S49'!$C:$BQ,39,0)</f>
        <v>0</v>
      </c>
      <c r="AW259" s="58">
        <f>VLOOKUP($A259,'S49'!$C:$BQ,40,0)</f>
        <v>0</v>
      </c>
      <c r="AX259" s="58">
        <f>VLOOKUP($A259,'S49'!$C:$BQ,22,0)</f>
        <v>2059.6411250000001</v>
      </c>
      <c r="AY259" s="66">
        <f>VLOOKUP($A259,'S49'!$C:$BQ,29,0)</f>
        <v>0</v>
      </c>
      <c r="AZ259" s="66">
        <f>VLOOKUP($A259,'S49'!$C:$BQ,30,0)</f>
        <v>0</v>
      </c>
      <c r="BA259" s="66">
        <f>VLOOKUP($A259,'S49'!$C:$BQ,52,0)</f>
        <v>179.8</v>
      </c>
      <c r="BB259" s="66">
        <f>VLOOKUP($A259,'S49'!$C:$BQ,59,0)</f>
        <v>0</v>
      </c>
      <c r="BC259" s="66">
        <f>VLOOKUP($A259,'S49'!$C:$BQ,60,0)</f>
        <v>0</v>
      </c>
      <c r="BD259" s="58" t="e">
        <f>VLOOKUP($A259,'S50'!$C:$BQ,32,0)</f>
        <v>#N/A</v>
      </c>
      <c r="BE259" s="58" t="e">
        <f>VLOOKUP($A259,'S50'!$C:$BQ,39,0)</f>
        <v>#N/A</v>
      </c>
      <c r="BF259" s="58" t="e">
        <f>VLOOKUP($A259,'S50'!$C:$BQ,40,0)</f>
        <v>#N/A</v>
      </c>
      <c r="BG259" s="58" t="e">
        <f>VLOOKUP($A259,'S50'!$C:$BQ,22,0)</f>
        <v>#N/A</v>
      </c>
      <c r="BH259" s="66" t="e">
        <f>VLOOKUP($A259,'S50'!$C:$BQ,29,0)</f>
        <v>#N/A</v>
      </c>
      <c r="BI259" s="66" t="e">
        <f>VLOOKUP($A259,'S50'!$C:$BQ,30,0)</f>
        <v>#N/A</v>
      </c>
      <c r="BJ259" s="66" t="e">
        <f>VLOOKUP($A259,'S50'!$C:$BQ,52,0)</f>
        <v>#N/A</v>
      </c>
      <c r="BK259" s="66" t="e">
        <f>VLOOKUP($A259,'S50'!$C:$BQ,59,0)</f>
        <v>#N/A</v>
      </c>
      <c r="BL259" s="66" t="e">
        <f>VLOOKUP($A259,'S50'!$C:$BQ,60,0)</f>
        <v>#N/A</v>
      </c>
    </row>
    <row r="260" spans="1:64" x14ac:dyDescent="0.2">
      <c r="A260" s="57" t="s">
        <v>332</v>
      </c>
      <c r="B260" s="58">
        <f>VLOOKUP($A260,'S0 remplacer avec S44'!$C:$BQ,32,0)</f>
        <v>115.95</v>
      </c>
      <c r="C260" s="58">
        <f>VLOOKUP($A260,'S0 remplacer avec S44'!$C:$BQ,39,0)</f>
        <v>45</v>
      </c>
      <c r="D260" s="58">
        <f>VLOOKUP($A260,'S0 remplacer avec S44'!$C:$BQ,40,0)</f>
        <v>77</v>
      </c>
      <c r="E260" s="58">
        <f>VLOOKUP($A260,'S0 remplacer avec S44'!$C:$BQ,22,0)</f>
        <v>1334.525445</v>
      </c>
      <c r="F260" s="66">
        <f>VLOOKUP($A260,'S0 remplacer avec S44'!$C:$BQ,29,0)</f>
        <v>125</v>
      </c>
      <c r="G260" s="66">
        <f>VLOOKUP($A260,'S0 remplacer avec S44'!$C:$BQ,30,0)</f>
        <v>417</v>
      </c>
      <c r="H260" s="66">
        <f>VLOOKUP($A260,'S0 remplacer avec S44'!$C:$BQ,52,0)</f>
        <v>88.6</v>
      </c>
      <c r="I260" s="66">
        <f>VLOOKUP($A260,'S0 remplacer avec S44'!$C:$BQ,59,0)</f>
        <v>0</v>
      </c>
      <c r="J260" s="66">
        <f>VLOOKUP($A260,'S0 remplacer avec S44'!$C:$BQ,60,0)</f>
        <v>10</v>
      </c>
      <c r="K260" s="58">
        <f>VLOOKUP($A260,'S45'!$C:$BQ,32,0)</f>
        <v>122.45</v>
      </c>
      <c r="L260" s="58">
        <f>VLOOKUP($A260,'S45'!$C:$BQ,39,0)</f>
        <v>38</v>
      </c>
      <c r="M260" s="58">
        <f>VLOOKUP($A260,'S45'!$C:$BQ,40,0)</f>
        <v>71</v>
      </c>
      <c r="N260" s="58">
        <f>VLOOKUP($A260,'S45'!$C:$BQ,22,0)</f>
        <v>1336.977995</v>
      </c>
      <c r="O260" s="66">
        <f>VLOOKUP($A260,'S45'!$C:$BQ,29,0)</f>
        <v>122</v>
      </c>
      <c r="P260" s="66">
        <f>VLOOKUP($A260,'S45'!$C:$BQ,30,0)</f>
        <v>414</v>
      </c>
      <c r="Q260" s="66">
        <f>VLOOKUP($A260,'S45'!$C:$BQ,52,0)</f>
        <v>88.6</v>
      </c>
      <c r="R260" s="66">
        <f>VLOOKUP($A260,'S45'!$C:$BQ,59,0)</f>
        <v>0</v>
      </c>
      <c r="S260" s="66">
        <f>VLOOKUP($A260,'S45'!$C:$BQ,60,0)</f>
        <v>10</v>
      </c>
      <c r="T260" s="58">
        <f>VLOOKUP($A260,'S46'!$C:$BQ,32,0)</f>
        <v>123.45</v>
      </c>
      <c r="U260" s="58">
        <f>VLOOKUP($A260,'S46'!$C:$BQ,39,0)</f>
        <v>37</v>
      </c>
      <c r="V260" s="58">
        <f>VLOOKUP($A260,'S46'!$C:$BQ,40,0)</f>
        <v>70</v>
      </c>
      <c r="W260" s="58">
        <f>VLOOKUP($A260,'S46'!$C:$BQ,22,0)</f>
        <v>1337.447995</v>
      </c>
      <c r="X260" s="66">
        <f>VLOOKUP($A260,'S46'!$C:$BQ,29,0)</f>
        <v>122</v>
      </c>
      <c r="Y260" s="66">
        <f>VLOOKUP($A260,'S46'!$C:$BQ,30,0)</f>
        <v>414</v>
      </c>
      <c r="Z260" s="66">
        <f>VLOOKUP($A260,'S46'!$C:$BQ,52,0)</f>
        <v>91.6</v>
      </c>
      <c r="AA260" s="66">
        <f>VLOOKUP($A260,'S46'!$C:$BQ,59,0)</f>
        <v>0</v>
      </c>
      <c r="AB260" s="66">
        <f>VLOOKUP($A260,'S46'!$C:$BQ,60,0)</f>
        <v>7</v>
      </c>
      <c r="AC260" s="58">
        <f>VLOOKUP($A260,'S47'!$C:$BQ,32,0)</f>
        <v>123.95</v>
      </c>
      <c r="AD260" s="58">
        <f>VLOOKUP($A260,'S47'!$C:$BQ,39,0)</f>
        <v>37</v>
      </c>
      <c r="AE260" s="58">
        <f>VLOOKUP($A260,'S47'!$C:$BQ,40,0)</f>
        <v>69</v>
      </c>
      <c r="AF260" s="58">
        <f>VLOOKUP($A260,'S47'!$C:$BQ,22,0)</f>
        <v>1325.947995</v>
      </c>
      <c r="AG260" s="66">
        <f>VLOOKUP($A260,'S47'!$C:$BQ,29,0)</f>
        <v>133</v>
      </c>
      <c r="AH260" s="66">
        <f>VLOOKUP($A260,'S47'!$C:$BQ,30,0)</f>
        <v>425</v>
      </c>
      <c r="AI260" s="66">
        <f>VLOOKUP($A260,'S47'!$C:$BQ,52,0)</f>
        <v>92.6</v>
      </c>
      <c r="AJ260" s="66">
        <f>VLOOKUP($A260,'S47'!$C:$BQ,59,0)</f>
        <v>0</v>
      </c>
      <c r="AK260" s="66">
        <f>VLOOKUP($A260,'S47'!$C:$BQ,60,0)</f>
        <v>6</v>
      </c>
      <c r="AL260" s="58">
        <f>VLOOKUP($A260,'S48'!$C:$BQ,32,0)</f>
        <v>124.45</v>
      </c>
      <c r="AM260" s="58">
        <f>VLOOKUP($A260,'S48'!$C:$BQ,39,0)</f>
        <v>37</v>
      </c>
      <c r="AN260" s="58">
        <f>VLOOKUP($A260,'S48'!$C:$BQ,40,0)</f>
        <v>69</v>
      </c>
      <c r="AO260" s="58">
        <f>VLOOKUP($A260,'S48'!$C:$BQ,22,0)</f>
        <v>1326.9385050000001</v>
      </c>
      <c r="AP260" s="66">
        <f>VLOOKUP($A260,'S48'!$C:$BQ,29,0)</f>
        <v>139</v>
      </c>
      <c r="AQ260" s="66">
        <f>VLOOKUP($A260,'S48'!$C:$BQ,30,0)</f>
        <v>432</v>
      </c>
      <c r="AR260" s="66">
        <f>VLOOKUP($A260,'S48'!$C:$BQ,52,0)</f>
        <v>96.6</v>
      </c>
      <c r="AS260" s="66">
        <f>VLOOKUP($A260,'S48'!$C:$BQ,59,0)</f>
        <v>0</v>
      </c>
      <c r="AT260" s="66">
        <f>VLOOKUP($A260,'S48'!$C:$BQ,60,0)</f>
        <v>2</v>
      </c>
      <c r="AU260" s="58">
        <f>VLOOKUP($A260,'S49'!$C:$BQ,32,0)</f>
        <v>124.45</v>
      </c>
      <c r="AV260" s="58">
        <f>VLOOKUP($A260,'S49'!$C:$BQ,39,0)</f>
        <v>37</v>
      </c>
      <c r="AW260" s="58">
        <f>VLOOKUP($A260,'S49'!$C:$BQ,40,0)</f>
        <v>69</v>
      </c>
      <c r="AX260" s="58">
        <f>VLOOKUP($A260,'S49'!$C:$BQ,22,0)</f>
        <v>1328.590745</v>
      </c>
      <c r="AY260" s="66">
        <f>VLOOKUP($A260,'S49'!$C:$BQ,29,0)</f>
        <v>137</v>
      </c>
      <c r="AZ260" s="66">
        <f>VLOOKUP($A260,'S49'!$C:$BQ,30,0)</f>
        <v>430</v>
      </c>
      <c r="BA260" s="66">
        <f>VLOOKUP($A260,'S49'!$C:$BQ,52,0)</f>
        <v>99.6</v>
      </c>
      <c r="BB260" s="66">
        <f>VLOOKUP($A260,'S49'!$C:$BQ,59,0)</f>
        <v>0</v>
      </c>
      <c r="BC260" s="66">
        <f>VLOOKUP($A260,'S49'!$C:$BQ,60,0)</f>
        <v>0</v>
      </c>
      <c r="BD260" s="58" t="e">
        <f>VLOOKUP($A260,'S50'!$C:$BQ,32,0)</f>
        <v>#N/A</v>
      </c>
      <c r="BE260" s="58" t="e">
        <f>VLOOKUP($A260,'S50'!$C:$BQ,39,0)</f>
        <v>#N/A</v>
      </c>
      <c r="BF260" s="58" t="e">
        <f>VLOOKUP($A260,'S50'!$C:$BQ,40,0)</f>
        <v>#N/A</v>
      </c>
      <c r="BG260" s="58" t="e">
        <f>VLOOKUP($A260,'S50'!$C:$BQ,22,0)</f>
        <v>#N/A</v>
      </c>
      <c r="BH260" s="66" t="e">
        <f>VLOOKUP($A260,'S50'!$C:$BQ,29,0)</f>
        <v>#N/A</v>
      </c>
      <c r="BI260" s="66" t="e">
        <f>VLOOKUP($A260,'S50'!$C:$BQ,30,0)</f>
        <v>#N/A</v>
      </c>
      <c r="BJ260" s="66" t="e">
        <f>VLOOKUP($A260,'S50'!$C:$BQ,52,0)</f>
        <v>#N/A</v>
      </c>
      <c r="BK260" s="66" t="e">
        <f>VLOOKUP($A260,'S50'!$C:$BQ,59,0)</f>
        <v>#N/A</v>
      </c>
      <c r="BL260" s="66" t="e">
        <f>VLOOKUP($A260,'S50'!$C:$BQ,60,0)</f>
        <v>#N/A</v>
      </c>
    </row>
    <row r="261" spans="1:64" x14ac:dyDescent="0.2">
      <c r="A261" s="57" t="s">
        <v>333</v>
      </c>
      <c r="B261" s="58">
        <f>VLOOKUP($A261,'S0 remplacer avec S44'!$C:$BQ,32,0)</f>
        <v>68.349999999999994</v>
      </c>
      <c r="C261" s="58">
        <f>VLOOKUP($A261,'S0 remplacer avec S44'!$C:$BQ,39,0)</f>
        <v>78</v>
      </c>
      <c r="D261" s="58">
        <f>VLOOKUP($A261,'S0 remplacer avec S44'!$C:$BQ,40,0)</f>
        <v>107</v>
      </c>
      <c r="E261" s="58">
        <f>VLOOKUP($A261,'S0 remplacer avec S44'!$C:$BQ,22,0)</f>
        <v>1445.844525</v>
      </c>
      <c r="F261" s="66">
        <f>VLOOKUP($A261,'S0 remplacer avec S44'!$C:$BQ,29,0)</f>
        <v>0</v>
      </c>
      <c r="G261" s="66">
        <f>VLOOKUP($A261,'S0 remplacer avec S44'!$C:$BQ,30,0)</f>
        <v>147</v>
      </c>
      <c r="H261" s="66">
        <f>VLOOKUP($A261,'S0 remplacer avec S44'!$C:$BQ,52,0)</f>
        <v>61</v>
      </c>
      <c r="I261" s="66">
        <f>VLOOKUP($A261,'S0 remplacer avec S44'!$C:$BQ,59,0)</f>
        <v>14</v>
      </c>
      <c r="J261" s="66">
        <f>VLOOKUP($A261,'S0 remplacer avec S44'!$C:$BQ,60,0)</f>
        <v>28</v>
      </c>
      <c r="K261" s="58">
        <f>VLOOKUP($A261,'S45'!$C:$BQ,32,0)</f>
        <v>69.349999999999994</v>
      </c>
      <c r="L261" s="58">
        <f>VLOOKUP($A261,'S45'!$C:$BQ,39,0)</f>
        <v>77</v>
      </c>
      <c r="M261" s="58">
        <f>VLOOKUP($A261,'S45'!$C:$BQ,40,0)</f>
        <v>106</v>
      </c>
      <c r="N261" s="58">
        <f>VLOOKUP($A261,'S45'!$C:$BQ,22,0)</f>
        <v>1449.6372449999999</v>
      </c>
      <c r="O261" s="66">
        <f>VLOOKUP($A261,'S45'!$C:$BQ,29,0)</f>
        <v>0</v>
      </c>
      <c r="P261" s="66">
        <f>VLOOKUP($A261,'S45'!$C:$BQ,30,0)</f>
        <v>143</v>
      </c>
      <c r="Q261" s="66">
        <f>VLOOKUP($A261,'S45'!$C:$BQ,52,0)</f>
        <v>62</v>
      </c>
      <c r="R261" s="66">
        <f>VLOOKUP($A261,'S45'!$C:$BQ,59,0)</f>
        <v>13</v>
      </c>
      <c r="S261" s="66">
        <f>VLOOKUP($A261,'S45'!$C:$BQ,60,0)</f>
        <v>27</v>
      </c>
      <c r="T261" s="58">
        <f>VLOOKUP($A261,'S46'!$C:$BQ,32,0)</f>
        <v>68.849999999999994</v>
      </c>
      <c r="U261" s="58">
        <f>VLOOKUP($A261,'S46'!$C:$BQ,39,0)</f>
        <v>78</v>
      </c>
      <c r="V261" s="58">
        <f>VLOOKUP($A261,'S46'!$C:$BQ,40,0)</f>
        <v>107</v>
      </c>
      <c r="W261" s="58">
        <f>VLOOKUP($A261,'S46'!$C:$BQ,22,0)</f>
        <v>1475.8856049999999</v>
      </c>
      <c r="X261" s="66">
        <f>VLOOKUP($A261,'S46'!$C:$BQ,29,0)</f>
        <v>0</v>
      </c>
      <c r="Y261" s="66">
        <f>VLOOKUP($A261,'S46'!$C:$BQ,30,0)</f>
        <v>117</v>
      </c>
      <c r="Z261" s="66">
        <f>VLOOKUP($A261,'S46'!$C:$BQ,52,0)</f>
        <v>63</v>
      </c>
      <c r="AA261" s="66">
        <f>VLOOKUP($A261,'S46'!$C:$BQ,59,0)</f>
        <v>12</v>
      </c>
      <c r="AB261" s="66">
        <f>VLOOKUP($A261,'S46'!$C:$BQ,60,0)</f>
        <v>26</v>
      </c>
      <c r="AC261" s="58">
        <f>VLOOKUP($A261,'S47'!$C:$BQ,32,0)</f>
        <v>68.349999999999994</v>
      </c>
      <c r="AD261" s="58">
        <f>VLOOKUP($A261,'S47'!$C:$BQ,39,0)</f>
        <v>78</v>
      </c>
      <c r="AE261" s="58">
        <f>VLOOKUP($A261,'S47'!$C:$BQ,40,0)</f>
        <v>107</v>
      </c>
      <c r="AF261" s="58">
        <f>VLOOKUP($A261,'S47'!$C:$BQ,22,0)</f>
        <v>1479.6974949999999</v>
      </c>
      <c r="AG261" s="66">
        <f>VLOOKUP($A261,'S47'!$C:$BQ,29,0)</f>
        <v>0</v>
      </c>
      <c r="AH261" s="66">
        <f>VLOOKUP($A261,'S47'!$C:$BQ,30,0)</f>
        <v>113</v>
      </c>
      <c r="AI261" s="66">
        <f>VLOOKUP($A261,'S47'!$C:$BQ,52,0)</f>
        <v>63</v>
      </c>
      <c r="AJ261" s="66">
        <f>VLOOKUP($A261,'S47'!$C:$BQ,59,0)</f>
        <v>12</v>
      </c>
      <c r="AK261" s="66">
        <f>VLOOKUP($A261,'S47'!$C:$BQ,60,0)</f>
        <v>26</v>
      </c>
      <c r="AL261" s="58">
        <f>VLOOKUP($A261,'S48'!$C:$BQ,32,0)</f>
        <v>70.349999999999994</v>
      </c>
      <c r="AM261" s="58">
        <f>VLOOKUP($A261,'S48'!$C:$BQ,39,0)</f>
        <v>74</v>
      </c>
      <c r="AN261" s="58">
        <f>VLOOKUP($A261,'S48'!$C:$BQ,40,0)</f>
        <v>102</v>
      </c>
      <c r="AO261" s="58">
        <f>VLOOKUP($A261,'S48'!$C:$BQ,22,0)</f>
        <v>1533.748315</v>
      </c>
      <c r="AP261" s="66">
        <f>VLOOKUP($A261,'S48'!$C:$BQ,29,0)</f>
        <v>0</v>
      </c>
      <c r="AQ261" s="66">
        <f>VLOOKUP($A261,'S48'!$C:$BQ,30,0)</f>
        <v>33</v>
      </c>
      <c r="AR261" s="66">
        <f>VLOOKUP($A261,'S48'!$C:$BQ,52,0)</f>
        <v>64</v>
      </c>
      <c r="AS261" s="66">
        <f>VLOOKUP($A261,'S48'!$C:$BQ,59,0)</f>
        <v>9</v>
      </c>
      <c r="AT261" s="66">
        <f>VLOOKUP($A261,'S48'!$C:$BQ,60,0)</f>
        <v>24</v>
      </c>
      <c r="AU261" s="58">
        <f>VLOOKUP($A261,'S49'!$C:$BQ,32,0)</f>
        <v>72.349999999999994</v>
      </c>
      <c r="AV261" s="58">
        <f>VLOOKUP($A261,'S49'!$C:$BQ,39,0)</f>
        <v>72</v>
      </c>
      <c r="AW261" s="58">
        <f>VLOOKUP($A261,'S49'!$C:$BQ,40,0)</f>
        <v>100</v>
      </c>
      <c r="AX261" s="58">
        <f>VLOOKUP($A261,'S49'!$C:$BQ,22,0)</f>
        <v>1566.5414949999999</v>
      </c>
      <c r="AY261" s="66">
        <f>VLOOKUP($A261,'S49'!$C:$BQ,29,0)</f>
        <v>0</v>
      </c>
      <c r="AZ261" s="66">
        <f>VLOOKUP($A261,'S49'!$C:$BQ,30,0)</f>
        <v>0</v>
      </c>
      <c r="BA261" s="66">
        <f>VLOOKUP($A261,'S49'!$C:$BQ,52,0)</f>
        <v>64</v>
      </c>
      <c r="BB261" s="66">
        <f>VLOOKUP($A261,'S49'!$C:$BQ,59,0)</f>
        <v>9</v>
      </c>
      <c r="BC261" s="66">
        <f>VLOOKUP($A261,'S49'!$C:$BQ,60,0)</f>
        <v>24</v>
      </c>
      <c r="BD261" s="58" t="e">
        <f>VLOOKUP($A261,'S50'!$C:$BQ,32,0)</f>
        <v>#N/A</v>
      </c>
      <c r="BE261" s="58" t="e">
        <f>VLOOKUP($A261,'S50'!$C:$BQ,39,0)</f>
        <v>#N/A</v>
      </c>
      <c r="BF261" s="58" t="e">
        <f>VLOOKUP($A261,'S50'!$C:$BQ,40,0)</f>
        <v>#N/A</v>
      </c>
      <c r="BG261" s="58" t="e">
        <f>VLOOKUP($A261,'S50'!$C:$BQ,22,0)</f>
        <v>#N/A</v>
      </c>
      <c r="BH261" s="66" t="e">
        <f>VLOOKUP($A261,'S50'!$C:$BQ,29,0)</f>
        <v>#N/A</v>
      </c>
      <c r="BI261" s="66" t="e">
        <f>VLOOKUP($A261,'S50'!$C:$BQ,30,0)</f>
        <v>#N/A</v>
      </c>
      <c r="BJ261" s="66" t="e">
        <f>VLOOKUP($A261,'S50'!$C:$BQ,52,0)</f>
        <v>#N/A</v>
      </c>
      <c r="BK261" s="66" t="e">
        <f>VLOOKUP($A261,'S50'!$C:$BQ,59,0)</f>
        <v>#N/A</v>
      </c>
      <c r="BL261" s="66" t="e">
        <f>VLOOKUP($A261,'S50'!$C:$BQ,60,0)</f>
        <v>#N/A</v>
      </c>
    </row>
    <row r="262" spans="1:64" x14ac:dyDescent="0.2">
      <c r="A262" s="57" t="s">
        <v>334</v>
      </c>
      <c r="B262" s="58">
        <f>VLOOKUP($A262,'S0 remplacer avec S44'!$C:$BQ,32,0)</f>
        <v>489.75</v>
      </c>
      <c r="C262" s="58">
        <f>VLOOKUP($A262,'S0 remplacer avec S44'!$C:$BQ,39,0)</f>
        <v>60</v>
      </c>
      <c r="D262" s="58">
        <f>VLOOKUP($A262,'S0 remplacer avec S44'!$C:$BQ,40,0)</f>
        <v>170</v>
      </c>
      <c r="E262" s="58">
        <f>VLOOKUP($A262,'S0 remplacer avec S44'!$C:$BQ,22,0)</f>
        <v>3451.98261</v>
      </c>
      <c r="F262" s="66">
        <f>VLOOKUP($A262,'S0 remplacer avec S44'!$C:$BQ,29,0)</f>
        <v>1548</v>
      </c>
      <c r="G262" s="66">
        <f>VLOOKUP($A262,'S0 remplacer avec S44'!$C:$BQ,30,0)</f>
        <v>2547</v>
      </c>
      <c r="H262" s="66">
        <f>VLOOKUP($A262,'S0 remplacer avec S44'!$C:$BQ,52,0)</f>
        <v>267</v>
      </c>
      <c r="I262" s="66">
        <f>VLOOKUP($A262,'S0 remplacer avec S44'!$C:$BQ,59,0)</f>
        <v>13</v>
      </c>
      <c r="J262" s="66">
        <f>VLOOKUP($A262,'S0 remplacer avec S44'!$C:$BQ,60,0)</f>
        <v>69</v>
      </c>
      <c r="K262" s="58">
        <f>VLOOKUP($A262,'S45'!$C:$BQ,32,0)</f>
        <v>493.75</v>
      </c>
      <c r="L262" s="58">
        <f>VLOOKUP($A262,'S45'!$C:$BQ,39,0)</f>
        <v>56</v>
      </c>
      <c r="M262" s="58">
        <f>VLOOKUP($A262,'S45'!$C:$BQ,40,0)</f>
        <v>166</v>
      </c>
      <c r="N262" s="58">
        <f>VLOOKUP($A262,'S45'!$C:$BQ,22,0)</f>
        <v>3499.9886000000001</v>
      </c>
      <c r="O262" s="66">
        <f>VLOOKUP($A262,'S45'!$C:$BQ,29,0)</f>
        <v>1500</v>
      </c>
      <c r="P262" s="66">
        <f>VLOOKUP($A262,'S45'!$C:$BQ,30,0)</f>
        <v>2499</v>
      </c>
      <c r="Q262" s="66">
        <f>VLOOKUP($A262,'S45'!$C:$BQ,52,0)</f>
        <v>273</v>
      </c>
      <c r="R262" s="66">
        <f>VLOOKUP($A262,'S45'!$C:$BQ,59,0)</f>
        <v>7</v>
      </c>
      <c r="S262" s="66">
        <f>VLOOKUP($A262,'S45'!$C:$BQ,60,0)</f>
        <v>63</v>
      </c>
      <c r="T262" s="58">
        <f>VLOOKUP($A262,'S46'!$C:$BQ,32,0)</f>
        <v>493.25</v>
      </c>
      <c r="U262" s="58">
        <f>VLOOKUP($A262,'S46'!$C:$BQ,39,0)</f>
        <v>57</v>
      </c>
      <c r="V262" s="58">
        <f>VLOOKUP($A262,'S46'!$C:$BQ,40,0)</f>
        <v>167</v>
      </c>
      <c r="W262" s="58">
        <f>VLOOKUP($A262,'S46'!$C:$BQ,22,0)</f>
        <v>3624.8172800000002</v>
      </c>
      <c r="X262" s="66">
        <f>VLOOKUP($A262,'S46'!$C:$BQ,29,0)</f>
        <v>1375</v>
      </c>
      <c r="Y262" s="66">
        <f>VLOOKUP($A262,'S46'!$C:$BQ,30,0)</f>
        <v>2374</v>
      </c>
      <c r="Z262" s="66">
        <f>VLOOKUP($A262,'S46'!$C:$BQ,52,0)</f>
        <v>278</v>
      </c>
      <c r="AA262" s="66">
        <f>VLOOKUP($A262,'S46'!$C:$BQ,59,0)</f>
        <v>2</v>
      </c>
      <c r="AB262" s="66">
        <f>VLOOKUP($A262,'S46'!$C:$BQ,60,0)</f>
        <v>58</v>
      </c>
      <c r="AC262" s="58">
        <f>VLOOKUP($A262,'S47'!$C:$BQ,32,0)</f>
        <v>490.75</v>
      </c>
      <c r="AD262" s="58">
        <f>VLOOKUP($A262,'S47'!$C:$BQ,39,0)</f>
        <v>59</v>
      </c>
      <c r="AE262" s="58">
        <f>VLOOKUP($A262,'S47'!$C:$BQ,40,0)</f>
        <v>169</v>
      </c>
      <c r="AF262" s="58">
        <f>VLOOKUP($A262,'S47'!$C:$BQ,22,0)</f>
        <v>3673.2817100000002</v>
      </c>
      <c r="AG262" s="66">
        <f>VLOOKUP($A262,'S47'!$C:$BQ,29,0)</f>
        <v>1326</v>
      </c>
      <c r="AH262" s="66">
        <f>VLOOKUP($A262,'S47'!$C:$BQ,30,0)</f>
        <v>2326</v>
      </c>
      <c r="AI262" s="66">
        <f>VLOOKUP($A262,'S47'!$C:$BQ,52,0)</f>
        <v>284</v>
      </c>
      <c r="AJ262" s="66">
        <f>VLOOKUP($A262,'S47'!$C:$BQ,59,0)</f>
        <v>0</v>
      </c>
      <c r="AK262" s="66">
        <f>VLOOKUP($A262,'S47'!$C:$BQ,60,0)</f>
        <v>52</v>
      </c>
      <c r="AL262" s="58">
        <f>VLOOKUP($A262,'S48'!$C:$BQ,32,0)</f>
        <v>664.95</v>
      </c>
      <c r="AM262" s="58">
        <f>VLOOKUP($A262,'S48'!$C:$BQ,39,0)</f>
        <v>16</v>
      </c>
      <c r="AN262" s="58">
        <f>VLOOKUP($A262,'S48'!$C:$BQ,40,0)</f>
        <v>152</v>
      </c>
      <c r="AO262" s="58">
        <f>VLOOKUP($A262,'S48'!$C:$BQ,22,0)</f>
        <v>5547.6242249999996</v>
      </c>
      <c r="AP262" s="66">
        <f>VLOOKUP($A262,'S48'!$C:$BQ,29,0)</f>
        <v>639</v>
      </c>
      <c r="AQ262" s="66">
        <f>VLOOKUP($A262,'S48'!$C:$BQ,30,0)</f>
        <v>1877</v>
      </c>
      <c r="AR262" s="66">
        <f>VLOOKUP($A262,'S48'!$C:$BQ,52,0)</f>
        <v>405.8</v>
      </c>
      <c r="AS262" s="66">
        <f>VLOOKUP($A262,'S48'!$C:$BQ,59,0)</f>
        <v>0</v>
      </c>
      <c r="AT262" s="66">
        <f>VLOOKUP($A262,'S48'!$C:$BQ,60,0)</f>
        <v>9</v>
      </c>
      <c r="AU262" s="58">
        <f>VLOOKUP($A262,'S49'!$C:$BQ,32,0)</f>
        <v>663.45</v>
      </c>
      <c r="AV262" s="58">
        <f>VLOOKUP($A262,'S49'!$C:$BQ,39,0)</f>
        <v>17</v>
      </c>
      <c r="AW262" s="58">
        <f>VLOOKUP($A262,'S49'!$C:$BQ,40,0)</f>
        <v>153</v>
      </c>
      <c r="AX262" s="58">
        <f>VLOOKUP($A262,'S49'!$C:$BQ,22,0)</f>
        <v>5584.3270650000004</v>
      </c>
      <c r="AY262" s="66">
        <f>VLOOKUP($A262,'S49'!$C:$BQ,29,0)</f>
        <v>603</v>
      </c>
      <c r="AZ262" s="66">
        <f>VLOOKUP($A262,'S49'!$C:$BQ,30,0)</f>
        <v>1840</v>
      </c>
      <c r="BA262" s="66">
        <f>VLOOKUP($A262,'S49'!$C:$BQ,52,0)</f>
        <v>415.8</v>
      </c>
      <c r="BB262" s="66">
        <f>VLOOKUP($A262,'S49'!$C:$BQ,59,0)</f>
        <v>0</v>
      </c>
      <c r="BC262" s="66">
        <f>VLOOKUP($A262,'S49'!$C:$BQ,60,0)</f>
        <v>0</v>
      </c>
      <c r="BD262" s="58" t="e">
        <f>VLOOKUP($A262,'S50'!$C:$BQ,32,0)</f>
        <v>#N/A</v>
      </c>
      <c r="BE262" s="58" t="e">
        <f>VLOOKUP($A262,'S50'!$C:$BQ,39,0)</f>
        <v>#N/A</v>
      </c>
      <c r="BF262" s="58" t="e">
        <f>VLOOKUP($A262,'S50'!$C:$BQ,40,0)</f>
        <v>#N/A</v>
      </c>
      <c r="BG262" s="58" t="e">
        <f>VLOOKUP($A262,'S50'!$C:$BQ,22,0)</f>
        <v>#N/A</v>
      </c>
      <c r="BH262" s="66" t="e">
        <f>VLOOKUP($A262,'S50'!$C:$BQ,29,0)</f>
        <v>#N/A</v>
      </c>
      <c r="BI262" s="66" t="e">
        <f>VLOOKUP($A262,'S50'!$C:$BQ,30,0)</f>
        <v>#N/A</v>
      </c>
      <c r="BJ262" s="66" t="e">
        <f>VLOOKUP($A262,'S50'!$C:$BQ,52,0)</f>
        <v>#N/A</v>
      </c>
      <c r="BK262" s="66" t="e">
        <f>VLOOKUP($A262,'S50'!$C:$BQ,59,0)</f>
        <v>#N/A</v>
      </c>
      <c r="BL262" s="66" t="e">
        <f>VLOOKUP($A262,'S50'!$C:$BQ,60,0)</f>
        <v>#N/A</v>
      </c>
    </row>
    <row r="263" spans="1:64" x14ac:dyDescent="0.2">
      <c r="A263" s="57" t="s">
        <v>335</v>
      </c>
      <c r="B263" s="58">
        <f>VLOOKUP($A263,'S0 remplacer avec S44'!$C:$BQ,32,0)</f>
        <v>159.5</v>
      </c>
      <c r="C263" s="58">
        <f>VLOOKUP($A263,'S0 remplacer avec S44'!$C:$BQ,39,0)</f>
        <v>0</v>
      </c>
      <c r="D263" s="58">
        <f>VLOOKUP($A263,'S0 remplacer avec S44'!$C:$BQ,40,0)</f>
        <v>0</v>
      </c>
      <c r="E263" s="58">
        <f>VLOOKUP($A263,'S0 remplacer avec S44'!$C:$BQ,22,0)</f>
        <v>1773.9150950000001</v>
      </c>
      <c r="F263" s="66">
        <f>VLOOKUP($A263,'S0 remplacer avec S44'!$C:$BQ,29,0)</f>
        <v>0</v>
      </c>
      <c r="G263" s="66">
        <f>VLOOKUP($A263,'S0 remplacer avec S44'!$C:$BQ,30,0)</f>
        <v>0</v>
      </c>
      <c r="H263" s="66">
        <f>VLOOKUP($A263,'S0 remplacer avec S44'!$C:$BQ,52,0)</f>
        <v>101.8</v>
      </c>
      <c r="I263" s="66">
        <f>VLOOKUP($A263,'S0 remplacer avec S44'!$C:$BQ,59,0)</f>
        <v>0</v>
      </c>
      <c r="J263" s="66">
        <f>VLOOKUP($A263,'S0 remplacer avec S44'!$C:$BQ,60,0)</f>
        <v>0</v>
      </c>
      <c r="K263" s="58">
        <f>VLOOKUP($A263,'S45'!$C:$BQ,32,0)</f>
        <v>163.5</v>
      </c>
      <c r="L263" s="58">
        <f>VLOOKUP($A263,'S45'!$C:$BQ,39,0)</f>
        <v>0</v>
      </c>
      <c r="M263" s="58">
        <f>VLOOKUP($A263,'S45'!$C:$BQ,40,0)</f>
        <v>0</v>
      </c>
      <c r="N263" s="58">
        <f>VLOOKUP($A263,'S45'!$C:$BQ,22,0)</f>
        <v>1774.436095</v>
      </c>
      <c r="O263" s="66">
        <f>VLOOKUP($A263,'S45'!$C:$BQ,29,0)</f>
        <v>0</v>
      </c>
      <c r="P263" s="66">
        <f>VLOOKUP($A263,'S45'!$C:$BQ,30,0)</f>
        <v>0</v>
      </c>
      <c r="Q263" s="66">
        <f>VLOOKUP($A263,'S45'!$C:$BQ,52,0)</f>
        <v>102.8</v>
      </c>
      <c r="R263" s="66">
        <f>VLOOKUP($A263,'S45'!$C:$BQ,59,0)</f>
        <v>0</v>
      </c>
      <c r="S263" s="66">
        <f>VLOOKUP($A263,'S45'!$C:$BQ,60,0)</f>
        <v>0</v>
      </c>
      <c r="T263" s="58">
        <f>VLOOKUP($A263,'S46'!$C:$BQ,32,0)</f>
        <v>165</v>
      </c>
      <c r="U263" s="58">
        <f>VLOOKUP($A263,'S46'!$C:$BQ,39,0)</f>
        <v>0</v>
      </c>
      <c r="V263" s="58">
        <f>VLOOKUP($A263,'S46'!$C:$BQ,40,0)</f>
        <v>0</v>
      </c>
      <c r="W263" s="58">
        <f>VLOOKUP($A263,'S46'!$C:$BQ,22,0)</f>
        <v>1775.426105</v>
      </c>
      <c r="X263" s="66">
        <f>VLOOKUP($A263,'S46'!$C:$BQ,29,0)</f>
        <v>0</v>
      </c>
      <c r="Y263" s="66">
        <f>VLOOKUP($A263,'S46'!$C:$BQ,30,0)</f>
        <v>0</v>
      </c>
      <c r="Z263" s="66">
        <f>VLOOKUP($A263,'S46'!$C:$BQ,52,0)</f>
        <v>103.8</v>
      </c>
      <c r="AA263" s="66">
        <f>VLOOKUP($A263,'S46'!$C:$BQ,59,0)</f>
        <v>0</v>
      </c>
      <c r="AB263" s="66">
        <f>VLOOKUP($A263,'S46'!$C:$BQ,60,0)</f>
        <v>0</v>
      </c>
      <c r="AC263" s="58">
        <f>VLOOKUP($A263,'S47'!$C:$BQ,32,0)</f>
        <v>161.19999999999999</v>
      </c>
      <c r="AD263" s="58">
        <f>VLOOKUP($A263,'S47'!$C:$BQ,39,0)</f>
        <v>0</v>
      </c>
      <c r="AE263" s="58">
        <f>VLOOKUP($A263,'S47'!$C:$BQ,40,0)</f>
        <v>0</v>
      </c>
      <c r="AF263" s="58">
        <f>VLOOKUP($A263,'S47'!$C:$BQ,22,0)</f>
        <v>1777.197635</v>
      </c>
      <c r="AG263" s="66">
        <f>VLOOKUP($A263,'S47'!$C:$BQ,29,0)</f>
        <v>0</v>
      </c>
      <c r="AH263" s="66">
        <f>VLOOKUP($A263,'S47'!$C:$BQ,30,0)</f>
        <v>0</v>
      </c>
      <c r="AI263" s="66">
        <f>VLOOKUP($A263,'S47'!$C:$BQ,52,0)</f>
        <v>103.8</v>
      </c>
      <c r="AJ263" s="66">
        <f>VLOOKUP($A263,'S47'!$C:$BQ,59,0)</f>
        <v>0</v>
      </c>
      <c r="AK263" s="66">
        <f>VLOOKUP($A263,'S47'!$C:$BQ,60,0)</f>
        <v>0</v>
      </c>
      <c r="AL263" s="58" t="e">
        <f>VLOOKUP($A263,'S48'!$C:$BQ,32,0)</f>
        <v>#N/A</v>
      </c>
      <c r="AM263" s="58" t="e">
        <f>VLOOKUP($A263,'S48'!$C:$BQ,39,0)</f>
        <v>#N/A</v>
      </c>
      <c r="AN263" s="58" t="e">
        <f>VLOOKUP($A263,'S48'!$C:$BQ,40,0)</f>
        <v>#N/A</v>
      </c>
      <c r="AO263" s="58" t="e">
        <f>VLOOKUP($A263,'S48'!$C:$BQ,22,0)</f>
        <v>#N/A</v>
      </c>
      <c r="AP263" s="66" t="e">
        <f>VLOOKUP($A263,'S48'!$C:$BQ,29,0)</f>
        <v>#N/A</v>
      </c>
      <c r="AQ263" s="66" t="e">
        <f>VLOOKUP($A263,'S48'!$C:$BQ,30,0)</f>
        <v>#N/A</v>
      </c>
      <c r="AR263" s="66" t="e">
        <f>VLOOKUP($A263,'S48'!$C:$BQ,52,0)</f>
        <v>#N/A</v>
      </c>
      <c r="AS263" s="66" t="e">
        <f>VLOOKUP($A263,'S48'!$C:$BQ,59,0)</f>
        <v>#N/A</v>
      </c>
      <c r="AT263" s="66" t="e">
        <f>VLOOKUP($A263,'S48'!$C:$BQ,60,0)</f>
        <v>#N/A</v>
      </c>
      <c r="AU263" s="58" t="e">
        <f>VLOOKUP($A263,'S49'!$C:$BQ,32,0)</f>
        <v>#N/A</v>
      </c>
      <c r="AV263" s="58" t="e">
        <f>VLOOKUP($A263,'S49'!$C:$BQ,39,0)</f>
        <v>#N/A</v>
      </c>
      <c r="AW263" s="58" t="e">
        <f>VLOOKUP($A263,'S49'!$C:$BQ,40,0)</f>
        <v>#N/A</v>
      </c>
      <c r="AX263" s="58" t="e">
        <f>VLOOKUP($A263,'S49'!$C:$BQ,22,0)</f>
        <v>#N/A</v>
      </c>
      <c r="AY263" s="66" t="e">
        <f>VLOOKUP($A263,'S49'!$C:$BQ,29,0)</f>
        <v>#N/A</v>
      </c>
      <c r="AZ263" s="66" t="e">
        <f>VLOOKUP($A263,'S49'!$C:$BQ,30,0)</f>
        <v>#N/A</v>
      </c>
      <c r="BA263" s="66" t="e">
        <f>VLOOKUP($A263,'S49'!$C:$BQ,52,0)</f>
        <v>#N/A</v>
      </c>
      <c r="BB263" s="66" t="e">
        <f>VLOOKUP($A263,'S49'!$C:$BQ,59,0)</f>
        <v>#N/A</v>
      </c>
      <c r="BC263" s="66" t="e">
        <f>VLOOKUP($A263,'S49'!$C:$BQ,60,0)</f>
        <v>#N/A</v>
      </c>
      <c r="BD263" s="58" t="e">
        <f>VLOOKUP($A263,'S50'!$C:$BQ,32,0)</f>
        <v>#N/A</v>
      </c>
      <c r="BE263" s="58" t="e">
        <f>VLOOKUP($A263,'S50'!$C:$BQ,39,0)</f>
        <v>#N/A</v>
      </c>
      <c r="BF263" s="58" t="e">
        <f>VLOOKUP($A263,'S50'!$C:$BQ,40,0)</f>
        <v>#N/A</v>
      </c>
      <c r="BG263" s="58" t="e">
        <f>VLOOKUP($A263,'S50'!$C:$BQ,22,0)</f>
        <v>#N/A</v>
      </c>
      <c r="BH263" s="66" t="e">
        <f>VLOOKUP($A263,'S50'!$C:$BQ,29,0)</f>
        <v>#N/A</v>
      </c>
      <c r="BI263" s="66" t="e">
        <f>VLOOKUP($A263,'S50'!$C:$BQ,30,0)</f>
        <v>#N/A</v>
      </c>
      <c r="BJ263" s="66" t="e">
        <f>VLOOKUP($A263,'S50'!$C:$BQ,52,0)</f>
        <v>#N/A</v>
      </c>
      <c r="BK263" s="66" t="e">
        <f>VLOOKUP($A263,'S50'!$C:$BQ,59,0)</f>
        <v>#N/A</v>
      </c>
      <c r="BL263" s="66" t="e">
        <f>VLOOKUP($A263,'S50'!$C:$BQ,60,0)</f>
        <v>#N/A</v>
      </c>
    </row>
    <row r="264" spans="1:64" x14ac:dyDescent="0.2">
      <c r="A264" s="57" t="s">
        <v>336</v>
      </c>
      <c r="B264" s="58">
        <f>VLOOKUP($A264,'S0 remplacer avec S44'!$C:$BQ,32,0)</f>
        <v>13.8</v>
      </c>
      <c r="C264" s="58">
        <f>VLOOKUP($A264,'S0 remplacer avec S44'!$C:$BQ,39,0)</f>
        <v>91</v>
      </c>
      <c r="D264" s="58">
        <f>VLOOKUP($A264,'S0 remplacer avec S44'!$C:$BQ,40,0)</f>
        <v>112</v>
      </c>
      <c r="E264" s="58">
        <f>VLOOKUP($A264,'S0 remplacer avec S44'!$C:$BQ,22,0)</f>
        <v>186.24148</v>
      </c>
      <c r="F264" s="66">
        <f>VLOOKUP($A264,'S0 remplacer avec S44'!$C:$BQ,29,0)</f>
        <v>765</v>
      </c>
      <c r="G264" s="66">
        <f>VLOOKUP($A264,'S0 remplacer avec S44'!$C:$BQ,30,0)</f>
        <v>955</v>
      </c>
      <c r="H264" s="66">
        <f>VLOOKUP($A264,'S0 remplacer avec S44'!$C:$BQ,52,0)</f>
        <v>1</v>
      </c>
      <c r="I264" s="66">
        <f>VLOOKUP($A264,'S0 remplacer avec S44'!$C:$BQ,59,0)</f>
        <v>53</v>
      </c>
      <c r="J264" s="66">
        <f>VLOOKUP($A264,'S0 remplacer avec S44'!$C:$BQ,60,0)</f>
        <v>63</v>
      </c>
      <c r="K264" s="58">
        <f>VLOOKUP($A264,'S45'!$C:$BQ,32,0)</f>
        <v>13.8</v>
      </c>
      <c r="L264" s="58">
        <f>VLOOKUP($A264,'S45'!$C:$BQ,39,0)</f>
        <v>91</v>
      </c>
      <c r="M264" s="58">
        <f>VLOOKUP($A264,'S45'!$C:$BQ,40,0)</f>
        <v>112</v>
      </c>
      <c r="N264" s="58">
        <f>VLOOKUP($A264,'S45'!$C:$BQ,22,0)</f>
        <v>186.24148</v>
      </c>
      <c r="O264" s="66">
        <f>VLOOKUP($A264,'S45'!$C:$BQ,29,0)</f>
        <v>765</v>
      </c>
      <c r="P264" s="66">
        <f>VLOOKUP($A264,'S45'!$C:$BQ,30,0)</f>
        <v>955</v>
      </c>
      <c r="Q264" s="66">
        <f>VLOOKUP($A264,'S45'!$C:$BQ,52,0)</f>
        <v>1</v>
      </c>
      <c r="R264" s="66">
        <f>VLOOKUP($A264,'S45'!$C:$BQ,59,0)</f>
        <v>53</v>
      </c>
      <c r="S264" s="66">
        <f>VLOOKUP($A264,'S45'!$C:$BQ,60,0)</f>
        <v>63</v>
      </c>
      <c r="T264" s="58">
        <f>VLOOKUP($A264,'S46'!$C:$BQ,32,0)</f>
        <v>13.8</v>
      </c>
      <c r="U264" s="58">
        <f>VLOOKUP($A264,'S46'!$C:$BQ,39,0)</f>
        <v>91</v>
      </c>
      <c r="V264" s="58">
        <f>VLOOKUP($A264,'S46'!$C:$BQ,40,0)</f>
        <v>112</v>
      </c>
      <c r="W264" s="58">
        <f>VLOOKUP($A264,'S46'!$C:$BQ,22,0)</f>
        <v>186.24148</v>
      </c>
      <c r="X264" s="66">
        <f>VLOOKUP($A264,'S46'!$C:$BQ,29,0)</f>
        <v>765</v>
      </c>
      <c r="Y264" s="66">
        <f>VLOOKUP($A264,'S46'!$C:$BQ,30,0)</f>
        <v>955</v>
      </c>
      <c r="Z264" s="66">
        <f>VLOOKUP($A264,'S46'!$C:$BQ,52,0)</f>
        <v>1</v>
      </c>
      <c r="AA264" s="66">
        <f>VLOOKUP($A264,'S46'!$C:$BQ,59,0)</f>
        <v>53</v>
      </c>
      <c r="AB264" s="66">
        <f>VLOOKUP($A264,'S46'!$C:$BQ,60,0)</f>
        <v>63</v>
      </c>
      <c r="AC264" s="58">
        <f>VLOOKUP($A264,'S47'!$C:$BQ,32,0)</f>
        <v>13.8</v>
      </c>
      <c r="AD264" s="58">
        <f>VLOOKUP($A264,'S47'!$C:$BQ,39,0)</f>
        <v>91</v>
      </c>
      <c r="AE264" s="58">
        <f>VLOOKUP($A264,'S47'!$C:$BQ,40,0)</f>
        <v>112</v>
      </c>
      <c r="AF264" s="58">
        <f>VLOOKUP($A264,'S47'!$C:$BQ,22,0)</f>
        <v>186.24148</v>
      </c>
      <c r="AG264" s="66">
        <f>VLOOKUP($A264,'S47'!$C:$BQ,29,0)</f>
        <v>765</v>
      </c>
      <c r="AH264" s="66">
        <f>VLOOKUP($A264,'S47'!$C:$BQ,30,0)</f>
        <v>955</v>
      </c>
      <c r="AI264" s="66">
        <f>VLOOKUP($A264,'S47'!$C:$BQ,52,0)</f>
        <v>1</v>
      </c>
      <c r="AJ264" s="66">
        <f>VLOOKUP($A264,'S47'!$C:$BQ,59,0)</f>
        <v>53</v>
      </c>
      <c r="AK264" s="66">
        <f>VLOOKUP($A264,'S47'!$C:$BQ,60,0)</f>
        <v>63</v>
      </c>
      <c r="AL264" s="58">
        <f>VLOOKUP($A264,'S48'!$C:$BQ,32,0)</f>
        <v>13.8</v>
      </c>
      <c r="AM264" s="58">
        <f>VLOOKUP($A264,'S48'!$C:$BQ,39,0)</f>
        <v>81</v>
      </c>
      <c r="AN264" s="58">
        <f>VLOOKUP($A264,'S48'!$C:$BQ,40,0)</f>
        <v>100</v>
      </c>
      <c r="AO264" s="58">
        <f>VLOOKUP($A264,'S48'!$C:$BQ,22,0)</f>
        <v>186.24148</v>
      </c>
      <c r="AP264" s="66">
        <f>VLOOKUP($A264,'S48'!$C:$BQ,29,0)</f>
        <v>670</v>
      </c>
      <c r="AQ264" s="66">
        <f>VLOOKUP($A264,'S48'!$C:$BQ,30,0)</f>
        <v>841</v>
      </c>
      <c r="AR264" s="66">
        <f>VLOOKUP($A264,'S48'!$C:$BQ,52,0)</f>
        <v>1</v>
      </c>
      <c r="AS264" s="66">
        <f>VLOOKUP($A264,'S48'!$C:$BQ,59,0)</f>
        <v>47</v>
      </c>
      <c r="AT264" s="66">
        <f>VLOOKUP($A264,'S48'!$C:$BQ,60,0)</f>
        <v>57</v>
      </c>
      <c r="AU264" s="58">
        <f>VLOOKUP($A264,'S49'!$C:$BQ,32,0)</f>
        <v>13.8</v>
      </c>
      <c r="AV264" s="58">
        <f>VLOOKUP($A264,'S49'!$C:$BQ,39,0)</f>
        <v>81</v>
      </c>
      <c r="AW264" s="58">
        <f>VLOOKUP($A264,'S49'!$C:$BQ,40,0)</f>
        <v>100</v>
      </c>
      <c r="AX264" s="58">
        <f>VLOOKUP($A264,'S49'!$C:$BQ,22,0)</f>
        <v>186.24148</v>
      </c>
      <c r="AY264" s="66">
        <f>VLOOKUP($A264,'S49'!$C:$BQ,29,0)</f>
        <v>670</v>
      </c>
      <c r="AZ264" s="66">
        <f>VLOOKUP($A264,'S49'!$C:$BQ,30,0)</f>
        <v>841</v>
      </c>
      <c r="BA264" s="66">
        <f>VLOOKUP($A264,'S49'!$C:$BQ,52,0)</f>
        <v>1</v>
      </c>
      <c r="BB264" s="66">
        <f>VLOOKUP($A264,'S49'!$C:$BQ,59,0)</f>
        <v>47</v>
      </c>
      <c r="BC264" s="66">
        <f>VLOOKUP($A264,'S49'!$C:$BQ,60,0)</f>
        <v>57</v>
      </c>
      <c r="BD264" s="58" t="e">
        <f>VLOOKUP($A264,'S50'!$C:$BQ,32,0)</f>
        <v>#N/A</v>
      </c>
      <c r="BE264" s="58" t="e">
        <f>VLOOKUP($A264,'S50'!$C:$BQ,39,0)</f>
        <v>#N/A</v>
      </c>
      <c r="BF264" s="58" t="e">
        <f>VLOOKUP($A264,'S50'!$C:$BQ,40,0)</f>
        <v>#N/A</v>
      </c>
      <c r="BG264" s="58" t="e">
        <f>VLOOKUP($A264,'S50'!$C:$BQ,22,0)</f>
        <v>#N/A</v>
      </c>
      <c r="BH264" s="66" t="e">
        <f>VLOOKUP($A264,'S50'!$C:$BQ,29,0)</f>
        <v>#N/A</v>
      </c>
      <c r="BI264" s="66" t="e">
        <f>VLOOKUP($A264,'S50'!$C:$BQ,30,0)</f>
        <v>#N/A</v>
      </c>
      <c r="BJ264" s="66" t="e">
        <f>VLOOKUP($A264,'S50'!$C:$BQ,52,0)</f>
        <v>#N/A</v>
      </c>
      <c r="BK264" s="66" t="e">
        <f>VLOOKUP($A264,'S50'!$C:$BQ,59,0)</f>
        <v>#N/A</v>
      </c>
      <c r="BL264" s="66" t="e">
        <f>VLOOKUP($A264,'S50'!$C:$BQ,60,0)</f>
        <v>#N/A</v>
      </c>
    </row>
    <row r="265" spans="1:64" x14ac:dyDescent="0.2">
      <c r="A265" s="57" t="s">
        <v>337</v>
      </c>
      <c r="B265" s="58">
        <f>VLOOKUP($A265,'S0 remplacer avec S44'!$C:$BQ,32,0)</f>
        <v>155.69999999999999</v>
      </c>
      <c r="C265" s="58">
        <f>VLOOKUP($A265,'S0 remplacer avec S44'!$C:$BQ,39,0)</f>
        <v>0</v>
      </c>
      <c r="D265" s="58">
        <f>VLOOKUP($A265,'S0 remplacer avec S44'!$C:$BQ,40,0)</f>
        <v>0</v>
      </c>
      <c r="E265" s="58">
        <f>VLOOKUP($A265,'S0 remplacer avec S44'!$C:$BQ,22,0)</f>
        <v>1369.4345249999999</v>
      </c>
      <c r="F265" s="66">
        <f>VLOOKUP($A265,'S0 remplacer avec S44'!$C:$BQ,29,0)</f>
        <v>0</v>
      </c>
      <c r="G265" s="66">
        <f>VLOOKUP($A265,'S0 remplacer avec S44'!$C:$BQ,30,0)</f>
        <v>0</v>
      </c>
      <c r="H265" s="66">
        <f>VLOOKUP($A265,'S0 remplacer avec S44'!$C:$BQ,52,0)</f>
        <v>129</v>
      </c>
      <c r="I265" s="66">
        <f>VLOOKUP($A265,'S0 remplacer avec S44'!$C:$BQ,59,0)</f>
        <v>0</v>
      </c>
      <c r="J265" s="66">
        <f>VLOOKUP($A265,'S0 remplacer avec S44'!$C:$BQ,60,0)</f>
        <v>0</v>
      </c>
      <c r="K265" s="58">
        <f>VLOOKUP($A265,'S45'!$C:$BQ,32,0)</f>
        <v>165.2</v>
      </c>
      <c r="L265" s="58">
        <f>VLOOKUP($A265,'S45'!$C:$BQ,39,0)</f>
        <v>0</v>
      </c>
      <c r="M265" s="58">
        <f>VLOOKUP($A265,'S45'!$C:$BQ,40,0)</f>
        <v>0</v>
      </c>
      <c r="N265" s="58">
        <f>VLOOKUP($A265,'S45'!$C:$BQ,22,0)</f>
        <v>1389.3376450000001</v>
      </c>
      <c r="O265" s="66">
        <f>VLOOKUP($A265,'S45'!$C:$BQ,29,0)</f>
        <v>0</v>
      </c>
      <c r="P265" s="66">
        <f>VLOOKUP($A265,'S45'!$C:$BQ,30,0)</f>
        <v>0</v>
      </c>
      <c r="Q265" s="66">
        <f>VLOOKUP($A265,'S45'!$C:$BQ,52,0)</f>
        <v>130</v>
      </c>
      <c r="R265" s="66">
        <f>VLOOKUP($A265,'S45'!$C:$BQ,59,0)</f>
        <v>0</v>
      </c>
      <c r="S265" s="66">
        <f>VLOOKUP($A265,'S45'!$C:$BQ,60,0)</f>
        <v>0</v>
      </c>
      <c r="T265" s="58">
        <f>VLOOKUP($A265,'S46'!$C:$BQ,32,0)</f>
        <v>167.2</v>
      </c>
      <c r="U265" s="58">
        <f>VLOOKUP($A265,'S46'!$C:$BQ,39,0)</f>
        <v>0</v>
      </c>
      <c r="V265" s="58">
        <f>VLOOKUP($A265,'S46'!$C:$BQ,40,0)</f>
        <v>0</v>
      </c>
      <c r="W265" s="58">
        <f>VLOOKUP($A265,'S46'!$C:$BQ,22,0)</f>
        <v>1393.3266249999999</v>
      </c>
      <c r="X265" s="66">
        <f>VLOOKUP($A265,'S46'!$C:$BQ,29,0)</f>
        <v>0</v>
      </c>
      <c r="Y265" s="66">
        <f>VLOOKUP($A265,'S46'!$C:$BQ,30,0)</f>
        <v>0</v>
      </c>
      <c r="Z265" s="66">
        <f>VLOOKUP($A265,'S46'!$C:$BQ,52,0)</f>
        <v>130</v>
      </c>
      <c r="AA265" s="66">
        <f>VLOOKUP($A265,'S46'!$C:$BQ,59,0)</f>
        <v>0</v>
      </c>
      <c r="AB265" s="66">
        <f>VLOOKUP($A265,'S46'!$C:$BQ,60,0)</f>
        <v>0</v>
      </c>
      <c r="AC265" s="58">
        <f>VLOOKUP($A265,'S47'!$C:$BQ,32,0)</f>
        <v>167.7</v>
      </c>
      <c r="AD265" s="58">
        <f>VLOOKUP($A265,'S47'!$C:$BQ,39,0)</f>
        <v>0</v>
      </c>
      <c r="AE265" s="58">
        <f>VLOOKUP($A265,'S47'!$C:$BQ,40,0)</f>
        <v>0</v>
      </c>
      <c r="AF265" s="58">
        <f>VLOOKUP($A265,'S47'!$C:$BQ,22,0)</f>
        <v>1426.083005</v>
      </c>
      <c r="AG265" s="66">
        <f>VLOOKUP($A265,'S47'!$C:$BQ,29,0)</f>
        <v>0</v>
      </c>
      <c r="AH265" s="66">
        <f>VLOOKUP($A265,'S47'!$C:$BQ,30,0)</f>
        <v>0</v>
      </c>
      <c r="AI265" s="66">
        <f>VLOOKUP($A265,'S47'!$C:$BQ,52,0)</f>
        <v>130</v>
      </c>
      <c r="AJ265" s="66">
        <f>VLOOKUP($A265,'S47'!$C:$BQ,59,0)</f>
        <v>0</v>
      </c>
      <c r="AK265" s="66">
        <f>VLOOKUP($A265,'S47'!$C:$BQ,60,0)</f>
        <v>0</v>
      </c>
      <c r="AL265" s="58">
        <f>VLOOKUP($A265,'S48'!$C:$BQ,32,0)</f>
        <v>168.7</v>
      </c>
      <c r="AM265" s="58">
        <f>VLOOKUP($A265,'S48'!$C:$BQ,39,0)</f>
        <v>0</v>
      </c>
      <c r="AN265" s="58">
        <f>VLOOKUP($A265,'S48'!$C:$BQ,40,0)</f>
        <v>0</v>
      </c>
      <c r="AO265" s="58">
        <f>VLOOKUP($A265,'S48'!$C:$BQ,22,0)</f>
        <v>1472.158105</v>
      </c>
      <c r="AP265" s="66">
        <f>VLOOKUP($A265,'S48'!$C:$BQ,29,0)</f>
        <v>0</v>
      </c>
      <c r="AQ265" s="66">
        <f>VLOOKUP($A265,'S48'!$C:$BQ,30,0)</f>
        <v>0</v>
      </c>
      <c r="AR265" s="66">
        <f>VLOOKUP($A265,'S48'!$C:$BQ,52,0)</f>
        <v>131</v>
      </c>
      <c r="AS265" s="66">
        <f>VLOOKUP($A265,'S48'!$C:$BQ,59,0)</f>
        <v>0</v>
      </c>
      <c r="AT265" s="66">
        <f>VLOOKUP($A265,'S48'!$C:$BQ,60,0)</f>
        <v>0</v>
      </c>
      <c r="AU265" s="58">
        <f>VLOOKUP($A265,'S49'!$C:$BQ,32,0)</f>
        <v>167.7</v>
      </c>
      <c r="AV265" s="58">
        <f>VLOOKUP($A265,'S49'!$C:$BQ,39,0)</f>
        <v>0</v>
      </c>
      <c r="AW265" s="58">
        <f>VLOOKUP($A265,'S49'!$C:$BQ,40,0)</f>
        <v>0</v>
      </c>
      <c r="AX265" s="58">
        <f>VLOOKUP($A265,'S49'!$C:$BQ,22,0)</f>
        <v>1488.674205</v>
      </c>
      <c r="AY265" s="66">
        <f>VLOOKUP($A265,'S49'!$C:$BQ,29,0)</f>
        <v>0</v>
      </c>
      <c r="AZ265" s="66">
        <f>VLOOKUP($A265,'S49'!$C:$BQ,30,0)</f>
        <v>0</v>
      </c>
      <c r="BA265" s="66">
        <f>VLOOKUP($A265,'S49'!$C:$BQ,52,0)</f>
        <v>132</v>
      </c>
      <c r="BB265" s="66">
        <f>VLOOKUP($A265,'S49'!$C:$BQ,59,0)</f>
        <v>0</v>
      </c>
      <c r="BC265" s="66">
        <f>VLOOKUP($A265,'S49'!$C:$BQ,60,0)</f>
        <v>0</v>
      </c>
      <c r="BD265" s="58" t="e">
        <f>VLOOKUP($A265,'S50'!$C:$BQ,32,0)</f>
        <v>#N/A</v>
      </c>
      <c r="BE265" s="58" t="e">
        <f>VLOOKUP($A265,'S50'!$C:$BQ,39,0)</f>
        <v>#N/A</v>
      </c>
      <c r="BF265" s="58" t="e">
        <f>VLOOKUP($A265,'S50'!$C:$BQ,40,0)</f>
        <v>#N/A</v>
      </c>
      <c r="BG265" s="58" t="e">
        <f>VLOOKUP($A265,'S50'!$C:$BQ,22,0)</f>
        <v>#N/A</v>
      </c>
      <c r="BH265" s="66" t="e">
        <f>VLOOKUP($A265,'S50'!$C:$BQ,29,0)</f>
        <v>#N/A</v>
      </c>
      <c r="BI265" s="66" t="e">
        <f>VLOOKUP($A265,'S50'!$C:$BQ,30,0)</f>
        <v>#N/A</v>
      </c>
      <c r="BJ265" s="66" t="e">
        <f>VLOOKUP($A265,'S50'!$C:$BQ,52,0)</f>
        <v>#N/A</v>
      </c>
      <c r="BK265" s="66" t="e">
        <f>VLOOKUP($A265,'S50'!$C:$BQ,59,0)</f>
        <v>#N/A</v>
      </c>
      <c r="BL265" s="66" t="e">
        <f>VLOOKUP($A265,'S50'!$C:$BQ,60,0)</f>
        <v>#N/A</v>
      </c>
    </row>
    <row r="266" spans="1:64" x14ac:dyDescent="0.2">
      <c r="A266" s="57" t="s">
        <v>338</v>
      </c>
      <c r="B266" s="58">
        <f>VLOOKUP($A266,'S0 remplacer avec S44'!$C:$BQ,32,0)</f>
        <v>210.1</v>
      </c>
      <c r="C266" s="58">
        <f>VLOOKUP($A266,'S0 remplacer avec S44'!$C:$BQ,39,0)</f>
        <v>63</v>
      </c>
      <c r="D266" s="58">
        <f>VLOOKUP($A266,'S0 remplacer avec S44'!$C:$BQ,40,0)</f>
        <v>118</v>
      </c>
      <c r="E266" s="58">
        <f>VLOOKUP($A266,'S0 remplacer avec S44'!$C:$BQ,22,0)</f>
        <v>2340.9368049999998</v>
      </c>
      <c r="F266" s="66">
        <f>VLOOKUP($A266,'S0 remplacer avec S44'!$C:$BQ,29,0)</f>
        <v>140</v>
      </c>
      <c r="G266" s="66">
        <f>VLOOKUP($A266,'S0 remplacer avec S44'!$C:$BQ,30,0)</f>
        <v>636</v>
      </c>
      <c r="H266" s="66">
        <f>VLOOKUP($A266,'S0 remplacer avec S44'!$C:$BQ,52,0)</f>
        <v>152.80000000000001</v>
      </c>
      <c r="I266" s="66">
        <f>VLOOKUP($A266,'S0 remplacer avec S44'!$C:$BQ,59,0)</f>
        <v>0</v>
      </c>
      <c r="J266" s="66">
        <f>VLOOKUP($A266,'S0 remplacer avec S44'!$C:$BQ,60,0)</f>
        <v>14</v>
      </c>
      <c r="K266" s="58">
        <f>VLOOKUP($A266,'S45'!$C:$BQ,32,0)</f>
        <v>207.3</v>
      </c>
      <c r="L266" s="58">
        <f>VLOOKUP($A266,'S45'!$C:$BQ,39,0)</f>
        <v>66</v>
      </c>
      <c r="M266" s="58">
        <f>VLOOKUP($A266,'S45'!$C:$BQ,40,0)</f>
        <v>120</v>
      </c>
      <c r="N266" s="58">
        <f>VLOOKUP($A266,'S45'!$C:$BQ,22,0)</f>
        <v>2368.7400349999998</v>
      </c>
      <c r="O266" s="66">
        <f>VLOOKUP($A266,'S45'!$C:$BQ,29,0)</f>
        <v>112</v>
      </c>
      <c r="P266" s="66">
        <f>VLOOKUP($A266,'S45'!$C:$BQ,30,0)</f>
        <v>609</v>
      </c>
      <c r="Q266" s="66">
        <f>VLOOKUP($A266,'S45'!$C:$BQ,52,0)</f>
        <v>152.80000000000001</v>
      </c>
      <c r="R266" s="66">
        <f>VLOOKUP($A266,'S45'!$C:$BQ,59,0)</f>
        <v>0</v>
      </c>
      <c r="S266" s="66">
        <f>VLOOKUP($A266,'S45'!$C:$BQ,60,0)</f>
        <v>14</v>
      </c>
      <c r="T266" s="58">
        <f>VLOOKUP($A266,'S46'!$C:$BQ,32,0)</f>
        <v>206.8</v>
      </c>
      <c r="U266" s="58">
        <f>VLOOKUP($A266,'S46'!$C:$BQ,39,0)</f>
        <v>66</v>
      </c>
      <c r="V266" s="58">
        <f>VLOOKUP($A266,'S46'!$C:$BQ,40,0)</f>
        <v>121</v>
      </c>
      <c r="W266" s="58">
        <f>VLOOKUP($A266,'S46'!$C:$BQ,22,0)</f>
        <v>2337.7933849999999</v>
      </c>
      <c r="X266" s="66">
        <f>VLOOKUP($A266,'S46'!$C:$BQ,29,0)</f>
        <v>143</v>
      </c>
      <c r="Y266" s="66">
        <f>VLOOKUP($A266,'S46'!$C:$BQ,30,0)</f>
        <v>640</v>
      </c>
      <c r="Z266" s="66">
        <f>VLOOKUP($A266,'S46'!$C:$BQ,52,0)</f>
        <v>152.80000000000001</v>
      </c>
      <c r="AA266" s="66">
        <f>VLOOKUP($A266,'S46'!$C:$BQ,59,0)</f>
        <v>0</v>
      </c>
      <c r="AB266" s="66">
        <f>VLOOKUP($A266,'S46'!$C:$BQ,60,0)</f>
        <v>14</v>
      </c>
      <c r="AC266" s="58">
        <f>VLOOKUP($A266,'S47'!$C:$BQ,32,0)</f>
        <v>208.3</v>
      </c>
      <c r="AD266" s="58">
        <f>VLOOKUP($A266,'S47'!$C:$BQ,39,0)</f>
        <v>65</v>
      </c>
      <c r="AE266" s="58">
        <f>VLOOKUP($A266,'S47'!$C:$BQ,40,0)</f>
        <v>119</v>
      </c>
      <c r="AF266" s="58">
        <f>VLOOKUP($A266,'S47'!$C:$BQ,22,0)</f>
        <v>2352.364955</v>
      </c>
      <c r="AG266" s="66">
        <f>VLOOKUP($A266,'S47'!$C:$BQ,29,0)</f>
        <v>129</v>
      </c>
      <c r="AH266" s="66">
        <f>VLOOKUP($A266,'S47'!$C:$BQ,30,0)</f>
        <v>625</v>
      </c>
      <c r="AI266" s="66">
        <f>VLOOKUP($A266,'S47'!$C:$BQ,52,0)</f>
        <v>154.80000000000001</v>
      </c>
      <c r="AJ266" s="66">
        <f>VLOOKUP($A266,'S47'!$C:$BQ,59,0)</f>
        <v>0</v>
      </c>
      <c r="AK266" s="66">
        <f>VLOOKUP($A266,'S47'!$C:$BQ,60,0)</f>
        <v>12</v>
      </c>
      <c r="AL266" s="58">
        <f>VLOOKUP($A266,'S48'!$C:$BQ,32,0)</f>
        <v>211.8</v>
      </c>
      <c r="AM266" s="58">
        <f>VLOOKUP($A266,'S48'!$C:$BQ,39,0)</f>
        <v>65</v>
      </c>
      <c r="AN266" s="58">
        <f>VLOOKUP($A266,'S48'!$C:$BQ,40,0)</f>
        <v>120</v>
      </c>
      <c r="AO266" s="58">
        <f>VLOOKUP($A266,'S48'!$C:$BQ,22,0)</f>
        <v>2404.1177550000002</v>
      </c>
      <c r="AP266" s="66">
        <f>VLOOKUP($A266,'S48'!$C:$BQ,29,0)</f>
        <v>109</v>
      </c>
      <c r="AQ266" s="66">
        <f>VLOOKUP($A266,'S48'!$C:$BQ,30,0)</f>
        <v>611</v>
      </c>
      <c r="AR266" s="66">
        <f>VLOOKUP($A266,'S48'!$C:$BQ,52,0)</f>
        <v>158.80000000000001</v>
      </c>
      <c r="AS266" s="66">
        <f>VLOOKUP($A266,'S48'!$C:$BQ,59,0)</f>
        <v>0</v>
      </c>
      <c r="AT266" s="66">
        <f>VLOOKUP($A266,'S48'!$C:$BQ,60,0)</f>
        <v>10</v>
      </c>
      <c r="AU266" s="58">
        <f>VLOOKUP($A266,'S49'!$C:$BQ,32,0)</f>
        <v>210.3</v>
      </c>
      <c r="AV266" s="58">
        <f>VLOOKUP($A266,'S49'!$C:$BQ,39,0)</f>
        <v>66</v>
      </c>
      <c r="AW266" s="58">
        <f>VLOOKUP($A266,'S49'!$C:$BQ,40,0)</f>
        <v>122</v>
      </c>
      <c r="AX266" s="58">
        <f>VLOOKUP($A266,'S49'!$C:$BQ,22,0)</f>
        <v>2415.4476850000001</v>
      </c>
      <c r="AY266" s="66">
        <f>VLOOKUP($A266,'S49'!$C:$BQ,29,0)</f>
        <v>97</v>
      </c>
      <c r="AZ266" s="66">
        <f>VLOOKUP($A266,'S49'!$C:$BQ,30,0)</f>
        <v>600</v>
      </c>
      <c r="BA266" s="66">
        <f>VLOOKUP($A266,'S49'!$C:$BQ,52,0)</f>
        <v>161.80000000000001</v>
      </c>
      <c r="BB266" s="66">
        <f>VLOOKUP($A266,'S49'!$C:$BQ,59,0)</f>
        <v>0</v>
      </c>
      <c r="BC266" s="66">
        <f>VLOOKUP($A266,'S49'!$C:$BQ,60,0)</f>
        <v>7</v>
      </c>
      <c r="BD266" s="58" t="e">
        <f>VLOOKUP($A266,'S50'!$C:$BQ,32,0)</f>
        <v>#N/A</v>
      </c>
      <c r="BE266" s="58" t="e">
        <f>VLOOKUP($A266,'S50'!$C:$BQ,39,0)</f>
        <v>#N/A</v>
      </c>
      <c r="BF266" s="58" t="e">
        <f>VLOOKUP($A266,'S50'!$C:$BQ,40,0)</f>
        <v>#N/A</v>
      </c>
      <c r="BG266" s="58" t="e">
        <f>VLOOKUP($A266,'S50'!$C:$BQ,22,0)</f>
        <v>#N/A</v>
      </c>
      <c r="BH266" s="66" t="e">
        <f>VLOOKUP($A266,'S50'!$C:$BQ,29,0)</f>
        <v>#N/A</v>
      </c>
      <c r="BI266" s="66" t="e">
        <f>VLOOKUP($A266,'S50'!$C:$BQ,30,0)</f>
        <v>#N/A</v>
      </c>
      <c r="BJ266" s="66" t="e">
        <f>VLOOKUP($A266,'S50'!$C:$BQ,52,0)</f>
        <v>#N/A</v>
      </c>
      <c r="BK266" s="66" t="e">
        <f>VLOOKUP($A266,'S50'!$C:$BQ,59,0)</f>
        <v>#N/A</v>
      </c>
      <c r="BL266" s="66" t="e">
        <f>VLOOKUP($A266,'S50'!$C:$BQ,60,0)</f>
        <v>#N/A</v>
      </c>
    </row>
    <row r="267" spans="1:64" x14ac:dyDescent="0.2">
      <c r="A267" s="57" t="s">
        <v>341</v>
      </c>
      <c r="B267" s="58">
        <f>VLOOKUP($A267,'S0 remplacer avec S44'!$C:$BQ,32,0)</f>
        <v>125.8</v>
      </c>
      <c r="C267" s="58">
        <f>VLOOKUP($A267,'S0 remplacer avec S44'!$C:$BQ,39,0)</f>
        <v>91</v>
      </c>
      <c r="D267" s="58">
        <f>VLOOKUP($A267,'S0 remplacer avec S44'!$C:$BQ,40,0)</f>
        <v>135</v>
      </c>
      <c r="E267" s="58">
        <f>VLOOKUP($A267,'S0 remplacer avec S44'!$C:$BQ,22,0)</f>
        <v>1356.5941499999999</v>
      </c>
      <c r="F267" s="66">
        <f>VLOOKUP($A267,'S0 remplacer avec S44'!$C:$BQ,29,0)</f>
        <v>613</v>
      </c>
      <c r="G267" s="66">
        <f>VLOOKUP($A267,'S0 remplacer avec S44'!$C:$BQ,30,0)</f>
        <v>1007</v>
      </c>
      <c r="H267" s="66">
        <f>VLOOKUP($A267,'S0 remplacer avec S44'!$C:$BQ,52,0)</f>
        <v>93.6</v>
      </c>
      <c r="I267" s="66">
        <f>VLOOKUP($A267,'S0 remplacer avec S44'!$C:$BQ,59,0)</f>
        <v>17</v>
      </c>
      <c r="J267" s="66">
        <f>VLOOKUP($A267,'S0 remplacer avec S44'!$C:$BQ,60,0)</f>
        <v>39</v>
      </c>
      <c r="K267" s="58">
        <f>VLOOKUP($A267,'S45'!$C:$BQ,32,0)</f>
        <v>126.3</v>
      </c>
      <c r="L267" s="58">
        <f>VLOOKUP($A267,'S45'!$C:$BQ,39,0)</f>
        <v>91</v>
      </c>
      <c r="M267" s="58">
        <f>VLOOKUP($A267,'S45'!$C:$BQ,40,0)</f>
        <v>134</v>
      </c>
      <c r="N267" s="58">
        <f>VLOOKUP($A267,'S45'!$C:$BQ,22,0)</f>
        <v>1372.33096</v>
      </c>
      <c r="O267" s="66">
        <f>VLOOKUP($A267,'S45'!$C:$BQ,29,0)</f>
        <v>598</v>
      </c>
      <c r="P267" s="66">
        <f>VLOOKUP($A267,'S45'!$C:$BQ,30,0)</f>
        <v>992</v>
      </c>
      <c r="Q267" s="66">
        <f>VLOOKUP($A267,'S45'!$C:$BQ,52,0)</f>
        <v>94.6</v>
      </c>
      <c r="R267" s="66">
        <f>VLOOKUP($A267,'S45'!$C:$BQ,59,0)</f>
        <v>16</v>
      </c>
      <c r="S267" s="66">
        <f>VLOOKUP($A267,'S45'!$C:$BQ,60,0)</f>
        <v>38</v>
      </c>
      <c r="T267" s="58">
        <f>VLOOKUP($A267,'S46'!$C:$BQ,32,0)</f>
        <v>126.3</v>
      </c>
      <c r="U267" s="58">
        <f>VLOOKUP($A267,'S46'!$C:$BQ,39,0)</f>
        <v>91</v>
      </c>
      <c r="V267" s="58">
        <f>VLOOKUP($A267,'S46'!$C:$BQ,40,0)</f>
        <v>134</v>
      </c>
      <c r="W267" s="58">
        <f>VLOOKUP($A267,'S46'!$C:$BQ,22,0)</f>
        <v>1372.88536</v>
      </c>
      <c r="X267" s="66">
        <f>VLOOKUP($A267,'S46'!$C:$BQ,29,0)</f>
        <v>597</v>
      </c>
      <c r="Y267" s="66">
        <f>VLOOKUP($A267,'S46'!$C:$BQ,30,0)</f>
        <v>991</v>
      </c>
      <c r="Z267" s="66">
        <f>VLOOKUP($A267,'S46'!$C:$BQ,52,0)</f>
        <v>94.6</v>
      </c>
      <c r="AA267" s="66">
        <f>VLOOKUP($A267,'S46'!$C:$BQ,59,0)</f>
        <v>16</v>
      </c>
      <c r="AB267" s="66">
        <f>VLOOKUP($A267,'S46'!$C:$BQ,60,0)</f>
        <v>38</v>
      </c>
      <c r="AC267" s="58">
        <f>VLOOKUP($A267,'S47'!$C:$BQ,32,0)</f>
        <v>134.6</v>
      </c>
      <c r="AD267" s="58">
        <f>VLOOKUP($A267,'S47'!$C:$BQ,39,0)</f>
        <v>82</v>
      </c>
      <c r="AE267" s="58">
        <f>VLOOKUP($A267,'S47'!$C:$BQ,40,0)</f>
        <v>126</v>
      </c>
      <c r="AF267" s="58">
        <f>VLOOKUP($A267,'S47'!$C:$BQ,22,0)</f>
        <v>1403.34959</v>
      </c>
      <c r="AG267" s="66">
        <f>VLOOKUP($A267,'S47'!$C:$BQ,29,0)</f>
        <v>567</v>
      </c>
      <c r="AH267" s="66">
        <f>VLOOKUP($A267,'S47'!$C:$BQ,30,0)</f>
        <v>961</v>
      </c>
      <c r="AI267" s="66">
        <f>VLOOKUP($A267,'S47'!$C:$BQ,52,0)</f>
        <v>95.6</v>
      </c>
      <c r="AJ267" s="66">
        <f>VLOOKUP($A267,'S47'!$C:$BQ,59,0)</f>
        <v>15</v>
      </c>
      <c r="AK267" s="66">
        <f>VLOOKUP($A267,'S47'!$C:$BQ,60,0)</f>
        <v>37</v>
      </c>
      <c r="AL267" s="58">
        <f>VLOOKUP($A267,'S48'!$C:$BQ,32,0)</f>
        <v>138.6</v>
      </c>
      <c r="AM267" s="58">
        <f>VLOOKUP($A267,'S48'!$C:$BQ,39,0)</f>
        <v>77</v>
      </c>
      <c r="AN267" s="58">
        <f>VLOOKUP($A267,'S48'!$C:$BQ,40,0)</f>
        <v>120</v>
      </c>
      <c r="AO267" s="58">
        <f>VLOOKUP($A267,'S48'!$C:$BQ,22,0)</f>
        <v>1423.0607199999999</v>
      </c>
      <c r="AP267" s="66">
        <f>VLOOKUP($A267,'S48'!$C:$BQ,29,0)</f>
        <v>535</v>
      </c>
      <c r="AQ267" s="66">
        <f>VLOOKUP($A267,'S48'!$C:$BQ,30,0)</f>
        <v>927</v>
      </c>
      <c r="AR267" s="66">
        <f>VLOOKUP($A267,'S48'!$C:$BQ,52,0)</f>
        <v>97.6</v>
      </c>
      <c r="AS267" s="66">
        <f>VLOOKUP($A267,'S48'!$C:$BQ,59,0)</f>
        <v>12</v>
      </c>
      <c r="AT267" s="66">
        <f>VLOOKUP($A267,'S48'!$C:$BQ,60,0)</f>
        <v>34</v>
      </c>
      <c r="AU267" s="58">
        <f>VLOOKUP($A267,'S49'!$C:$BQ,32,0)</f>
        <v>143.6</v>
      </c>
      <c r="AV267" s="58">
        <f>VLOOKUP($A267,'S49'!$C:$BQ,39,0)</f>
        <v>72</v>
      </c>
      <c r="AW267" s="58">
        <f>VLOOKUP($A267,'S49'!$C:$BQ,40,0)</f>
        <v>115</v>
      </c>
      <c r="AX267" s="58">
        <f>VLOOKUP($A267,'S49'!$C:$BQ,22,0)</f>
        <v>1588.0409199999999</v>
      </c>
      <c r="AY267" s="66">
        <f>VLOOKUP($A267,'S49'!$C:$BQ,29,0)</f>
        <v>370</v>
      </c>
      <c r="AZ267" s="66">
        <f>VLOOKUP($A267,'S49'!$C:$BQ,30,0)</f>
        <v>762</v>
      </c>
      <c r="BA267" s="66">
        <f>VLOOKUP($A267,'S49'!$C:$BQ,52,0)</f>
        <v>99.6</v>
      </c>
      <c r="BB267" s="66">
        <f>VLOOKUP($A267,'S49'!$C:$BQ,59,0)</f>
        <v>10</v>
      </c>
      <c r="BC267" s="66">
        <f>VLOOKUP($A267,'S49'!$C:$BQ,60,0)</f>
        <v>32</v>
      </c>
      <c r="BD267" s="58" t="e">
        <f>VLOOKUP($A267,'S50'!$C:$BQ,32,0)</f>
        <v>#N/A</v>
      </c>
      <c r="BE267" s="58" t="e">
        <f>VLOOKUP($A267,'S50'!$C:$BQ,39,0)</f>
        <v>#N/A</v>
      </c>
      <c r="BF267" s="58" t="e">
        <f>VLOOKUP($A267,'S50'!$C:$BQ,40,0)</f>
        <v>#N/A</v>
      </c>
      <c r="BG267" s="58" t="e">
        <f>VLOOKUP($A267,'S50'!$C:$BQ,22,0)</f>
        <v>#N/A</v>
      </c>
      <c r="BH267" s="66" t="e">
        <f>VLOOKUP($A267,'S50'!$C:$BQ,29,0)</f>
        <v>#N/A</v>
      </c>
      <c r="BI267" s="66" t="e">
        <f>VLOOKUP($A267,'S50'!$C:$BQ,30,0)</f>
        <v>#N/A</v>
      </c>
      <c r="BJ267" s="66" t="e">
        <f>VLOOKUP($A267,'S50'!$C:$BQ,52,0)</f>
        <v>#N/A</v>
      </c>
      <c r="BK267" s="66" t="e">
        <f>VLOOKUP($A267,'S50'!$C:$BQ,59,0)</f>
        <v>#N/A</v>
      </c>
      <c r="BL267" s="66" t="e">
        <f>VLOOKUP($A267,'S50'!$C:$BQ,60,0)</f>
        <v>#N/A</v>
      </c>
    </row>
    <row r="268" spans="1:64" x14ac:dyDescent="0.2">
      <c r="A268" s="57" t="s">
        <v>342</v>
      </c>
      <c r="B268" s="58">
        <f>VLOOKUP($A268,'S0 remplacer avec S44'!$C:$BQ,32,0)</f>
        <v>150.9</v>
      </c>
      <c r="C268" s="58">
        <f>VLOOKUP($A268,'S0 remplacer avec S44'!$C:$BQ,39,0)</f>
        <v>19</v>
      </c>
      <c r="D268" s="58">
        <f>VLOOKUP($A268,'S0 remplacer avec S44'!$C:$BQ,40,0)</f>
        <v>53</v>
      </c>
      <c r="E268" s="58">
        <f>VLOOKUP($A268,'S0 remplacer avec S44'!$C:$BQ,22,0)</f>
        <v>1819.8643300000001</v>
      </c>
      <c r="F268" s="66">
        <f>VLOOKUP($A268,'S0 remplacer avec S44'!$C:$BQ,29,0)</f>
        <v>0</v>
      </c>
      <c r="G268" s="66">
        <f>VLOOKUP($A268,'S0 remplacer avec S44'!$C:$BQ,30,0)</f>
        <v>28</v>
      </c>
      <c r="H268" s="66">
        <f>VLOOKUP($A268,'S0 remplacer avec S44'!$C:$BQ,52,0)</f>
        <v>94.4</v>
      </c>
      <c r="I268" s="66">
        <f>VLOOKUP($A268,'S0 remplacer avec S44'!$C:$BQ,59,0)</f>
        <v>0</v>
      </c>
      <c r="J268" s="66">
        <f>VLOOKUP($A268,'S0 remplacer avec S44'!$C:$BQ,60,0)</f>
        <v>9</v>
      </c>
      <c r="K268" s="58">
        <f>VLOOKUP($A268,'S45'!$C:$BQ,32,0)</f>
        <v>154.4</v>
      </c>
      <c r="L268" s="58">
        <f>VLOOKUP($A268,'S45'!$C:$BQ,39,0)</f>
        <v>15</v>
      </c>
      <c r="M268" s="58">
        <f>VLOOKUP($A268,'S45'!$C:$BQ,40,0)</f>
        <v>49</v>
      </c>
      <c r="N268" s="58">
        <f>VLOOKUP($A268,'S45'!$C:$BQ,22,0)</f>
        <v>1817.3880799999999</v>
      </c>
      <c r="O268" s="66">
        <f>VLOOKUP($A268,'S45'!$C:$BQ,29,0)</f>
        <v>0</v>
      </c>
      <c r="P268" s="66">
        <f>VLOOKUP($A268,'S45'!$C:$BQ,30,0)</f>
        <v>30</v>
      </c>
      <c r="Q268" s="66">
        <f>VLOOKUP($A268,'S45'!$C:$BQ,52,0)</f>
        <v>95.4</v>
      </c>
      <c r="R268" s="66">
        <f>VLOOKUP($A268,'S45'!$C:$BQ,59,0)</f>
        <v>0</v>
      </c>
      <c r="S268" s="66">
        <f>VLOOKUP($A268,'S45'!$C:$BQ,60,0)</f>
        <v>8</v>
      </c>
      <c r="T268" s="58">
        <f>VLOOKUP($A268,'S46'!$C:$BQ,32,0)</f>
        <v>153.9</v>
      </c>
      <c r="U268" s="58">
        <f>VLOOKUP($A268,'S46'!$C:$BQ,39,0)</f>
        <v>16</v>
      </c>
      <c r="V268" s="58">
        <f>VLOOKUP($A268,'S46'!$C:$BQ,40,0)</f>
        <v>50</v>
      </c>
      <c r="W268" s="58">
        <f>VLOOKUP($A268,'S46'!$C:$BQ,22,0)</f>
        <v>1842.40508</v>
      </c>
      <c r="X268" s="66">
        <f>VLOOKUP($A268,'S46'!$C:$BQ,29,0)</f>
        <v>0</v>
      </c>
      <c r="Y268" s="66">
        <f>VLOOKUP($A268,'S46'!$C:$BQ,30,0)</f>
        <v>5</v>
      </c>
      <c r="Z268" s="66">
        <f>VLOOKUP($A268,'S46'!$C:$BQ,52,0)</f>
        <v>96.4</v>
      </c>
      <c r="AA268" s="66">
        <f>VLOOKUP($A268,'S46'!$C:$BQ,59,0)</f>
        <v>0</v>
      </c>
      <c r="AB268" s="66">
        <f>VLOOKUP($A268,'S46'!$C:$BQ,60,0)</f>
        <v>7</v>
      </c>
      <c r="AC268" s="58">
        <f>VLOOKUP($A268,'S47'!$C:$BQ,32,0)</f>
        <v>159.9</v>
      </c>
      <c r="AD268" s="58">
        <f>VLOOKUP($A268,'S47'!$C:$BQ,39,0)</f>
        <v>10</v>
      </c>
      <c r="AE268" s="58">
        <f>VLOOKUP($A268,'S47'!$C:$BQ,40,0)</f>
        <v>44</v>
      </c>
      <c r="AF268" s="58">
        <f>VLOOKUP($A268,'S47'!$C:$BQ,22,0)</f>
        <v>1884.6997699999999</v>
      </c>
      <c r="AG268" s="66">
        <f>VLOOKUP($A268,'S47'!$C:$BQ,29,0)</f>
        <v>0</v>
      </c>
      <c r="AH268" s="66">
        <f>VLOOKUP($A268,'S47'!$C:$BQ,30,0)</f>
        <v>0</v>
      </c>
      <c r="AI268" s="66">
        <f>VLOOKUP($A268,'S47'!$C:$BQ,52,0)</f>
        <v>98.4</v>
      </c>
      <c r="AJ268" s="66">
        <f>VLOOKUP($A268,'S47'!$C:$BQ,59,0)</f>
        <v>0</v>
      </c>
      <c r="AK268" s="66">
        <f>VLOOKUP($A268,'S47'!$C:$BQ,60,0)</f>
        <v>5</v>
      </c>
      <c r="AL268" s="58">
        <f>VLOOKUP($A268,'S48'!$C:$BQ,32,0)</f>
        <v>162.4</v>
      </c>
      <c r="AM268" s="58">
        <f>VLOOKUP($A268,'S48'!$C:$BQ,39,0)</f>
        <v>8</v>
      </c>
      <c r="AN268" s="58">
        <f>VLOOKUP($A268,'S48'!$C:$BQ,40,0)</f>
        <v>42</v>
      </c>
      <c r="AO268" s="58">
        <f>VLOOKUP($A268,'S48'!$C:$BQ,22,0)</f>
        <v>1933.28242</v>
      </c>
      <c r="AP268" s="66">
        <f>VLOOKUP($A268,'S48'!$C:$BQ,29,0)</f>
        <v>0</v>
      </c>
      <c r="AQ268" s="66">
        <f>VLOOKUP($A268,'S48'!$C:$BQ,30,0)</f>
        <v>0</v>
      </c>
      <c r="AR268" s="66">
        <f>VLOOKUP($A268,'S48'!$C:$BQ,52,0)</f>
        <v>101.4</v>
      </c>
      <c r="AS268" s="66">
        <f>VLOOKUP($A268,'S48'!$C:$BQ,59,0)</f>
        <v>0</v>
      </c>
      <c r="AT268" s="66">
        <f>VLOOKUP($A268,'S48'!$C:$BQ,60,0)</f>
        <v>3</v>
      </c>
      <c r="AU268" s="58">
        <f>VLOOKUP($A268,'S49'!$C:$BQ,32,0)</f>
        <v>166.9</v>
      </c>
      <c r="AV268" s="58">
        <f>VLOOKUP($A268,'S49'!$C:$BQ,39,0)</f>
        <v>3</v>
      </c>
      <c r="AW268" s="58">
        <f>VLOOKUP($A268,'S49'!$C:$BQ,40,0)</f>
        <v>37</v>
      </c>
      <c r="AX268" s="58">
        <f>VLOOKUP($A268,'S49'!$C:$BQ,22,0)</f>
        <v>1954.79242</v>
      </c>
      <c r="AY268" s="66">
        <f>VLOOKUP($A268,'S49'!$C:$BQ,29,0)</f>
        <v>0</v>
      </c>
      <c r="AZ268" s="66">
        <f>VLOOKUP($A268,'S49'!$C:$BQ,30,0)</f>
        <v>0</v>
      </c>
      <c r="BA268" s="66">
        <f>VLOOKUP($A268,'S49'!$C:$BQ,52,0)</f>
        <v>103.4</v>
      </c>
      <c r="BB268" s="66">
        <f>VLOOKUP($A268,'S49'!$C:$BQ,59,0)</f>
        <v>0</v>
      </c>
      <c r="BC268" s="66">
        <f>VLOOKUP($A268,'S49'!$C:$BQ,60,0)</f>
        <v>1</v>
      </c>
      <c r="BD268" s="58" t="e">
        <f>VLOOKUP($A268,'S50'!$C:$BQ,32,0)</f>
        <v>#N/A</v>
      </c>
      <c r="BE268" s="58" t="e">
        <f>VLOOKUP($A268,'S50'!$C:$BQ,39,0)</f>
        <v>#N/A</v>
      </c>
      <c r="BF268" s="58" t="e">
        <f>VLOOKUP($A268,'S50'!$C:$BQ,40,0)</f>
        <v>#N/A</v>
      </c>
      <c r="BG268" s="58" t="e">
        <f>VLOOKUP($A268,'S50'!$C:$BQ,22,0)</f>
        <v>#N/A</v>
      </c>
      <c r="BH268" s="66" t="e">
        <f>VLOOKUP($A268,'S50'!$C:$BQ,29,0)</f>
        <v>#N/A</v>
      </c>
      <c r="BI268" s="66" t="e">
        <f>VLOOKUP($A268,'S50'!$C:$BQ,30,0)</f>
        <v>#N/A</v>
      </c>
      <c r="BJ268" s="66" t="e">
        <f>VLOOKUP($A268,'S50'!$C:$BQ,52,0)</f>
        <v>#N/A</v>
      </c>
      <c r="BK268" s="66" t="e">
        <f>VLOOKUP($A268,'S50'!$C:$BQ,59,0)</f>
        <v>#N/A</v>
      </c>
      <c r="BL268" s="66" t="e">
        <f>VLOOKUP($A268,'S50'!$C:$BQ,60,0)</f>
        <v>#N/A</v>
      </c>
    </row>
    <row r="269" spans="1:64" x14ac:dyDescent="0.2">
      <c r="A269" s="57" t="s">
        <v>343</v>
      </c>
      <c r="B269" s="58">
        <f>VLOOKUP($A269,'S0 remplacer avec S44'!$C:$BQ,32,0)</f>
        <v>51.7</v>
      </c>
      <c r="C269" s="58">
        <f>VLOOKUP($A269,'S0 remplacer avec S44'!$C:$BQ,39,0)</f>
        <v>12</v>
      </c>
      <c r="D269" s="58">
        <f>VLOOKUP($A269,'S0 remplacer avec S44'!$C:$BQ,40,0)</f>
        <v>24</v>
      </c>
      <c r="E269" s="58">
        <f>VLOOKUP($A269,'S0 remplacer avec S44'!$C:$BQ,22,0)</f>
        <v>350.16750500000001</v>
      </c>
      <c r="F269" s="66">
        <f>VLOOKUP($A269,'S0 remplacer avec S44'!$C:$BQ,29,0)</f>
        <v>223</v>
      </c>
      <c r="G269" s="66">
        <f>VLOOKUP($A269,'S0 remplacer avec S44'!$C:$BQ,30,0)</f>
        <v>338</v>
      </c>
      <c r="H269" s="66">
        <f>VLOOKUP($A269,'S0 remplacer avec S44'!$C:$BQ,52,0)</f>
        <v>47.2</v>
      </c>
      <c r="I269" s="66">
        <f>VLOOKUP($A269,'S0 remplacer avec S44'!$C:$BQ,59,0)</f>
        <v>0</v>
      </c>
      <c r="J269" s="66">
        <f>VLOOKUP($A269,'S0 remplacer avec S44'!$C:$BQ,60,0)</f>
        <v>0</v>
      </c>
      <c r="K269" s="58">
        <f>VLOOKUP($A269,'S45'!$C:$BQ,32,0)</f>
        <v>51.7</v>
      </c>
      <c r="L269" s="58">
        <f>VLOOKUP($A269,'S45'!$C:$BQ,39,0)</f>
        <v>12</v>
      </c>
      <c r="M269" s="58">
        <f>VLOOKUP($A269,'S45'!$C:$BQ,40,0)</f>
        <v>24</v>
      </c>
      <c r="N269" s="58">
        <f>VLOOKUP($A269,'S45'!$C:$BQ,22,0)</f>
        <v>350.20750500000003</v>
      </c>
      <c r="O269" s="66">
        <f>VLOOKUP($A269,'S45'!$C:$BQ,29,0)</f>
        <v>223</v>
      </c>
      <c r="P269" s="66">
        <f>VLOOKUP($A269,'S45'!$C:$BQ,30,0)</f>
        <v>338</v>
      </c>
      <c r="Q269" s="66">
        <f>VLOOKUP($A269,'S45'!$C:$BQ,52,0)</f>
        <v>48.2</v>
      </c>
      <c r="R269" s="66">
        <f>VLOOKUP($A269,'S45'!$C:$BQ,59,0)</f>
        <v>0</v>
      </c>
      <c r="S269" s="66">
        <f>VLOOKUP($A269,'S45'!$C:$BQ,60,0)</f>
        <v>0</v>
      </c>
      <c r="T269" s="58">
        <f>VLOOKUP($A269,'S46'!$C:$BQ,32,0)</f>
        <v>51.7</v>
      </c>
      <c r="U269" s="58">
        <f>VLOOKUP($A269,'S46'!$C:$BQ,39,0)</f>
        <v>12</v>
      </c>
      <c r="V269" s="58">
        <f>VLOOKUP($A269,'S46'!$C:$BQ,40,0)</f>
        <v>24</v>
      </c>
      <c r="W269" s="58">
        <f>VLOOKUP($A269,'S46'!$C:$BQ,22,0)</f>
        <v>350.40894500000002</v>
      </c>
      <c r="X269" s="66">
        <f>VLOOKUP($A269,'S46'!$C:$BQ,29,0)</f>
        <v>223</v>
      </c>
      <c r="Y269" s="66">
        <f>VLOOKUP($A269,'S46'!$C:$BQ,30,0)</f>
        <v>338</v>
      </c>
      <c r="Z269" s="66">
        <f>VLOOKUP($A269,'S46'!$C:$BQ,52,0)</f>
        <v>48.2</v>
      </c>
      <c r="AA269" s="66">
        <f>VLOOKUP($A269,'S46'!$C:$BQ,59,0)</f>
        <v>0</v>
      </c>
      <c r="AB269" s="66">
        <f>VLOOKUP($A269,'S46'!$C:$BQ,60,0)</f>
        <v>0</v>
      </c>
      <c r="AC269" s="58">
        <f>VLOOKUP($A269,'S47'!$C:$BQ,32,0)</f>
        <v>52.7</v>
      </c>
      <c r="AD269" s="58">
        <f>VLOOKUP($A269,'S47'!$C:$BQ,39,0)</f>
        <v>11</v>
      </c>
      <c r="AE269" s="58">
        <f>VLOOKUP($A269,'S47'!$C:$BQ,40,0)</f>
        <v>23</v>
      </c>
      <c r="AF269" s="58">
        <f>VLOOKUP($A269,'S47'!$C:$BQ,22,0)</f>
        <v>350.64173499999998</v>
      </c>
      <c r="AG269" s="66">
        <f>VLOOKUP($A269,'S47'!$C:$BQ,29,0)</f>
        <v>223</v>
      </c>
      <c r="AH269" s="66">
        <f>VLOOKUP($A269,'S47'!$C:$BQ,30,0)</f>
        <v>337</v>
      </c>
      <c r="AI269" s="66">
        <f>VLOOKUP($A269,'S47'!$C:$BQ,52,0)</f>
        <v>49.2</v>
      </c>
      <c r="AJ269" s="66">
        <f>VLOOKUP($A269,'S47'!$C:$BQ,59,0)</f>
        <v>0</v>
      </c>
      <c r="AK269" s="66">
        <f>VLOOKUP($A269,'S47'!$C:$BQ,60,0)</f>
        <v>0</v>
      </c>
      <c r="AL269" s="58">
        <f>VLOOKUP($A269,'S48'!$C:$BQ,32,0)</f>
        <v>53.2</v>
      </c>
      <c r="AM269" s="58">
        <f>VLOOKUP($A269,'S48'!$C:$BQ,39,0)</f>
        <v>10</v>
      </c>
      <c r="AN269" s="58">
        <f>VLOOKUP($A269,'S48'!$C:$BQ,40,0)</f>
        <v>23</v>
      </c>
      <c r="AO269" s="58">
        <f>VLOOKUP($A269,'S48'!$C:$BQ,22,0)</f>
        <v>350.79103500000002</v>
      </c>
      <c r="AP269" s="66">
        <f>VLOOKUP($A269,'S48'!$C:$BQ,29,0)</f>
        <v>223</v>
      </c>
      <c r="AQ269" s="66">
        <f>VLOOKUP($A269,'S48'!$C:$BQ,30,0)</f>
        <v>337</v>
      </c>
      <c r="AR269" s="66">
        <f>VLOOKUP($A269,'S48'!$C:$BQ,52,0)</f>
        <v>50.2</v>
      </c>
      <c r="AS269" s="66">
        <f>VLOOKUP($A269,'S48'!$C:$BQ,59,0)</f>
        <v>0</v>
      </c>
      <c r="AT269" s="66">
        <f>VLOOKUP($A269,'S48'!$C:$BQ,60,0)</f>
        <v>0</v>
      </c>
      <c r="AU269" s="58">
        <f>VLOOKUP($A269,'S49'!$C:$BQ,32,0)</f>
        <v>56.7</v>
      </c>
      <c r="AV269" s="58">
        <f>VLOOKUP($A269,'S49'!$C:$BQ,39,0)</f>
        <v>7</v>
      </c>
      <c r="AW269" s="58">
        <f>VLOOKUP($A269,'S49'!$C:$BQ,40,0)</f>
        <v>19</v>
      </c>
      <c r="AX269" s="58">
        <f>VLOOKUP($A269,'S49'!$C:$BQ,22,0)</f>
        <v>350.98103500000002</v>
      </c>
      <c r="AY269" s="66">
        <f>VLOOKUP($A269,'S49'!$C:$BQ,29,0)</f>
        <v>223</v>
      </c>
      <c r="AZ269" s="66">
        <f>VLOOKUP($A269,'S49'!$C:$BQ,30,0)</f>
        <v>337</v>
      </c>
      <c r="BA269" s="66">
        <f>VLOOKUP($A269,'S49'!$C:$BQ,52,0)</f>
        <v>51.2</v>
      </c>
      <c r="BB269" s="66">
        <f>VLOOKUP($A269,'S49'!$C:$BQ,59,0)</f>
        <v>0</v>
      </c>
      <c r="BC269" s="66">
        <f>VLOOKUP($A269,'S49'!$C:$BQ,60,0)</f>
        <v>0</v>
      </c>
      <c r="BD269" s="58" t="e">
        <f>VLOOKUP($A269,'S50'!$C:$BQ,32,0)</f>
        <v>#N/A</v>
      </c>
      <c r="BE269" s="58" t="e">
        <f>VLOOKUP($A269,'S50'!$C:$BQ,39,0)</f>
        <v>#N/A</v>
      </c>
      <c r="BF269" s="58" t="e">
        <f>VLOOKUP($A269,'S50'!$C:$BQ,40,0)</f>
        <v>#N/A</v>
      </c>
      <c r="BG269" s="58" t="e">
        <f>VLOOKUP($A269,'S50'!$C:$BQ,22,0)</f>
        <v>#N/A</v>
      </c>
      <c r="BH269" s="66" t="e">
        <f>VLOOKUP($A269,'S50'!$C:$BQ,29,0)</f>
        <v>#N/A</v>
      </c>
      <c r="BI269" s="66" t="e">
        <f>VLOOKUP($A269,'S50'!$C:$BQ,30,0)</f>
        <v>#N/A</v>
      </c>
      <c r="BJ269" s="66" t="e">
        <f>VLOOKUP($A269,'S50'!$C:$BQ,52,0)</f>
        <v>#N/A</v>
      </c>
      <c r="BK269" s="66" t="e">
        <f>VLOOKUP($A269,'S50'!$C:$BQ,59,0)</f>
        <v>#N/A</v>
      </c>
      <c r="BL269" s="66" t="e">
        <f>VLOOKUP($A269,'S50'!$C:$BQ,60,0)</f>
        <v>#N/A</v>
      </c>
    </row>
    <row r="270" spans="1:64" x14ac:dyDescent="0.2">
      <c r="A270" s="57" t="s">
        <v>344</v>
      </c>
      <c r="B270" s="58">
        <f>VLOOKUP($A270,'S0 remplacer avec S44'!$C:$BQ,32,0)</f>
        <v>78.2</v>
      </c>
      <c r="C270" s="58">
        <f>VLOOKUP($A270,'S0 remplacer avec S44'!$C:$BQ,39,0)</f>
        <v>88</v>
      </c>
      <c r="D270" s="58">
        <f>VLOOKUP($A270,'S0 remplacer avec S44'!$C:$BQ,40,0)</f>
        <v>121</v>
      </c>
      <c r="E270" s="58">
        <f>VLOOKUP($A270,'S0 remplacer avec S44'!$C:$BQ,22,0)</f>
        <v>1338.6740299999999</v>
      </c>
      <c r="F270" s="66">
        <f>VLOOKUP($A270,'S0 remplacer avec S44'!$C:$BQ,29,0)</f>
        <v>166</v>
      </c>
      <c r="G270" s="66">
        <f>VLOOKUP($A270,'S0 remplacer avec S44'!$C:$BQ,30,0)</f>
        <v>467</v>
      </c>
      <c r="H270" s="66">
        <f>VLOOKUP($A270,'S0 remplacer avec S44'!$C:$BQ,52,0)</f>
        <v>43.6</v>
      </c>
      <c r="I270" s="66">
        <f>VLOOKUP($A270,'S0 remplacer avec S44'!$C:$BQ,59,0)</f>
        <v>41</v>
      </c>
      <c r="J270" s="66">
        <f>VLOOKUP($A270,'S0 remplacer avec S44'!$C:$BQ,60,0)</f>
        <v>58</v>
      </c>
      <c r="K270" s="58">
        <f>VLOOKUP($A270,'S45'!$C:$BQ,32,0)</f>
        <v>79.2</v>
      </c>
      <c r="L270" s="58">
        <f>VLOOKUP($A270,'S45'!$C:$BQ,39,0)</f>
        <v>87</v>
      </c>
      <c r="M270" s="58">
        <f>VLOOKUP($A270,'S45'!$C:$BQ,40,0)</f>
        <v>120</v>
      </c>
      <c r="N270" s="58">
        <f>VLOOKUP($A270,'S45'!$C:$BQ,22,0)</f>
        <v>1368.96459</v>
      </c>
      <c r="O270" s="66">
        <f>VLOOKUP($A270,'S45'!$C:$BQ,29,0)</f>
        <v>136</v>
      </c>
      <c r="P270" s="66">
        <f>VLOOKUP($A270,'S45'!$C:$BQ,30,0)</f>
        <v>437</v>
      </c>
      <c r="Q270" s="66">
        <f>VLOOKUP($A270,'S45'!$C:$BQ,52,0)</f>
        <v>43.6</v>
      </c>
      <c r="R270" s="66">
        <f>VLOOKUP($A270,'S45'!$C:$BQ,59,0)</f>
        <v>41</v>
      </c>
      <c r="S270" s="66">
        <f>VLOOKUP($A270,'S45'!$C:$BQ,60,0)</f>
        <v>58</v>
      </c>
      <c r="T270" s="58">
        <f>VLOOKUP($A270,'S46'!$C:$BQ,32,0)</f>
        <v>78.2</v>
      </c>
      <c r="U270" s="58">
        <f>VLOOKUP($A270,'S46'!$C:$BQ,39,0)</f>
        <v>88</v>
      </c>
      <c r="V270" s="58">
        <f>VLOOKUP($A270,'S46'!$C:$BQ,40,0)</f>
        <v>121</v>
      </c>
      <c r="W270" s="58">
        <f>VLOOKUP($A270,'S46'!$C:$BQ,22,0)</f>
        <v>1369.5794900000001</v>
      </c>
      <c r="X270" s="66">
        <f>VLOOKUP($A270,'S46'!$C:$BQ,29,0)</f>
        <v>135</v>
      </c>
      <c r="Y270" s="66">
        <f>VLOOKUP($A270,'S46'!$C:$BQ,30,0)</f>
        <v>436</v>
      </c>
      <c r="Z270" s="66">
        <f>VLOOKUP($A270,'S46'!$C:$BQ,52,0)</f>
        <v>43.6</v>
      </c>
      <c r="AA270" s="66">
        <f>VLOOKUP($A270,'S46'!$C:$BQ,59,0)</f>
        <v>41</v>
      </c>
      <c r="AB270" s="66">
        <f>VLOOKUP($A270,'S46'!$C:$BQ,60,0)</f>
        <v>58</v>
      </c>
      <c r="AC270" s="58">
        <f>VLOOKUP($A270,'S47'!$C:$BQ,32,0)</f>
        <v>80.7</v>
      </c>
      <c r="AD270" s="58">
        <f>VLOOKUP($A270,'S47'!$C:$BQ,39,0)</f>
        <v>85</v>
      </c>
      <c r="AE270" s="58">
        <f>VLOOKUP($A270,'S47'!$C:$BQ,40,0)</f>
        <v>118</v>
      </c>
      <c r="AF270" s="58">
        <f>VLOOKUP($A270,'S47'!$C:$BQ,22,0)</f>
        <v>1370.8777500000001</v>
      </c>
      <c r="AG270" s="66">
        <f>VLOOKUP($A270,'S47'!$C:$BQ,29,0)</f>
        <v>134</v>
      </c>
      <c r="AH270" s="66">
        <f>VLOOKUP($A270,'S47'!$C:$BQ,30,0)</f>
        <v>435</v>
      </c>
      <c r="AI270" s="66">
        <f>VLOOKUP($A270,'S47'!$C:$BQ,52,0)</f>
        <v>43.6</v>
      </c>
      <c r="AJ270" s="66">
        <f>VLOOKUP($A270,'S47'!$C:$BQ,59,0)</f>
        <v>41</v>
      </c>
      <c r="AK270" s="66">
        <f>VLOOKUP($A270,'S47'!$C:$BQ,60,0)</f>
        <v>58</v>
      </c>
      <c r="AL270" s="58">
        <f>VLOOKUP($A270,'S48'!$C:$BQ,32,0)</f>
        <v>80.7</v>
      </c>
      <c r="AM270" s="58">
        <f>VLOOKUP($A270,'S48'!$C:$BQ,39,0)</f>
        <v>72</v>
      </c>
      <c r="AN270" s="58">
        <f>VLOOKUP($A270,'S48'!$C:$BQ,40,0)</f>
        <v>102</v>
      </c>
      <c r="AO270" s="58">
        <f>VLOOKUP($A270,'S48'!$C:$BQ,22,0)</f>
        <v>1463.94786</v>
      </c>
      <c r="AP270" s="66">
        <f>VLOOKUP($A270,'S48'!$C:$BQ,29,0)</f>
        <v>0</v>
      </c>
      <c r="AQ270" s="66">
        <f>VLOOKUP($A270,'S48'!$C:$BQ,30,0)</f>
        <v>194</v>
      </c>
      <c r="AR270" s="66">
        <f>VLOOKUP($A270,'S48'!$C:$BQ,52,0)</f>
        <v>43.6</v>
      </c>
      <c r="AS270" s="66">
        <f>VLOOKUP($A270,'S48'!$C:$BQ,59,0)</f>
        <v>34</v>
      </c>
      <c r="AT270" s="66">
        <f>VLOOKUP($A270,'S48'!$C:$BQ,60,0)</f>
        <v>49</v>
      </c>
      <c r="AU270" s="58">
        <f>VLOOKUP($A270,'S49'!$C:$BQ,32,0)</f>
        <v>80.7</v>
      </c>
      <c r="AV270" s="58">
        <f>VLOOKUP($A270,'S49'!$C:$BQ,39,0)</f>
        <v>72</v>
      </c>
      <c r="AW270" s="58">
        <f>VLOOKUP($A270,'S49'!$C:$BQ,40,0)</f>
        <v>102</v>
      </c>
      <c r="AX270" s="58">
        <f>VLOOKUP($A270,'S49'!$C:$BQ,22,0)</f>
        <v>1466.75722</v>
      </c>
      <c r="AY270" s="66">
        <f>VLOOKUP($A270,'S49'!$C:$BQ,29,0)</f>
        <v>0</v>
      </c>
      <c r="AZ270" s="66">
        <f>VLOOKUP($A270,'S49'!$C:$BQ,30,0)</f>
        <v>191</v>
      </c>
      <c r="BA270" s="66">
        <f>VLOOKUP($A270,'S49'!$C:$BQ,52,0)</f>
        <v>43.6</v>
      </c>
      <c r="BB270" s="66">
        <f>VLOOKUP($A270,'S49'!$C:$BQ,59,0)</f>
        <v>34</v>
      </c>
      <c r="BC270" s="66">
        <f>VLOOKUP($A270,'S49'!$C:$BQ,60,0)</f>
        <v>49</v>
      </c>
      <c r="BD270" s="58" t="e">
        <f>VLOOKUP($A270,'S50'!$C:$BQ,32,0)</f>
        <v>#N/A</v>
      </c>
      <c r="BE270" s="58" t="e">
        <f>VLOOKUP($A270,'S50'!$C:$BQ,39,0)</f>
        <v>#N/A</v>
      </c>
      <c r="BF270" s="58" t="e">
        <f>VLOOKUP($A270,'S50'!$C:$BQ,40,0)</f>
        <v>#N/A</v>
      </c>
      <c r="BG270" s="58" t="e">
        <f>VLOOKUP($A270,'S50'!$C:$BQ,22,0)</f>
        <v>#N/A</v>
      </c>
      <c r="BH270" s="66" t="e">
        <f>VLOOKUP($A270,'S50'!$C:$BQ,29,0)</f>
        <v>#N/A</v>
      </c>
      <c r="BI270" s="66" t="e">
        <f>VLOOKUP($A270,'S50'!$C:$BQ,30,0)</f>
        <v>#N/A</v>
      </c>
      <c r="BJ270" s="66" t="e">
        <f>VLOOKUP($A270,'S50'!$C:$BQ,52,0)</f>
        <v>#N/A</v>
      </c>
      <c r="BK270" s="66" t="e">
        <f>VLOOKUP($A270,'S50'!$C:$BQ,59,0)</f>
        <v>#N/A</v>
      </c>
      <c r="BL270" s="66" t="e">
        <f>VLOOKUP($A270,'S50'!$C:$BQ,60,0)</f>
        <v>#N/A</v>
      </c>
    </row>
    <row r="271" spans="1:64" x14ac:dyDescent="0.2">
      <c r="A271" s="57" t="s">
        <v>345</v>
      </c>
      <c r="B271" s="58">
        <f>VLOOKUP($A271,'S0 remplacer avec S44'!$C:$BQ,32,0)</f>
        <v>167.9</v>
      </c>
      <c r="C271" s="58">
        <f>VLOOKUP($A271,'S0 remplacer avec S44'!$C:$BQ,39,0)</f>
        <v>116</v>
      </c>
      <c r="D271" s="58">
        <f>VLOOKUP($A271,'S0 remplacer avec S44'!$C:$BQ,40,0)</f>
        <v>173</v>
      </c>
      <c r="E271" s="58">
        <f>VLOOKUP($A271,'S0 remplacer avec S44'!$C:$BQ,22,0)</f>
        <v>2284.5295099999998</v>
      </c>
      <c r="F271" s="66">
        <f>VLOOKUP($A271,'S0 remplacer avec S44'!$C:$BQ,29,0)</f>
        <v>295</v>
      </c>
      <c r="G271" s="66">
        <f>VLOOKUP($A271,'S0 remplacer avec S44'!$C:$BQ,30,0)</f>
        <v>811</v>
      </c>
      <c r="H271" s="66">
        <f>VLOOKUP($A271,'S0 remplacer avec S44'!$C:$BQ,52,0)</f>
        <v>122.4</v>
      </c>
      <c r="I271" s="66">
        <f>VLOOKUP($A271,'S0 remplacer avec S44'!$C:$BQ,59,0)</f>
        <v>22</v>
      </c>
      <c r="J271" s="66">
        <f>VLOOKUP($A271,'S0 remplacer avec S44'!$C:$BQ,60,0)</f>
        <v>51</v>
      </c>
      <c r="K271" s="58">
        <f>VLOOKUP($A271,'S45'!$C:$BQ,32,0)</f>
        <v>170.4</v>
      </c>
      <c r="L271" s="58">
        <f>VLOOKUP($A271,'S45'!$C:$BQ,39,0)</f>
        <v>114</v>
      </c>
      <c r="M271" s="58">
        <f>VLOOKUP($A271,'S45'!$C:$BQ,40,0)</f>
        <v>170</v>
      </c>
      <c r="N271" s="58">
        <f>VLOOKUP($A271,'S45'!$C:$BQ,22,0)</f>
        <v>2339.8141599999999</v>
      </c>
      <c r="O271" s="66">
        <f>VLOOKUP($A271,'S45'!$C:$BQ,29,0)</f>
        <v>240</v>
      </c>
      <c r="P271" s="66">
        <f>VLOOKUP($A271,'S45'!$C:$BQ,30,0)</f>
        <v>756</v>
      </c>
      <c r="Q271" s="66">
        <f>VLOOKUP($A271,'S45'!$C:$BQ,52,0)</f>
        <v>126.4</v>
      </c>
      <c r="R271" s="66">
        <f>VLOOKUP($A271,'S45'!$C:$BQ,59,0)</f>
        <v>18</v>
      </c>
      <c r="S271" s="66">
        <f>VLOOKUP($A271,'S45'!$C:$BQ,60,0)</f>
        <v>47</v>
      </c>
      <c r="T271" s="58">
        <f>VLOOKUP($A271,'S46'!$C:$BQ,32,0)</f>
        <v>170.9</v>
      </c>
      <c r="U271" s="58">
        <f>VLOOKUP($A271,'S46'!$C:$BQ,39,0)</f>
        <v>113</v>
      </c>
      <c r="V271" s="58">
        <f>VLOOKUP($A271,'S46'!$C:$BQ,40,0)</f>
        <v>170</v>
      </c>
      <c r="W271" s="58">
        <f>VLOOKUP($A271,'S46'!$C:$BQ,22,0)</f>
        <v>2350.1375699999999</v>
      </c>
      <c r="X271" s="66">
        <f>VLOOKUP($A271,'S46'!$C:$BQ,29,0)</f>
        <v>230</v>
      </c>
      <c r="Y271" s="66">
        <f>VLOOKUP($A271,'S46'!$C:$BQ,30,0)</f>
        <v>746</v>
      </c>
      <c r="Z271" s="66">
        <f>VLOOKUP($A271,'S46'!$C:$BQ,52,0)</f>
        <v>127.4</v>
      </c>
      <c r="AA271" s="66">
        <f>VLOOKUP($A271,'S46'!$C:$BQ,59,0)</f>
        <v>17</v>
      </c>
      <c r="AB271" s="66">
        <f>VLOOKUP($A271,'S46'!$C:$BQ,60,0)</f>
        <v>46</v>
      </c>
      <c r="AC271" s="58">
        <f>VLOOKUP($A271,'S47'!$C:$BQ,32,0)</f>
        <v>173.4</v>
      </c>
      <c r="AD271" s="58">
        <f>VLOOKUP($A271,'S47'!$C:$BQ,39,0)</f>
        <v>111</v>
      </c>
      <c r="AE271" s="58">
        <f>VLOOKUP($A271,'S47'!$C:$BQ,40,0)</f>
        <v>167</v>
      </c>
      <c r="AF271" s="58">
        <f>VLOOKUP($A271,'S47'!$C:$BQ,22,0)</f>
        <v>2403.4753500000002</v>
      </c>
      <c r="AG271" s="66">
        <f>VLOOKUP($A271,'S47'!$C:$BQ,29,0)</f>
        <v>176</v>
      </c>
      <c r="AH271" s="66">
        <f>VLOOKUP($A271,'S47'!$C:$BQ,30,0)</f>
        <v>692</v>
      </c>
      <c r="AI271" s="66">
        <f>VLOOKUP($A271,'S47'!$C:$BQ,52,0)</f>
        <v>128.4</v>
      </c>
      <c r="AJ271" s="66">
        <f>VLOOKUP($A271,'S47'!$C:$BQ,59,0)</f>
        <v>16</v>
      </c>
      <c r="AK271" s="66">
        <f>VLOOKUP($A271,'S47'!$C:$BQ,60,0)</f>
        <v>45</v>
      </c>
      <c r="AL271" s="58">
        <f>VLOOKUP($A271,'S48'!$C:$BQ,32,0)</f>
        <v>173.6</v>
      </c>
      <c r="AM271" s="58">
        <f>VLOOKUP($A271,'S48'!$C:$BQ,39,0)</f>
        <v>109</v>
      </c>
      <c r="AN271" s="58">
        <f>VLOOKUP($A271,'S48'!$C:$BQ,40,0)</f>
        <v>166</v>
      </c>
      <c r="AO271" s="58">
        <f>VLOOKUP($A271,'S48'!$C:$BQ,22,0)</f>
        <v>2523.02304</v>
      </c>
      <c r="AP271" s="66">
        <f>VLOOKUP($A271,'S48'!$C:$BQ,29,0)</f>
        <v>45</v>
      </c>
      <c r="AQ271" s="66">
        <f>VLOOKUP($A271,'S48'!$C:$BQ,30,0)</f>
        <v>559</v>
      </c>
      <c r="AR271" s="66">
        <f>VLOOKUP($A271,'S48'!$C:$BQ,52,0)</f>
        <v>129.4</v>
      </c>
      <c r="AS271" s="66">
        <f>VLOOKUP($A271,'S48'!$C:$BQ,59,0)</f>
        <v>15</v>
      </c>
      <c r="AT271" s="66">
        <f>VLOOKUP($A271,'S48'!$C:$BQ,60,0)</f>
        <v>43</v>
      </c>
      <c r="AU271" s="58">
        <f>VLOOKUP($A271,'S49'!$C:$BQ,32,0)</f>
        <v>180.1</v>
      </c>
      <c r="AV271" s="58">
        <f>VLOOKUP($A271,'S49'!$C:$BQ,39,0)</f>
        <v>103</v>
      </c>
      <c r="AW271" s="58">
        <f>VLOOKUP($A271,'S49'!$C:$BQ,40,0)</f>
        <v>159</v>
      </c>
      <c r="AX271" s="58">
        <f>VLOOKUP($A271,'S49'!$C:$BQ,22,0)</f>
        <v>2554.69895</v>
      </c>
      <c r="AY271" s="66">
        <f>VLOOKUP($A271,'S49'!$C:$BQ,29,0)</f>
        <v>14</v>
      </c>
      <c r="AZ271" s="66">
        <f>VLOOKUP($A271,'S49'!$C:$BQ,30,0)</f>
        <v>527</v>
      </c>
      <c r="BA271" s="66">
        <f>VLOOKUP($A271,'S49'!$C:$BQ,52,0)</f>
        <v>130.4</v>
      </c>
      <c r="BB271" s="66">
        <f>VLOOKUP($A271,'S49'!$C:$BQ,59,0)</f>
        <v>14</v>
      </c>
      <c r="BC271" s="66">
        <f>VLOOKUP($A271,'S49'!$C:$BQ,60,0)</f>
        <v>42</v>
      </c>
      <c r="BD271" s="58" t="e">
        <f>VLOOKUP($A271,'S50'!$C:$BQ,32,0)</f>
        <v>#N/A</v>
      </c>
      <c r="BE271" s="58" t="e">
        <f>VLOOKUP($A271,'S50'!$C:$BQ,39,0)</f>
        <v>#N/A</v>
      </c>
      <c r="BF271" s="58" t="e">
        <f>VLOOKUP($A271,'S50'!$C:$BQ,40,0)</f>
        <v>#N/A</v>
      </c>
      <c r="BG271" s="58" t="e">
        <f>VLOOKUP($A271,'S50'!$C:$BQ,22,0)</f>
        <v>#N/A</v>
      </c>
      <c r="BH271" s="66" t="e">
        <f>VLOOKUP($A271,'S50'!$C:$BQ,29,0)</f>
        <v>#N/A</v>
      </c>
      <c r="BI271" s="66" t="e">
        <f>VLOOKUP($A271,'S50'!$C:$BQ,30,0)</f>
        <v>#N/A</v>
      </c>
      <c r="BJ271" s="66" t="e">
        <f>VLOOKUP($A271,'S50'!$C:$BQ,52,0)</f>
        <v>#N/A</v>
      </c>
      <c r="BK271" s="66" t="e">
        <f>VLOOKUP($A271,'S50'!$C:$BQ,59,0)</f>
        <v>#N/A</v>
      </c>
      <c r="BL271" s="66" t="e">
        <f>VLOOKUP($A271,'S50'!$C:$BQ,60,0)</f>
        <v>#N/A</v>
      </c>
    </row>
    <row r="272" spans="1:64" x14ac:dyDescent="0.2">
      <c r="A272" s="57" t="s">
        <v>346</v>
      </c>
      <c r="B272" s="58">
        <f>VLOOKUP($A272,'S0 remplacer avec S44'!$C:$BQ,32,0)</f>
        <v>474.15</v>
      </c>
      <c r="C272" s="58">
        <f>VLOOKUP($A272,'S0 remplacer avec S44'!$C:$BQ,39,0)</f>
        <v>73</v>
      </c>
      <c r="D272" s="58">
        <f>VLOOKUP($A272,'S0 remplacer avec S44'!$C:$BQ,40,0)</f>
        <v>182</v>
      </c>
      <c r="E272" s="58">
        <f>VLOOKUP($A272,'S0 remplacer avec S44'!$C:$BQ,22,0)</f>
        <v>4102.5174299999999</v>
      </c>
      <c r="F272" s="66">
        <f>VLOOKUP($A272,'S0 remplacer avec S44'!$C:$BQ,29,0)</f>
        <v>869</v>
      </c>
      <c r="G272" s="66">
        <f>VLOOKUP($A272,'S0 remplacer avec S44'!$C:$BQ,30,0)</f>
        <v>1864</v>
      </c>
      <c r="H272" s="66">
        <f>VLOOKUP($A272,'S0 remplacer avec S44'!$C:$BQ,52,0)</f>
        <v>535.79999999999995</v>
      </c>
      <c r="I272" s="66">
        <f>VLOOKUP($A272,'S0 remplacer avec S44'!$C:$BQ,59,0)</f>
        <v>0</v>
      </c>
      <c r="J272" s="66">
        <f>VLOOKUP($A272,'S0 remplacer avec S44'!$C:$BQ,60,0)</f>
        <v>0</v>
      </c>
      <c r="K272" s="58">
        <f>VLOOKUP($A272,'S45'!$C:$BQ,32,0)</f>
        <v>478.65</v>
      </c>
      <c r="L272" s="58">
        <f>VLOOKUP($A272,'S45'!$C:$BQ,39,0)</f>
        <v>68</v>
      </c>
      <c r="M272" s="58">
        <f>VLOOKUP($A272,'S45'!$C:$BQ,40,0)</f>
        <v>178</v>
      </c>
      <c r="N272" s="58">
        <f>VLOOKUP($A272,'S45'!$C:$BQ,22,0)</f>
        <v>4195.5075200000001</v>
      </c>
      <c r="O272" s="66">
        <f>VLOOKUP($A272,'S45'!$C:$BQ,29,0)</f>
        <v>776</v>
      </c>
      <c r="P272" s="66">
        <f>VLOOKUP($A272,'S45'!$C:$BQ,30,0)</f>
        <v>1771</v>
      </c>
      <c r="Q272" s="66">
        <f>VLOOKUP($A272,'S45'!$C:$BQ,52,0)</f>
        <v>549.79999999999995</v>
      </c>
      <c r="R272" s="66">
        <f>VLOOKUP($A272,'S45'!$C:$BQ,59,0)</f>
        <v>0</v>
      </c>
      <c r="S272" s="66">
        <f>VLOOKUP($A272,'S45'!$C:$BQ,60,0)</f>
        <v>0</v>
      </c>
      <c r="T272" s="58">
        <f>VLOOKUP($A272,'S46'!$C:$BQ,32,0)</f>
        <v>483.65</v>
      </c>
      <c r="U272" s="58">
        <f>VLOOKUP($A272,'S46'!$C:$BQ,39,0)</f>
        <v>63</v>
      </c>
      <c r="V272" s="58">
        <f>VLOOKUP($A272,'S46'!$C:$BQ,40,0)</f>
        <v>173</v>
      </c>
      <c r="W272" s="58">
        <f>VLOOKUP($A272,'S46'!$C:$BQ,22,0)</f>
        <v>4197.3262699999996</v>
      </c>
      <c r="X272" s="66">
        <f>VLOOKUP($A272,'S46'!$C:$BQ,29,0)</f>
        <v>775</v>
      </c>
      <c r="Y272" s="66">
        <f>VLOOKUP($A272,'S46'!$C:$BQ,30,0)</f>
        <v>1769</v>
      </c>
      <c r="Z272" s="66">
        <f>VLOOKUP($A272,'S46'!$C:$BQ,52,0)</f>
        <v>558.79999999999995</v>
      </c>
      <c r="AA272" s="66">
        <f>VLOOKUP($A272,'S46'!$C:$BQ,59,0)</f>
        <v>0</v>
      </c>
      <c r="AB272" s="66">
        <f>VLOOKUP($A272,'S46'!$C:$BQ,60,0)</f>
        <v>0</v>
      </c>
      <c r="AC272" s="58">
        <f>VLOOKUP($A272,'S47'!$C:$BQ,32,0)</f>
        <v>511.15</v>
      </c>
      <c r="AD272" s="58">
        <f>VLOOKUP($A272,'S47'!$C:$BQ,39,0)</f>
        <v>36</v>
      </c>
      <c r="AE272" s="58">
        <f>VLOOKUP($A272,'S47'!$C:$BQ,40,0)</f>
        <v>145</v>
      </c>
      <c r="AF272" s="58">
        <f>VLOOKUP($A272,'S47'!$C:$BQ,22,0)</f>
        <v>4271.0447000000004</v>
      </c>
      <c r="AG272" s="66">
        <f>VLOOKUP($A272,'S47'!$C:$BQ,29,0)</f>
        <v>701</v>
      </c>
      <c r="AH272" s="66">
        <f>VLOOKUP($A272,'S47'!$C:$BQ,30,0)</f>
        <v>1695</v>
      </c>
      <c r="AI272" s="66">
        <f>VLOOKUP($A272,'S47'!$C:$BQ,52,0)</f>
        <v>571.79999999999995</v>
      </c>
      <c r="AJ272" s="66">
        <f>VLOOKUP($A272,'S47'!$C:$BQ,59,0)</f>
        <v>0</v>
      </c>
      <c r="AK272" s="66">
        <f>VLOOKUP($A272,'S47'!$C:$BQ,60,0)</f>
        <v>0</v>
      </c>
      <c r="AL272" s="58">
        <f>VLOOKUP($A272,'S48'!$C:$BQ,32,0)</f>
        <v>529.25</v>
      </c>
      <c r="AM272" s="58">
        <f>VLOOKUP($A272,'S48'!$C:$BQ,39,0)</f>
        <v>23</v>
      </c>
      <c r="AN272" s="58">
        <f>VLOOKUP($A272,'S48'!$C:$BQ,40,0)</f>
        <v>134</v>
      </c>
      <c r="AO272" s="58">
        <f>VLOOKUP($A272,'S48'!$C:$BQ,22,0)</f>
        <v>4328.7105499999998</v>
      </c>
      <c r="AP272" s="66">
        <f>VLOOKUP($A272,'S48'!$C:$BQ,29,0)</f>
        <v>692</v>
      </c>
      <c r="AQ272" s="66">
        <f>VLOOKUP($A272,'S48'!$C:$BQ,30,0)</f>
        <v>1695</v>
      </c>
      <c r="AR272" s="66">
        <f>VLOOKUP($A272,'S48'!$C:$BQ,52,0)</f>
        <v>585.79999999999995</v>
      </c>
      <c r="AS272" s="66">
        <f>VLOOKUP($A272,'S48'!$C:$BQ,59,0)</f>
        <v>0</v>
      </c>
      <c r="AT272" s="66">
        <f>VLOOKUP($A272,'S48'!$C:$BQ,60,0)</f>
        <v>0</v>
      </c>
      <c r="AU272" s="58">
        <f>VLOOKUP($A272,'S49'!$C:$BQ,32,0)</f>
        <v>540.75</v>
      </c>
      <c r="AV272" s="58">
        <f>VLOOKUP($A272,'S49'!$C:$BQ,39,0)</f>
        <v>12</v>
      </c>
      <c r="AW272" s="58">
        <f>VLOOKUP($A272,'S49'!$C:$BQ,40,0)</f>
        <v>122</v>
      </c>
      <c r="AX272" s="58">
        <f>VLOOKUP($A272,'S49'!$C:$BQ,22,0)</f>
        <v>4350.5640400000002</v>
      </c>
      <c r="AY272" s="66">
        <f>VLOOKUP($A272,'S49'!$C:$BQ,29,0)</f>
        <v>670</v>
      </c>
      <c r="AZ272" s="66">
        <f>VLOOKUP($A272,'S49'!$C:$BQ,30,0)</f>
        <v>1674</v>
      </c>
      <c r="BA272" s="66">
        <f>VLOOKUP($A272,'S49'!$C:$BQ,52,0)</f>
        <v>600.79999999999995</v>
      </c>
      <c r="BB272" s="66">
        <f>VLOOKUP($A272,'S49'!$C:$BQ,59,0)</f>
        <v>0</v>
      </c>
      <c r="BC272" s="66">
        <f>VLOOKUP($A272,'S49'!$C:$BQ,60,0)</f>
        <v>0</v>
      </c>
      <c r="BD272" s="58" t="e">
        <f>VLOOKUP($A272,'S50'!$C:$BQ,32,0)</f>
        <v>#N/A</v>
      </c>
      <c r="BE272" s="58" t="e">
        <f>VLOOKUP($A272,'S50'!$C:$BQ,39,0)</f>
        <v>#N/A</v>
      </c>
      <c r="BF272" s="58" t="e">
        <f>VLOOKUP($A272,'S50'!$C:$BQ,40,0)</f>
        <v>#N/A</v>
      </c>
      <c r="BG272" s="58" t="e">
        <f>VLOOKUP($A272,'S50'!$C:$BQ,22,0)</f>
        <v>#N/A</v>
      </c>
      <c r="BH272" s="66" t="e">
        <f>VLOOKUP($A272,'S50'!$C:$BQ,29,0)</f>
        <v>#N/A</v>
      </c>
      <c r="BI272" s="66" t="e">
        <f>VLOOKUP($A272,'S50'!$C:$BQ,30,0)</f>
        <v>#N/A</v>
      </c>
      <c r="BJ272" s="66" t="e">
        <f>VLOOKUP($A272,'S50'!$C:$BQ,52,0)</f>
        <v>#N/A</v>
      </c>
      <c r="BK272" s="66" t="e">
        <f>VLOOKUP($A272,'S50'!$C:$BQ,59,0)</f>
        <v>#N/A</v>
      </c>
      <c r="BL272" s="66" t="e">
        <f>VLOOKUP($A272,'S50'!$C:$BQ,60,0)</f>
        <v>#N/A</v>
      </c>
    </row>
    <row r="273" spans="1:64" x14ac:dyDescent="0.2">
      <c r="A273" s="57" t="s">
        <v>347</v>
      </c>
      <c r="B273" s="58">
        <f>VLOOKUP($A273,'S0 remplacer avec S44'!$C:$BQ,32,0)</f>
        <v>101.7</v>
      </c>
      <c r="C273" s="58">
        <f>VLOOKUP($A273,'S0 remplacer avec S44'!$C:$BQ,39,0)</f>
        <v>18</v>
      </c>
      <c r="D273" s="58">
        <f>VLOOKUP($A273,'S0 remplacer avec S44'!$C:$BQ,40,0)</f>
        <v>42</v>
      </c>
      <c r="E273" s="58">
        <f>VLOOKUP($A273,'S0 remplacer avec S44'!$C:$BQ,22,0)</f>
        <v>967.91809499999999</v>
      </c>
      <c r="F273" s="66">
        <f>VLOOKUP($A273,'S0 remplacer avec S44'!$C:$BQ,29,0)</f>
        <v>121</v>
      </c>
      <c r="G273" s="66">
        <f>VLOOKUP($A273,'S0 remplacer avec S44'!$C:$BQ,30,0)</f>
        <v>338</v>
      </c>
      <c r="H273" s="66">
        <f>VLOOKUP($A273,'S0 remplacer avec S44'!$C:$BQ,52,0)</f>
        <v>83.4</v>
      </c>
      <c r="I273" s="66">
        <f>VLOOKUP($A273,'S0 remplacer avec S44'!$C:$BQ,59,0)</f>
        <v>0</v>
      </c>
      <c r="J273" s="66">
        <f>VLOOKUP($A273,'S0 remplacer avec S44'!$C:$BQ,60,0)</f>
        <v>0</v>
      </c>
      <c r="K273" s="58">
        <f>VLOOKUP($A273,'S45'!$C:$BQ,32,0)</f>
        <v>107.7</v>
      </c>
      <c r="L273" s="58">
        <f>VLOOKUP($A273,'S45'!$C:$BQ,39,0)</f>
        <v>12</v>
      </c>
      <c r="M273" s="58">
        <f>VLOOKUP($A273,'S45'!$C:$BQ,40,0)</f>
        <v>36</v>
      </c>
      <c r="N273" s="58">
        <f>VLOOKUP($A273,'S45'!$C:$BQ,22,0)</f>
        <v>969.03443500000003</v>
      </c>
      <c r="O273" s="66">
        <f>VLOOKUP($A273,'S45'!$C:$BQ,29,0)</f>
        <v>120</v>
      </c>
      <c r="P273" s="66">
        <f>VLOOKUP($A273,'S45'!$C:$BQ,30,0)</f>
        <v>337</v>
      </c>
      <c r="Q273" s="66">
        <f>VLOOKUP($A273,'S45'!$C:$BQ,52,0)</f>
        <v>83.4</v>
      </c>
      <c r="R273" s="66">
        <f>VLOOKUP($A273,'S45'!$C:$BQ,59,0)</f>
        <v>0</v>
      </c>
      <c r="S273" s="66">
        <f>VLOOKUP($A273,'S45'!$C:$BQ,60,0)</f>
        <v>0</v>
      </c>
      <c r="T273" s="58">
        <f>VLOOKUP($A273,'S46'!$C:$BQ,32,0)</f>
        <v>106.2</v>
      </c>
      <c r="U273" s="58">
        <f>VLOOKUP($A273,'S46'!$C:$BQ,39,0)</f>
        <v>14</v>
      </c>
      <c r="V273" s="58">
        <f>VLOOKUP($A273,'S46'!$C:$BQ,40,0)</f>
        <v>38</v>
      </c>
      <c r="W273" s="58">
        <f>VLOOKUP($A273,'S46'!$C:$BQ,22,0)</f>
        <v>967.31460500000003</v>
      </c>
      <c r="X273" s="66">
        <f>VLOOKUP($A273,'S46'!$C:$BQ,29,0)</f>
        <v>121</v>
      </c>
      <c r="Y273" s="66">
        <f>VLOOKUP($A273,'S46'!$C:$BQ,30,0)</f>
        <v>339</v>
      </c>
      <c r="Z273" s="66">
        <f>VLOOKUP($A273,'S46'!$C:$BQ,52,0)</f>
        <v>83.4</v>
      </c>
      <c r="AA273" s="66">
        <f>VLOOKUP($A273,'S46'!$C:$BQ,59,0)</f>
        <v>0</v>
      </c>
      <c r="AB273" s="66">
        <f>VLOOKUP($A273,'S46'!$C:$BQ,60,0)</f>
        <v>0</v>
      </c>
      <c r="AC273" s="58">
        <f>VLOOKUP($A273,'S47'!$C:$BQ,32,0)</f>
        <v>107.7</v>
      </c>
      <c r="AD273" s="58">
        <f>VLOOKUP($A273,'S47'!$C:$BQ,39,0)</f>
        <v>12</v>
      </c>
      <c r="AE273" s="58">
        <f>VLOOKUP($A273,'S47'!$C:$BQ,40,0)</f>
        <v>36</v>
      </c>
      <c r="AF273" s="58">
        <f>VLOOKUP($A273,'S47'!$C:$BQ,22,0)</f>
        <v>975.00736500000005</v>
      </c>
      <c r="AG273" s="66">
        <f>VLOOKUP($A273,'S47'!$C:$BQ,29,0)</f>
        <v>114</v>
      </c>
      <c r="AH273" s="66">
        <f>VLOOKUP($A273,'S47'!$C:$BQ,30,0)</f>
        <v>331</v>
      </c>
      <c r="AI273" s="66">
        <f>VLOOKUP($A273,'S47'!$C:$BQ,52,0)</f>
        <v>87.4</v>
      </c>
      <c r="AJ273" s="66">
        <f>VLOOKUP($A273,'S47'!$C:$BQ,59,0)</f>
        <v>0</v>
      </c>
      <c r="AK273" s="66">
        <f>VLOOKUP($A273,'S47'!$C:$BQ,60,0)</f>
        <v>0</v>
      </c>
      <c r="AL273" s="58">
        <f>VLOOKUP($A273,'S48'!$C:$BQ,32,0)</f>
        <v>107.7</v>
      </c>
      <c r="AM273" s="58">
        <f>VLOOKUP($A273,'S48'!$C:$BQ,39,0)</f>
        <v>9</v>
      </c>
      <c r="AN273" s="58">
        <f>VLOOKUP($A273,'S48'!$C:$BQ,40,0)</f>
        <v>32</v>
      </c>
      <c r="AO273" s="58">
        <f>VLOOKUP($A273,'S48'!$C:$BQ,22,0)</f>
        <v>983.32424500000002</v>
      </c>
      <c r="AP273" s="66">
        <f>VLOOKUP($A273,'S48'!$C:$BQ,29,0)</f>
        <v>73</v>
      </c>
      <c r="AQ273" s="66">
        <f>VLOOKUP($A273,'S48'!$C:$BQ,30,0)</f>
        <v>284</v>
      </c>
      <c r="AR273" s="66">
        <f>VLOOKUP($A273,'S48'!$C:$BQ,52,0)</f>
        <v>87.4</v>
      </c>
      <c r="AS273" s="66">
        <f>VLOOKUP($A273,'S48'!$C:$BQ,59,0)</f>
        <v>0</v>
      </c>
      <c r="AT273" s="66">
        <f>VLOOKUP($A273,'S48'!$C:$BQ,60,0)</f>
        <v>0</v>
      </c>
      <c r="AU273" s="58">
        <f>VLOOKUP($A273,'S49'!$C:$BQ,32,0)</f>
        <v>108.2</v>
      </c>
      <c r="AV273" s="58">
        <f>VLOOKUP($A273,'S49'!$C:$BQ,39,0)</f>
        <v>8</v>
      </c>
      <c r="AW273" s="58">
        <f>VLOOKUP($A273,'S49'!$C:$BQ,40,0)</f>
        <v>32</v>
      </c>
      <c r="AX273" s="58">
        <f>VLOOKUP($A273,'S49'!$C:$BQ,22,0)</f>
        <v>983.61399500000005</v>
      </c>
      <c r="AY273" s="66">
        <f>VLOOKUP($A273,'S49'!$C:$BQ,29,0)</f>
        <v>73</v>
      </c>
      <c r="AZ273" s="66">
        <f>VLOOKUP($A273,'S49'!$C:$BQ,30,0)</f>
        <v>284</v>
      </c>
      <c r="BA273" s="66">
        <f>VLOOKUP($A273,'S49'!$C:$BQ,52,0)</f>
        <v>89.4</v>
      </c>
      <c r="BB273" s="66">
        <f>VLOOKUP($A273,'S49'!$C:$BQ,59,0)</f>
        <v>0</v>
      </c>
      <c r="BC273" s="66">
        <f>VLOOKUP($A273,'S49'!$C:$BQ,60,0)</f>
        <v>0</v>
      </c>
      <c r="BD273" s="58" t="e">
        <f>VLOOKUP($A273,'S50'!$C:$BQ,32,0)</f>
        <v>#N/A</v>
      </c>
      <c r="BE273" s="58" t="e">
        <f>VLOOKUP($A273,'S50'!$C:$BQ,39,0)</f>
        <v>#N/A</v>
      </c>
      <c r="BF273" s="58" t="e">
        <f>VLOOKUP($A273,'S50'!$C:$BQ,40,0)</f>
        <v>#N/A</v>
      </c>
      <c r="BG273" s="58" t="e">
        <f>VLOOKUP($A273,'S50'!$C:$BQ,22,0)</f>
        <v>#N/A</v>
      </c>
      <c r="BH273" s="66" t="e">
        <f>VLOOKUP($A273,'S50'!$C:$BQ,29,0)</f>
        <v>#N/A</v>
      </c>
      <c r="BI273" s="66" t="e">
        <f>VLOOKUP($A273,'S50'!$C:$BQ,30,0)</f>
        <v>#N/A</v>
      </c>
      <c r="BJ273" s="66" t="e">
        <f>VLOOKUP($A273,'S50'!$C:$BQ,52,0)</f>
        <v>#N/A</v>
      </c>
      <c r="BK273" s="66" t="e">
        <f>VLOOKUP($A273,'S50'!$C:$BQ,59,0)</f>
        <v>#N/A</v>
      </c>
      <c r="BL273" s="66" t="e">
        <f>VLOOKUP($A273,'S50'!$C:$BQ,60,0)</f>
        <v>#N/A</v>
      </c>
    </row>
    <row r="274" spans="1:64" x14ac:dyDescent="0.2">
      <c r="A274" s="57" t="s">
        <v>348</v>
      </c>
      <c r="B274" s="58">
        <f>VLOOKUP($A274,'S0 remplacer avec S44'!$C:$BQ,32,0)</f>
        <v>140.80000000000001</v>
      </c>
      <c r="C274" s="58">
        <f>VLOOKUP($A274,'S0 remplacer avec S44'!$C:$BQ,39,0)</f>
        <v>0</v>
      </c>
      <c r="D274" s="58">
        <f>VLOOKUP($A274,'S0 remplacer avec S44'!$C:$BQ,40,0)</f>
        <v>0</v>
      </c>
      <c r="E274" s="58">
        <f>VLOOKUP($A274,'S0 remplacer avec S44'!$C:$BQ,22,0)</f>
        <v>1735.7796249999999</v>
      </c>
      <c r="F274" s="66">
        <f>VLOOKUP($A274,'S0 remplacer avec S44'!$C:$BQ,29,0)</f>
        <v>0</v>
      </c>
      <c r="G274" s="66">
        <f>VLOOKUP($A274,'S0 remplacer avec S44'!$C:$BQ,30,0)</f>
        <v>0</v>
      </c>
      <c r="H274" s="66">
        <f>VLOOKUP($A274,'S0 remplacer avec S44'!$C:$BQ,52,0)</f>
        <v>105.8</v>
      </c>
      <c r="I274" s="66">
        <f>VLOOKUP($A274,'S0 remplacer avec S44'!$C:$BQ,59,0)</f>
        <v>0</v>
      </c>
      <c r="J274" s="66">
        <f>VLOOKUP($A274,'S0 remplacer avec S44'!$C:$BQ,60,0)</f>
        <v>0</v>
      </c>
      <c r="K274" s="58">
        <f>VLOOKUP($A274,'S45'!$C:$BQ,32,0)</f>
        <v>141.80000000000001</v>
      </c>
      <c r="L274" s="58">
        <f>VLOOKUP($A274,'S45'!$C:$BQ,39,0)</f>
        <v>0</v>
      </c>
      <c r="M274" s="58">
        <f>VLOOKUP($A274,'S45'!$C:$BQ,40,0)</f>
        <v>0</v>
      </c>
      <c r="N274" s="58">
        <f>VLOOKUP($A274,'S45'!$C:$BQ,22,0)</f>
        <v>1600.6143750000001</v>
      </c>
      <c r="O274" s="66">
        <f>VLOOKUP($A274,'S45'!$C:$BQ,29,0)</f>
        <v>0</v>
      </c>
      <c r="P274" s="66">
        <f>VLOOKUP($A274,'S45'!$C:$BQ,30,0)</f>
        <v>0</v>
      </c>
      <c r="Q274" s="66">
        <f>VLOOKUP($A274,'S45'!$C:$BQ,52,0)</f>
        <v>107.8</v>
      </c>
      <c r="R274" s="66">
        <f>VLOOKUP($A274,'S45'!$C:$BQ,59,0)</f>
        <v>0</v>
      </c>
      <c r="S274" s="66">
        <f>VLOOKUP($A274,'S45'!$C:$BQ,60,0)</f>
        <v>0</v>
      </c>
      <c r="T274" s="58">
        <f>VLOOKUP($A274,'S46'!$C:$BQ,32,0)</f>
        <v>142.80000000000001</v>
      </c>
      <c r="U274" s="58">
        <f>VLOOKUP($A274,'S46'!$C:$BQ,39,0)</f>
        <v>0</v>
      </c>
      <c r="V274" s="58">
        <f>VLOOKUP($A274,'S46'!$C:$BQ,40,0)</f>
        <v>0</v>
      </c>
      <c r="W274" s="58">
        <f>VLOOKUP($A274,'S46'!$C:$BQ,22,0)</f>
        <v>1601.1507449999999</v>
      </c>
      <c r="X274" s="66">
        <f>VLOOKUP($A274,'S46'!$C:$BQ,29,0)</f>
        <v>0</v>
      </c>
      <c r="Y274" s="66">
        <f>VLOOKUP($A274,'S46'!$C:$BQ,30,0)</f>
        <v>0</v>
      </c>
      <c r="Z274" s="66">
        <f>VLOOKUP($A274,'S46'!$C:$BQ,52,0)</f>
        <v>107.8</v>
      </c>
      <c r="AA274" s="66">
        <f>VLOOKUP($A274,'S46'!$C:$BQ,59,0)</f>
        <v>0</v>
      </c>
      <c r="AB274" s="66">
        <f>VLOOKUP($A274,'S46'!$C:$BQ,60,0)</f>
        <v>0</v>
      </c>
      <c r="AC274" s="58">
        <f>VLOOKUP($A274,'S47'!$C:$BQ,32,0)</f>
        <v>144.80000000000001</v>
      </c>
      <c r="AD274" s="58">
        <f>VLOOKUP($A274,'S47'!$C:$BQ,39,0)</f>
        <v>0</v>
      </c>
      <c r="AE274" s="58">
        <f>VLOOKUP($A274,'S47'!$C:$BQ,40,0)</f>
        <v>0</v>
      </c>
      <c r="AF274" s="58">
        <f>VLOOKUP($A274,'S47'!$C:$BQ,22,0)</f>
        <v>1633.7663849999999</v>
      </c>
      <c r="AG274" s="66">
        <f>VLOOKUP($A274,'S47'!$C:$BQ,29,0)</f>
        <v>0</v>
      </c>
      <c r="AH274" s="66">
        <f>VLOOKUP($A274,'S47'!$C:$BQ,30,0)</f>
        <v>0</v>
      </c>
      <c r="AI274" s="66">
        <f>VLOOKUP($A274,'S47'!$C:$BQ,52,0)</f>
        <v>109.8</v>
      </c>
      <c r="AJ274" s="66">
        <f>VLOOKUP($A274,'S47'!$C:$BQ,59,0)</f>
        <v>0</v>
      </c>
      <c r="AK274" s="66">
        <f>VLOOKUP($A274,'S47'!$C:$BQ,60,0)</f>
        <v>0</v>
      </c>
      <c r="AL274" s="58">
        <f>VLOOKUP($A274,'S48'!$C:$BQ,32,0)</f>
        <v>144.80000000000001</v>
      </c>
      <c r="AM274" s="58">
        <f>VLOOKUP($A274,'S48'!$C:$BQ,39,0)</f>
        <v>0</v>
      </c>
      <c r="AN274" s="58">
        <f>VLOOKUP($A274,'S48'!$C:$BQ,40,0)</f>
        <v>0</v>
      </c>
      <c r="AO274" s="58">
        <f>VLOOKUP($A274,'S48'!$C:$BQ,22,0)</f>
        <v>1641.331265</v>
      </c>
      <c r="AP274" s="66">
        <f>VLOOKUP($A274,'S48'!$C:$BQ,29,0)</f>
        <v>0</v>
      </c>
      <c r="AQ274" s="66">
        <f>VLOOKUP($A274,'S48'!$C:$BQ,30,0)</f>
        <v>0</v>
      </c>
      <c r="AR274" s="66">
        <f>VLOOKUP($A274,'S48'!$C:$BQ,52,0)</f>
        <v>109.8</v>
      </c>
      <c r="AS274" s="66">
        <f>VLOOKUP($A274,'S48'!$C:$BQ,59,0)</f>
        <v>0</v>
      </c>
      <c r="AT274" s="66">
        <f>VLOOKUP($A274,'S48'!$C:$BQ,60,0)</f>
        <v>0</v>
      </c>
      <c r="AU274" s="58">
        <f>VLOOKUP($A274,'S49'!$C:$BQ,32,0)</f>
        <v>146.30000000000001</v>
      </c>
      <c r="AV274" s="58">
        <f>VLOOKUP($A274,'S49'!$C:$BQ,39,0)</f>
        <v>0</v>
      </c>
      <c r="AW274" s="58">
        <f>VLOOKUP($A274,'S49'!$C:$BQ,40,0)</f>
        <v>0</v>
      </c>
      <c r="AX274" s="58">
        <f>VLOOKUP($A274,'S49'!$C:$BQ,22,0)</f>
        <v>1658.838225</v>
      </c>
      <c r="AY274" s="66">
        <f>VLOOKUP($A274,'S49'!$C:$BQ,29,0)</f>
        <v>0</v>
      </c>
      <c r="AZ274" s="66">
        <f>VLOOKUP($A274,'S49'!$C:$BQ,30,0)</f>
        <v>0</v>
      </c>
      <c r="BA274" s="66">
        <f>VLOOKUP($A274,'S49'!$C:$BQ,52,0)</f>
        <v>109.8</v>
      </c>
      <c r="BB274" s="66">
        <f>VLOOKUP($A274,'S49'!$C:$BQ,59,0)</f>
        <v>0</v>
      </c>
      <c r="BC274" s="66">
        <f>VLOOKUP($A274,'S49'!$C:$BQ,60,0)</f>
        <v>0</v>
      </c>
      <c r="BD274" s="58" t="e">
        <f>VLOOKUP($A274,'S50'!$C:$BQ,32,0)</f>
        <v>#N/A</v>
      </c>
      <c r="BE274" s="58" t="e">
        <f>VLOOKUP($A274,'S50'!$C:$BQ,39,0)</f>
        <v>#N/A</v>
      </c>
      <c r="BF274" s="58" t="e">
        <f>VLOOKUP($A274,'S50'!$C:$BQ,40,0)</f>
        <v>#N/A</v>
      </c>
      <c r="BG274" s="58" t="e">
        <f>VLOOKUP($A274,'S50'!$C:$BQ,22,0)</f>
        <v>#N/A</v>
      </c>
      <c r="BH274" s="66" t="e">
        <f>VLOOKUP($A274,'S50'!$C:$BQ,29,0)</f>
        <v>#N/A</v>
      </c>
      <c r="BI274" s="66" t="e">
        <f>VLOOKUP($A274,'S50'!$C:$BQ,30,0)</f>
        <v>#N/A</v>
      </c>
      <c r="BJ274" s="66" t="e">
        <f>VLOOKUP($A274,'S50'!$C:$BQ,52,0)</f>
        <v>#N/A</v>
      </c>
      <c r="BK274" s="66" t="e">
        <f>VLOOKUP($A274,'S50'!$C:$BQ,59,0)</f>
        <v>#N/A</v>
      </c>
      <c r="BL274" s="66" t="e">
        <f>VLOOKUP($A274,'S50'!$C:$BQ,60,0)</f>
        <v>#N/A</v>
      </c>
    </row>
    <row r="275" spans="1:64" x14ac:dyDescent="0.2">
      <c r="A275" s="57" t="s">
        <v>349</v>
      </c>
      <c r="B275" s="58">
        <f>VLOOKUP($A275,'S0 remplacer avec S44'!$C:$BQ,32,0)</f>
        <v>153.5</v>
      </c>
      <c r="C275" s="58">
        <f>VLOOKUP($A275,'S0 remplacer avec S44'!$C:$BQ,39,0)</f>
        <v>103</v>
      </c>
      <c r="D275" s="58">
        <f>VLOOKUP($A275,'S0 remplacer avec S44'!$C:$BQ,40,0)</f>
        <v>154</v>
      </c>
      <c r="E275" s="58">
        <f>VLOOKUP($A275,'S0 remplacer avec S44'!$C:$BQ,22,0)</f>
        <v>1478.75477</v>
      </c>
      <c r="F275" s="66">
        <f>VLOOKUP($A275,'S0 remplacer avec S44'!$C:$BQ,29,0)</f>
        <v>851</v>
      </c>
      <c r="G275" s="66">
        <f>VLOOKUP($A275,'S0 remplacer avec S44'!$C:$BQ,30,0)</f>
        <v>1317</v>
      </c>
      <c r="H275" s="66">
        <f>VLOOKUP($A275,'S0 remplacer avec S44'!$C:$BQ,52,0)</f>
        <v>140.4</v>
      </c>
      <c r="I275" s="66">
        <f>VLOOKUP($A275,'S0 remplacer avec S44'!$C:$BQ,59,0)</f>
        <v>0</v>
      </c>
      <c r="J275" s="66">
        <f>VLOOKUP($A275,'S0 remplacer avec S44'!$C:$BQ,60,0)</f>
        <v>16</v>
      </c>
      <c r="K275" s="58">
        <f>VLOOKUP($A275,'S45'!$C:$BQ,32,0)</f>
        <v>154</v>
      </c>
      <c r="L275" s="58">
        <f>VLOOKUP($A275,'S45'!$C:$BQ,39,0)</f>
        <v>103</v>
      </c>
      <c r="M275" s="58">
        <f>VLOOKUP($A275,'S45'!$C:$BQ,40,0)</f>
        <v>154</v>
      </c>
      <c r="N275" s="58">
        <f>VLOOKUP($A275,'S45'!$C:$BQ,22,0)</f>
        <v>1494.5814800000001</v>
      </c>
      <c r="O275" s="66">
        <f>VLOOKUP($A275,'S45'!$C:$BQ,29,0)</f>
        <v>835</v>
      </c>
      <c r="P275" s="66">
        <f>VLOOKUP($A275,'S45'!$C:$BQ,30,0)</f>
        <v>1301</v>
      </c>
      <c r="Q275" s="66">
        <f>VLOOKUP($A275,'S45'!$C:$BQ,52,0)</f>
        <v>141.4</v>
      </c>
      <c r="R275" s="66">
        <f>VLOOKUP($A275,'S45'!$C:$BQ,59,0)</f>
        <v>0</v>
      </c>
      <c r="S275" s="66">
        <f>VLOOKUP($A275,'S45'!$C:$BQ,60,0)</f>
        <v>15</v>
      </c>
      <c r="T275" s="58">
        <f>VLOOKUP($A275,'S46'!$C:$BQ,32,0)</f>
        <v>155.5</v>
      </c>
      <c r="U275" s="58">
        <f>VLOOKUP($A275,'S46'!$C:$BQ,39,0)</f>
        <v>101</v>
      </c>
      <c r="V275" s="58">
        <f>VLOOKUP($A275,'S46'!$C:$BQ,40,0)</f>
        <v>152</v>
      </c>
      <c r="W275" s="58">
        <f>VLOOKUP($A275,'S46'!$C:$BQ,22,0)</f>
        <v>1494.8112000000001</v>
      </c>
      <c r="X275" s="66">
        <f>VLOOKUP($A275,'S46'!$C:$BQ,29,0)</f>
        <v>835</v>
      </c>
      <c r="Y275" s="66">
        <f>VLOOKUP($A275,'S46'!$C:$BQ,30,0)</f>
        <v>1301</v>
      </c>
      <c r="Z275" s="66">
        <f>VLOOKUP($A275,'S46'!$C:$BQ,52,0)</f>
        <v>144.4</v>
      </c>
      <c r="AA275" s="66">
        <f>VLOOKUP($A275,'S46'!$C:$BQ,59,0)</f>
        <v>0</v>
      </c>
      <c r="AB275" s="66">
        <f>VLOOKUP($A275,'S46'!$C:$BQ,60,0)</f>
        <v>12</v>
      </c>
      <c r="AC275" s="58">
        <f>VLOOKUP($A275,'S47'!$C:$BQ,32,0)</f>
        <v>161</v>
      </c>
      <c r="AD275" s="58">
        <f>VLOOKUP($A275,'S47'!$C:$BQ,39,0)</f>
        <v>96</v>
      </c>
      <c r="AE275" s="58">
        <f>VLOOKUP($A275,'S47'!$C:$BQ,40,0)</f>
        <v>147</v>
      </c>
      <c r="AF275" s="58">
        <f>VLOOKUP($A275,'S47'!$C:$BQ,22,0)</f>
        <v>1554.8527099999999</v>
      </c>
      <c r="AG275" s="66">
        <f>VLOOKUP($A275,'S47'!$C:$BQ,29,0)</f>
        <v>775</v>
      </c>
      <c r="AH275" s="66">
        <f>VLOOKUP($A275,'S47'!$C:$BQ,30,0)</f>
        <v>1241</v>
      </c>
      <c r="AI275" s="66">
        <f>VLOOKUP($A275,'S47'!$C:$BQ,52,0)</f>
        <v>144.4</v>
      </c>
      <c r="AJ275" s="66">
        <f>VLOOKUP($A275,'S47'!$C:$BQ,59,0)</f>
        <v>0</v>
      </c>
      <c r="AK275" s="66">
        <f>VLOOKUP($A275,'S47'!$C:$BQ,60,0)</f>
        <v>12</v>
      </c>
      <c r="AL275" s="58">
        <f>VLOOKUP($A275,'S48'!$C:$BQ,32,0)</f>
        <v>162.5</v>
      </c>
      <c r="AM275" s="58">
        <f>VLOOKUP($A275,'S48'!$C:$BQ,39,0)</f>
        <v>92</v>
      </c>
      <c r="AN275" s="58">
        <f>VLOOKUP($A275,'S48'!$C:$BQ,40,0)</f>
        <v>143</v>
      </c>
      <c r="AO275" s="58">
        <f>VLOOKUP($A275,'S48'!$C:$BQ,22,0)</f>
        <v>1613.1089099999999</v>
      </c>
      <c r="AP275" s="66">
        <f>VLOOKUP($A275,'S48'!$C:$BQ,29,0)</f>
        <v>700</v>
      </c>
      <c r="AQ275" s="66">
        <f>VLOOKUP($A275,'S48'!$C:$BQ,30,0)</f>
        <v>1163</v>
      </c>
      <c r="AR275" s="66">
        <f>VLOOKUP($A275,'S48'!$C:$BQ,52,0)</f>
        <v>150.4</v>
      </c>
      <c r="AS275" s="66">
        <f>VLOOKUP($A275,'S48'!$C:$BQ,59,0)</f>
        <v>0</v>
      </c>
      <c r="AT275" s="66">
        <f>VLOOKUP($A275,'S48'!$C:$BQ,60,0)</f>
        <v>5</v>
      </c>
      <c r="AU275" s="58">
        <f>VLOOKUP($A275,'S49'!$C:$BQ,32,0)</f>
        <v>164.2</v>
      </c>
      <c r="AV275" s="58">
        <f>VLOOKUP($A275,'S49'!$C:$BQ,39,0)</f>
        <v>91</v>
      </c>
      <c r="AW275" s="58">
        <f>VLOOKUP($A275,'S49'!$C:$BQ,40,0)</f>
        <v>141</v>
      </c>
      <c r="AX275" s="58">
        <f>VLOOKUP($A275,'S49'!$C:$BQ,22,0)</f>
        <v>1657.71063</v>
      </c>
      <c r="AY275" s="66">
        <f>VLOOKUP($A275,'S49'!$C:$BQ,29,0)</f>
        <v>656</v>
      </c>
      <c r="AZ275" s="66">
        <f>VLOOKUP($A275,'S49'!$C:$BQ,30,0)</f>
        <v>1118</v>
      </c>
      <c r="BA275" s="66">
        <f>VLOOKUP($A275,'S49'!$C:$BQ,52,0)</f>
        <v>154.4</v>
      </c>
      <c r="BB275" s="66">
        <f>VLOOKUP($A275,'S49'!$C:$BQ,59,0)</f>
        <v>0</v>
      </c>
      <c r="BC275" s="66">
        <f>VLOOKUP($A275,'S49'!$C:$BQ,60,0)</f>
        <v>1</v>
      </c>
      <c r="BD275" s="58" t="e">
        <f>VLOOKUP($A275,'S50'!$C:$BQ,32,0)</f>
        <v>#N/A</v>
      </c>
      <c r="BE275" s="58" t="e">
        <f>VLOOKUP($A275,'S50'!$C:$BQ,39,0)</f>
        <v>#N/A</v>
      </c>
      <c r="BF275" s="58" t="e">
        <f>VLOOKUP($A275,'S50'!$C:$BQ,40,0)</f>
        <v>#N/A</v>
      </c>
      <c r="BG275" s="58" t="e">
        <f>VLOOKUP($A275,'S50'!$C:$BQ,22,0)</f>
        <v>#N/A</v>
      </c>
      <c r="BH275" s="66" t="e">
        <f>VLOOKUP($A275,'S50'!$C:$BQ,29,0)</f>
        <v>#N/A</v>
      </c>
      <c r="BI275" s="66" t="e">
        <f>VLOOKUP($A275,'S50'!$C:$BQ,30,0)</f>
        <v>#N/A</v>
      </c>
      <c r="BJ275" s="66" t="e">
        <f>VLOOKUP($A275,'S50'!$C:$BQ,52,0)</f>
        <v>#N/A</v>
      </c>
      <c r="BK275" s="66" t="e">
        <f>VLOOKUP($A275,'S50'!$C:$BQ,59,0)</f>
        <v>#N/A</v>
      </c>
      <c r="BL275" s="66" t="e">
        <f>VLOOKUP($A275,'S50'!$C:$BQ,60,0)</f>
        <v>#N/A</v>
      </c>
    </row>
    <row r="276" spans="1:64" x14ac:dyDescent="0.2">
      <c r="A276" s="57" t="s">
        <v>350</v>
      </c>
      <c r="B276" s="58">
        <f>VLOOKUP($A276,'S0 remplacer avec S44'!$C:$BQ,32,0)</f>
        <v>150.19999999999999</v>
      </c>
      <c r="C276" s="58">
        <f>VLOOKUP($A276,'S0 remplacer avec S44'!$C:$BQ,39,0)</f>
        <v>26</v>
      </c>
      <c r="D276" s="58">
        <f>VLOOKUP($A276,'S0 remplacer avec S44'!$C:$BQ,40,0)</f>
        <v>61</v>
      </c>
      <c r="E276" s="58">
        <f>VLOOKUP($A276,'S0 remplacer avec S44'!$C:$BQ,22,0)</f>
        <v>762.15051500000004</v>
      </c>
      <c r="F276" s="66">
        <f>VLOOKUP($A276,'S0 remplacer avec S44'!$C:$BQ,29,0)</f>
        <v>834</v>
      </c>
      <c r="G276" s="66">
        <f>VLOOKUP($A276,'S0 remplacer avec S44'!$C:$BQ,30,0)</f>
        <v>1153</v>
      </c>
      <c r="H276" s="66">
        <f>VLOOKUP($A276,'S0 remplacer avec S44'!$C:$BQ,52,0)</f>
        <v>81.8</v>
      </c>
      <c r="I276" s="66">
        <f>VLOOKUP($A276,'S0 remplacer avec S44'!$C:$BQ,59,0)</f>
        <v>8</v>
      </c>
      <c r="J276" s="66">
        <f>VLOOKUP($A276,'S0 remplacer avec S44'!$C:$BQ,60,0)</f>
        <v>26</v>
      </c>
      <c r="K276" s="58">
        <f>VLOOKUP($A276,'S45'!$C:$BQ,32,0)</f>
        <v>152.19999999999999</v>
      </c>
      <c r="L276" s="58">
        <f>VLOOKUP($A276,'S45'!$C:$BQ,39,0)</f>
        <v>24</v>
      </c>
      <c r="M276" s="58">
        <f>VLOOKUP($A276,'S45'!$C:$BQ,40,0)</f>
        <v>59</v>
      </c>
      <c r="N276" s="58">
        <f>VLOOKUP($A276,'S45'!$C:$BQ,22,0)</f>
        <v>762.80104500000004</v>
      </c>
      <c r="O276" s="66">
        <f>VLOOKUP($A276,'S45'!$C:$BQ,29,0)</f>
        <v>833</v>
      </c>
      <c r="P276" s="66">
        <f>VLOOKUP($A276,'S45'!$C:$BQ,30,0)</f>
        <v>1152</v>
      </c>
      <c r="Q276" s="66">
        <f>VLOOKUP($A276,'S45'!$C:$BQ,52,0)</f>
        <v>84.8</v>
      </c>
      <c r="R276" s="66">
        <f>VLOOKUP($A276,'S45'!$C:$BQ,59,0)</f>
        <v>5</v>
      </c>
      <c r="S276" s="66">
        <f>VLOOKUP($A276,'S45'!$C:$BQ,60,0)</f>
        <v>23</v>
      </c>
      <c r="T276" s="58">
        <f>VLOOKUP($A276,'S46'!$C:$BQ,32,0)</f>
        <v>152.19999999999999</v>
      </c>
      <c r="U276" s="58">
        <f>VLOOKUP($A276,'S46'!$C:$BQ,39,0)</f>
        <v>24</v>
      </c>
      <c r="V276" s="58">
        <f>VLOOKUP($A276,'S46'!$C:$BQ,40,0)</f>
        <v>59</v>
      </c>
      <c r="W276" s="58">
        <f>VLOOKUP($A276,'S46'!$C:$BQ,22,0)</f>
        <v>763.57512499999996</v>
      </c>
      <c r="X276" s="66">
        <f>VLOOKUP($A276,'S46'!$C:$BQ,29,0)</f>
        <v>832</v>
      </c>
      <c r="Y276" s="66">
        <f>VLOOKUP($A276,'S46'!$C:$BQ,30,0)</f>
        <v>1151</v>
      </c>
      <c r="Z276" s="66">
        <f>VLOOKUP($A276,'S46'!$C:$BQ,52,0)</f>
        <v>84.8</v>
      </c>
      <c r="AA276" s="66">
        <f>VLOOKUP($A276,'S46'!$C:$BQ,59,0)</f>
        <v>5</v>
      </c>
      <c r="AB276" s="66">
        <f>VLOOKUP($A276,'S46'!$C:$BQ,60,0)</f>
        <v>23</v>
      </c>
      <c r="AC276" s="58">
        <f>VLOOKUP($A276,'S47'!$C:$BQ,32,0)</f>
        <v>161.69999999999999</v>
      </c>
      <c r="AD276" s="58">
        <f>VLOOKUP($A276,'S47'!$C:$BQ,39,0)</f>
        <v>14</v>
      </c>
      <c r="AE276" s="58">
        <f>VLOOKUP($A276,'S47'!$C:$BQ,40,0)</f>
        <v>49</v>
      </c>
      <c r="AF276" s="58">
        <f>VLOOKUP($A276,'S47'!$C:$BQ,22,0)</f>
        <v>791.15385500000002</v>
      </c>
      <c r="AG276" s="66">
        <f>VLOOKUP($A276,'S47'!$C:$BQ,29,0)</f>
        <v>805</v>
      </c>
      <c r="AH276" s="66">
        <f>VLOOKUP($A276,'S47'!$C:$BQ,30,0)</f>
        <v>1124</v>
      </c>
      <c r="AI276" s="66">
        <f>VLOOKUP($A276,'S47'!$C:$BQ,52,0)</f>
        <v>85.8</v>
      </c>
      <c r="AJ276" s="66">
        <f>VLOOKUP($A276,'S47'!$C:$BQ,59,0)</f>
        <v>4</v>
      </c>
      <c r="AK276" s="66">
        <f>VLOOKUP($A276,'S47'!$C:$BQ,60,0)</f>
        <v>22</v>
      </c>
      <c r="AL276" s="58">
        <f>VLOOKUP($A276,'S48'!$C:$BQ,32,0)</f>
        <v>162.69999999999999</v>
      </c>
      <c r="AM276" s="58">
        <f>VLOOKUP($A276,'S48'!$C:$BQ,39,0)</f>
        <v>12</v>
      </c>
      <c r="AN276" s="58">
        <f>VLOOKUP($A276,'S48'!$C:$BQ,40,0)</f>
        <v>47</v>
      </c>
      <c r="AO276" s="58">
        <f>VLOOKUP($A276,'S48'!$C:$BQ,22,0)</f>
        <v>806.67054499999995</v>
      </c>
      <c r="AP276" s="66">
        <f>VLOOKUP($A276,'S48'!$C:$BQ,29,0)</f>
        <v>782</v>
      </c>
      <c r="AQ276" s="66">
        <f>VLOOKUP($A276,'S48'!$C:$BQ,30,0)</f>
        <v>1099</v>
      </c>
      <c r="AR276" s="66">
        <f>VLOOKUP($A276,'S48'!$C:$BQ,52,0)</f>
        <v>86.8</v>
      </c>
      <c r="AS276" s="66">
        <f>VLOOKUP($A276,'S48'!$C:$BQ,59,0)</f>
        <v>2</v>
      </c>
      <c r="AT276" s="66">
        <f>VLOOKUP($A276,'S48'!$C:$BQ,60,0)</f>
        <v>20</v>
      </c>
      <c r="AU276" s="58">
        <f>VLOOKUP($A276,'S49'!$C:$BQ,32,0)</f>
        <v>161.19999999999999</v>
      </c>
      <c r="AV276" s="58">
        <f>VLOOKUP($A276,'S49'!$C:$BQ,39,0)</f>
        <v>14</v>
      </c>
      <c r="AW276" s="58">
        <f>VLOOKUP($A276,'S49'!$C:$BQ,40,0)</f>
        <v>49</v>
      </c>
      <c r="AX276" s="58">
        <f>VLOOKUP($A276,'S49'!$C:$BQ,22,0)</f>
        <v>822.52834499999994</v>
      </c>
      <c r="AY276" s="66">
        <f>VLOOKUP($A276,'S49'!$C:$BQ,29,0)</f>
        <v>766</v>
      </c>
      <c r="AZ276" s="66">
        <f>VLOOKUP($A276,'S49'!$C:$BQ,30,0)</f>
        <v>1083</v>
      </c>
      <c r="BA276" s="66">
        <f>VLOOKUP($A276,'S49'!$C:$BQ,52,0)</f>
        <v>90.8</v>
      </c>
      <c r="BB276" s="66">
        <f>VLOOKUP($A276,'S49'!$C:$BQ,59,0)</f>
        <v>0</v>
      </c>
      <c r="BC276" s="66">
        <f>VLOOKUP($A276,'S49'!$C:$BQ,60,0)</f>
        <v>16</v>
      </c>
      <c r="BD276" s="58" t="e">
        <f>VLOOKUP($A276,'S50'!$C:$BQ,32,0)</f>
        <v>#N/A</v>
      </c>
      <c r="BE276" s="58" t="e">
        <f>VLOOKUP($A276,'S50'!$C:$BQ,39,0)</f>
        <v>#N/A</v>
      </c>
      <c r="BF276" s="58" t="e">
        <f>VLOOKUP($A276,'S50'!$C:$BQ,40,0)</f>
        <v>#N/A</v>
      </c>
      <c r="BG276" s="58" t="e">
        <f>VLOOKUP($A276,'S50'!$C:$BQ,22,0)</f>
        <v>#N/A</v>
      </c>
      <c r="BH276" s="66" t="e">
        <f>VLOOKUP($A276,'S50'!$C:$BQ,29,0)</f>
        <v>#N/A</v>
      </c>
      <c r="BI276" s="66" t="e">
        <f>VLOOKUP($A276,'S50'!$C:$BQ,30,0)</f>
        <v>#N/A</v>
      </c>
      <c r="BJ276" s="66" t="e">
        <f>VLOOKUP($A276,'S50'!$C:$BQ,52,0)</f>
        <v>#N/A</v>
      </c>
      <c r="BK276" s="66" t="e">
        <f>VLOOKUP($A276,'S50'!$C:$BQ,59,0)</f>
        <v>#N/A</v>
      </c>
      <c r="BL276" s="66" t="e">
        <f>VLOOKUP($A276,'S50'!$C:$BQ,60,0)</f>
        <v>#N/A</v>
      </c>
    </row>
    <row r="277" spans="1:64" x14ac:dyDescent="0.2">
      <c r="A277" s="57" t="s">
        <v>351</v>
      </c>
      <c r="B277" s="58">
        <f>VLOOKUP($A277,'S0 remplacer avec S44'!$C:$BQ,32,0)</f>
        <v>238.2</v>
      </c>
      <c r="C277" s="58">
        <f>VLOOKUP($A277,'S0 remplacer avec S44'!$C:$BQ,39,0)</f>
        <v>53</v>
      </c>
      <c r="D277" s="58">
        <f>VLOOKUP($A277,'S0 remplacer avec S44'!$C:$BQ,40,0)</f>
        <v>111</v>
      </c>
      <c r="E277" s="58">
        <f>VLOOKUP($A277,'S0 remplacer avec S44'!$C:$BQ,22,0)</f>
        <v>1691.20444</v>
      </c>
      <c r="F277" s="66">
        <f>VLOOKUP($A277,'S0 remplacer avec S44'!$C:$BQ,29,0)</f>
        <v>951</v>
      </c>
      <c r="G277" s="66">
        <f>VLOOKUP($A277,'S0 remplacer avec S44'!$C:$BQ,30,0)</f>
        <v>1479</v>
      </c>
      <c r="H277" s="66">
        <f>VLOOKUP($A277,'S0 remplacer avec S44'!$C:$BQ,52,0)</f>
        <v>133.19999999999999</v>
      </c>
      <c r="I277" s="66">
        <f>VLOOKUP($A277,'S0 remplacer avec S44'!$C:$BQ,59,0)</f>
        <v>15</v>
      </c>
      <c r="J277" s="66">
        <f>VLOOKUP($A277,'S0 remplacer avec S44'!$C:$BQ,60,0)</f>
        <v>44</v>
      </c>
      <c r="K277" s="58">
        <f>VLOOKUP($A277,'S45'!$C:$BQ,32,0)</f>
        <v>237.2</v>
      </c>
      <c r="L277" s="58">
        <f>VLOOKUP($A277,'S45'!$C:$BQ,39,0)</f>
        <v>54</v>
      </c>
      <c r="M277" s="58">
        <f>VLOOKUP($A277,'S45'!$C:$BQ,40,0)</f>
        <v>112</v>
      </c>
      <c r="N277" s="58">
        <f>VLOOKUP($A277,'S45'!$C:$BQ,22,0)</f>
        <v>1701.8544199999999</v>
      </c>
      <c r="O277" s="66">
        <f>VLOOKUP($A277,'S45'!$C:$BQ,29,0)</f>
        <v>940</v>
      </c>
      <c r="P277" s="66">
        <f>VLOOKUP($A277,'S45'!$C:$BQ,30,0)</f>
        <v>1468</v>
      </c>
      <c r="Q277" s="66">
        <f>VLOOKUP($A277,'S45'!$C:$BQ,52,0)</f>
        <v>137.19999999999999</v>
      </c>
      <c r="R277" s="66">
        <f>VLOOKUP($A277,'S45'!$C:$BQ,59,0)</f>
        <v>11</v>
      </c>
      <c r="S277" s="66">
        <f>VLOOKUP($A277,'S45'!$C:$BQ,60,0)</f>
        <v>40</v>
      </c>
      <c r="T277" s="58">
        <f>VLOOKUP($A277,'S46'!$C:$BQ,32,0)</f>
        <v>238.7</v>
      </c>
      <c r="U277" s="58">
        <f>VLOOKUP($A277,'S46'!$C:$BQ,39,0)</f>
        <v>52</v>
      </c>
      <c r="V277" s="58">
        <f>VLOOKUP($A277,'S46'!$C:$BQ,40,0)</f>
        <v>110</v>
      </c>
      <c r="W277" s="58">
        <f>VLOOKUP($A277,'S46'!$C:$BQ,22,0)</f>
        <v>1739.0672</v>
      </c>
      <c r="X277" s="66">
        <f>VLOOKUP($A277,'S46'!$C:$BQ,29,0)</f>
        <v>903</v>
      </c>
      <c r="Y277" s="66">
        <f>VLOOKUP($A277,'S46'!$C:$BQ,30,0)</f>
        <v>1431</v>
      </c>
      <c r="Z277" s="66">
        <f>VLOOKUP($A277,'S46'!$C:$BQ,52,0)</f>
        <v>141.19999999999999</v>
      </c>
      <c r="AA277" s="66">
        <f>VLOOKUP($A277,'S46'!$C:$BQ,59,0)</f>
        <v>7</v>
      </c>
      <c r="AB277" s="66">
        <f>VLOOKUP($A277,'S46'!$C:$BQ,60,0)</f>
        <v>36</v>
      </c>
      <c r="AC277" s="58">
        <f>VLOOKUP($A277,'S47'!$C:$BQ,32,0)</f>
        <v>243.2</v>
      </c>
      <c r="AD277" s="58">
        <f>VLOOKUP($A277,'S47'!$C:$BQ,39,0)</f>
        <v>48</v>
      </c>
      <c r="AE277" s="58">
        <f>VLOOKUP($A277,'S47'!$C:$BQ,40,0)</f>
        <v>106</v>
      </c>
      <c r="AF277" s="58">
        <f>VLOOKUP($A277,'S47'!$C:$BQ,22,0)</f>
        <v>1752.8277700000001</v>
      </c>
      <c r="AG277" s="66">
        <f>VLOOKUP($A277,'S47'!$C:$BQ,29,0)</f>
        <v>889</v>
      </c>
      <c r="AH277" s="66">
        <f>VLOOKUP($A277,'S47'!$C:$BQ,30,0)</f>
        <v>1417</v>
      </c>
      <c r="AI277" s="66">
        <f>VLOOKUP($A277,'S47'!$C:$BQ,52,0)</f>
        <v>155.19999999999999</v>
      </c>
      <c r="AJ277" s="66">
        <f>VLOOKUP($A277,'S47'!$C:$BQ,59,0)</f>
        <v>0</v>
      </c>
      <c r="AK277" s="66">
        <f>VLOOKUP($A277,'S47'!$C:$BQ,60,0)</f>
        <v>22</v>
      </c>
      <c r="AL277" s="58">
        <f>VLOOKUP($A277,'S48'!$C:$BQ,32,0)</f>
        <v>244.2</v>
      </c>
      <c r="AM277" s="58">
        <f>VLOOKUP($A277,'S48'!$C:$BQ,39,0)</f>
        <v>48</v>
      </c>
      <c r="AN277" s="58">
        <f>VLOOKUP($A277,'S48'!$C:$BQ,40,0)</f>
        <v>106</v>
      </c>
      <c r="AO277" s="58">
        <f>VLOOKUP($A277,'S48'!$C:$BQ,22,0)</f>
        <v>1784.3316199999999</v>
      </c>
      <c r="AP277" s="66">
        <f>VLOOKUP($A277,'S48'!$C:$BQ,29,0)</f>
        <v>867</v>
      </c>
      <c r="AQ277" s="66">
        <f>VLOOKUP($A277,'S48'!$C:$BQ,30,0)</f>
        <v>1398</v>
      </c>
      <c r="AR277" s="66">
        <f>VLOOKUP($A277,'S48'!$C:$BQ,52,0)</f>
        <v>156.19999999999999</v>
      </c>
      <c r="AS277" s="66">
        <f>VLOOKUP($A277,'S48'!$C:$BQ,59,0)</f>
        <v>0</v>
      </c>
      <c r="AT277" s="66">
        <f>VLOOKUP($A277,'S48'!$C:$BQ,60,0)</f>
        <v>22</v>
      </c>
      <c r="AU277" s="58">
        <f>VLOOKUP($A277,'S49'!$C:$BQ,32,0)</f>
        <v>246.7</v>
      </c>
      <c r="AV277" s="58">
        <f>VLOOKUP($A277,'S49'!$C:$BQ,39,0)</f>
        <v>45</v>
      </c>
      <c r="AW277" s="58">
        <f>VLOOKUP($A277,'S49'!$C:$BQ,40,0)</f>
        <v>104</v>
      </c>
      <c r="AX277" s="58">
        <f>VLOOKUP($A277,'S49'!$C:$BQ,22,0)</f>
        <v>1839.6634100000001</v>
      </c>
      <c r="AY277" s="66">
        <f>VLOOKUP($A277,'S49'!$C:$BQ,29,0)</f>
        <v>812</v>
      </c>
      <c r="AZ277" s="66">
        <f>VLOOKUP($A277,'S49'!$C:$BQ,30,0)</f>
        <v>1342</v>
      </c>
      <c r="BA277" s="66">
        <f>VLOOKUP($A277,'S49'!$C:$BQ,52,0)</f>
        <v>162.19999999999999</v>
      </c>
      <c r="BB277" s="66">
        <f>VLOOKUP($A277,'S49'!$C:$BQ,59,0)</f>
        <v>0</v>
      </c>
      <c r="BC277" s="66">
        <f>VLOOKUP($A277,'S49'!$C:$BQ,60,0)</f>
        <v>16</v>
      </c>
      <c r="BD277" s="58" t="e">
        <f>VLOOKUP($A277,'S50'!$C:$BQ,32,0)</f>
        <v>#N/A</v>
      </c>
      <c r="BE277" s="58" t="e">
        <f>VLOOKUP($A277,'S50'!$C:$BQ,39,0)</f>
        <v>#N/A</v>
      </c>
      <c r="BF277" s="58" t="e">
        <f>VLOOKUP($A277,'S50'!$C:$BQ,40,0)</f>
        <v>#N/A</v>
      </c>
      <c r="BG277" s="58" t="e">
        <f>VLOOKUP($A277,'S50'!$C:$BQ,22,0)</f>
        <v>#N/A</v>
      </c>
      <c r="BH277" s="66" t="e">
        <f>VLOOKUP($A277,'S50'!$C:$BQ,29,0)</f>
        <v>#N/A</v>
      </c>
      <c r="BI277" s="66" t="e">
        <f>VLOOKUP($A277,'S50'!$C:$BQ,30,0)</f>
        <v>#N/A</v>
      </c>
      <c r="BJ277" s="66" t="e">
        <f>VLOOKUP($A277,'S50'!$C:$BQ,52,0)</f>
        <v>#N/A</v>
      </c>
      <c r="BK277" s="66" t="e">
        <f>VLOOKUP($A277,'S50'!$C:$BQ,59,0)</f>
        <v>#N/A</v>
      </c>
      <c r="BL277" s="66" t="e">
        <f>VLOOKUP($A277,'S50'!$C:$BQ,60,0)</f>
        <v>#N/A</v>
      </c>
    </row>
    <row r="278" spans="1:64" x14ac:dyDescent="0.2">
      <c r="A278" s="57" t="s">
        <v>352</v>
      </c>
      <c r="B278" s="58">
        <f>VLOOKUP($A278,'S0 remplacer avec S44'!$C:$BQ,32,0)</f>
        <v>169.95</v>
      </c>
      <c r="C278" s="58">
        <f>VLOOKUP($A278,'S0 remplacer avec S44'!$C:$BQ,39,0)</f>
        <v>121</v>
      </c>
      <c r="D278" s="58">
        <f>VLOOKUP($A278,'S0 remplacer avec S44'!$C:$BQ,40,0)</f>
        <v>180</v>
      </c>
      <c r="E278" s="58">
        <f>VLOOKUP($A278,'S0 remplacer avec S44'!$C:$BQ,22,0)</f>
        <v>2481.2841250000001</v>
      </c>
      <c r="F278" s="66">
        <f>VLOOKUP($A278,'S0 remplacer avec S44'!$C:$BQ,29,0)</f>
        <v>164</v>
      </c>
      <c r="G278" s="66">
        <f>VLOOKUP($A278,'S0 remplacer avec S44'!$C:$BQ,30,0)</f>
        <v>693</v>
      </c>
      <c r="H278" s="66">
        <f>VLOOKUP($A278,'S0 remplacer avec S44'!$C:$BQ,52,0)</f>
        <v>149.19999999999999</v>
      </c>
      <c r="I278" s="66">
        <f>VLOOKUP($A278,'S0 remplacer avec S44'!$C:$BQ,59,0)</f>
        <v>0</v>
      </c>
      <c r="J278" s="66">
        <f>VLOOKUP($A278,'S0 remplacer avec S44'!$C:$BQ,60,0)</f>
        <v>29</v>
      </c>
      <c r="K278" s="58">
        <f>VLOOKUP($A278,'S45'!$C:$BQ,32,0)</f>
        <v>169.45</v>
      </c>
      <c r="L278" s="58">
        <f>VLOOKUP($A278,'S45'!$C:$BQ,39,0)</f>
        <v>122</v>
      </c>
      <c r="M278" s="58">
        <f>VLOOKUP($A278,'S45'!$C:$BQ,40,0)</f>
        <v>180</v>
      </c>
      <c r="N278" s="58">
        <f>VLOOKUP($A278,'S45'!$C:$BQ,22,0)</f>
        <v>2502.050385</v>
      </c>
      <c r="O278" s="66">
        <f>VLOOKUP($A278,'S45'!$C:$BQ,29,0)</f>
        <v>144</v>
      </c>
      <c r="P278" s="66">
        <f>VLOOKUP($A278,'S45'!$C:$BQ,30,0)</f>
        <v>673</v>
      </c>
      <c r="Q278" s="66">
        <f>VLOOKUP($A278,'S45'!$C:$BQ,52,0)</f>
        <v>151.19999999999999</v>
      </c>
      <c r="R278" s="66">
        <f>VLOOKUP($A278,'S45'!$C:$BQ,59,0)</f>
        <v>0</v>
      </c>
      <c r="S278" s="66">
        <f>VLOOKUP($A278,'S45'!$C:$BQ,60,0)</f>
        <v>27</v>
      </c>
      <c r="T278" s="58">
        <f>VLOOKUP($A278,'S46'!$C:$BQ,32,0)</f>
        <v>170.95</v>
      </c>
      <c r="U278" s="58">
        <f>VLOOKUP($A278,'S46'!$C:$BQ,39,0)</f>
        <v>120</v>
      </c>
      <c r="V278" s="58">
        <f>VLOOKUP($A278,'S46'!$C:$BQ,40,0)</f>
        <v>179</v>
      </c>
      <c r="W278" s="58">
        <f>VLOOKUP($A278,'S46'!$C:$BQ,22,0)</f>
        <v>2503.9270550000001</v>
      </c>
      <c r="X278" s="66">
        <f>VLOOKUP($A278,'S46'!$C:$BQ,29,0)</f>
        <v>142</v>
      </c>
      <c r="Y278" s="66">
        <f>VLOOKUP($A278,'S46'!$C:$BQ,30,0)</f>
        <v>671</v>
      </c>
      <c r="Z278" s="66">
        <f>VLOOKUP($A278,'S46'!$C:$BQ,52,0)</f>
        <v>153.19999999999999</v>
      </c>
      <c r="AA278" s="66">
        <f>VLOOKUP($A278,'S46'!$C:$BQ,59,0)</f>
        <v>0</v>
      </c>
      <c r="AB278" s="66">
        <f>VLOOKUP($A278,'S46'!$C:$BQ,60,0)</f>
        <v>25</v>
      </c>
      <c r="AC278" s="58">
        <f>VLOOKUP($A278,'S47'!$C:$BQ,32,0)</f>
        <v>175.45</v>
      </c>
      <c r="AD278" s="58">
        <f>VLOOKUP($A278,'S47'!$C:$BQ,39,0)</f>
        <v>116</v>
      </c>
      <c r="AE278" s="58">
        <f>VLOOKUP($A278,'S47'!$C:$BQ,40,0)</f>
        <v>174</v>
      </c>
      <c r="AF278" s="58">
        <f>VLOOKUP($A278,'S47'!$C:$BQ,22,0)</f>
        <v>2536.6203949999999</v>
      </c>
      <c r="AG278" s="66">
        <f>VLOOKUP($A278,'S47'!$C:$BQ,29,0)</f>
        <v>109</v>
      </c>
      <c r="AH278" s="66">
        <f>VLOOKUP($A278,'S47'!$C:$BQ,30,0)</f>
        <v>638</v>
      </c>
      <c r="AI278" s="66">
        <f>VLOOKUP($A278,'S47'!$C:$BQ,52,0)</f>
        <v>155.19999999999999</v>
      </c>
      <c r="AJ278" s="66">
        <f>VLOOKUP($A278,'S47'!$C:$BQ,59,0)</f>
        <v>0</v>
      </c>
      <c r="AK278" s="66">
        <f>VLOOKUP($A278,'S47'!$C:$BQ,60,0)</f>
        <v>23</v>
      </c>
      <c r="AL278" s="58">
        <f>VLOOKUP($A278,'S48'!$C:$BQ,32,0)</f>
        <v>179.45</v>
      </c>
      <c r="AM278" s="58">
        <f>VLOOKUP($A278,'S48'!$C:$BQ,39,0)</f>
        <v>114</v>
      </c>
      <c r="AN278" s="58">
        <f>VLOOKUP($A278,'S48'!$C:$BQ,40,0)</f>
        <v>173</v>
      </c>
      <c r="AO278" s="58">
        <f>VLOOKUP($A278,'S48'!$C:$BQ,22,0)</f>
        <v>2691.9526249999999</v>
      </c>
      <c r="AP278" s="66">
        <f>VLOOKUP($A278,'S48'!$C:$BQ,29,0)</f>
        <v>0</v>
      </c>
      <c r="AQ278" s="66">
        <f>VLOOKUP($A278,'S48'!$C:$BQ,30,0)</f>
        <v>509</v>
      </c>
      <c r="AR278" s="66">
        <f>VLOOKUP($A278,'S48'!$C:$BQ,52,0)</f>
        <v>159.19999999999999</v>
      </c>
      <c r="AS278" s="66">
        <f>VLOOKUP($A278,'S48'!$C:$BQ,59,0)</f>
        <v>0</v>
      </c>
      <c r="AT278" s="66">
        <f>VLOOKUP($A278,'S48'!$C:$BQ,60,0)</f>
        <v>20</v>
      </c>
      <c r="AU278" s="58">
        <f>VLOOKUP($A278,'S49'!$C:$BQ,32,0)</f>
        <v>179.65</v>
      </c>
      <c r="AV278" s="58">
        <f>VLOOKUP($A278,'S49'!$C:$BQ,39,0)</f>
        <v>114</v>
      </c>
      <c r="AW278" s="58">
        <f>VLOOKUP($A278,'S49'!$C:$BQ,40,0)</f>
        <v>173</v>
      </c>
      <c r="AX278" s="58">
        <f>VLOOKUP($A278,'S49'!$C:$BQ,22,0)</f>
        <v>2722.408085</v>
      </c>
      <c r="AY278" s="66">
        <f>VLOOKUP($A278,'S49'!$C:$BQ,29,0)</f>
        <v>0</v>
      </c>
      <c r="AZ278" s="66">
        <f>VLOOKUP($A278,'S49'!$C:$BQ,30,0)</f>
        <v>479</v>
      </c>
      <c r="BA278" s="66">
        <f>VLOOKUP($A278,'S49'!$C:$BQ,52,0)</f>
        <v>163.19999999999999</v>
      </c>
      <c r="BB278" s="66">
        <f>VLOOKUP($A278,'S49'!$C:$BQ,59,0)</f>
        <v>0</v>
      </c>
      <c r="BC278" s="66">
        <f>VLOOKUP($A278,'S49'!$C:$BQ,60,0)</f>
        <v>16</v>
      </c>
      <c r="BD278" s="58" t="e">
        <f>VLOOKUP($A278,'S50'!$C:$BQ,32,0)</f>
        <v>#N/A</v>
      </c>
      <c r="BE278" s="58" t="e">
        <f>VLOOKUP($A278,'S50'!$C:$BQ,39,0)</f>
        <v>#N/A</v>
      </c>
      <c r="BF278" s="58" t="e">
        <f>VLOOKUP($A278,'S50'!$C:$BQ,40,0)</f>
        <v>#N/A</v>
      </c>
      <c r="BG278" s="58" t="e">
        <f>VLOOKUP($A278,'S50'!$C:$BQ,22,0)</f>
        <v>#N/A</v>
      </c>
      <c r="BH278" s="66" t="e">
        <f>VLOOKUP($A278,'S50'!$C:$BQ,29,0)</f>
        <v>#N/A</v>
      </c>
      <c r="BI278" s="66" t="e">
        <f>VLOOKUP($A278,'S50'!$C:$BQ,30,0)</f>
        <v>#N/A</v>
      </c>
      <c r="BJ278" s="66" t="e">
        <f>VLOOKUP($A278,'S50'!$C:$BQ,52,0)</f>
        <v>#N/A</v>
      </c>
      <c r="BK278" s="66" t="e">
        <f>VLOOKUP($A278,'S50'!$C:$BQ,59,0)</f>
        <v>#N/A</v>
      </c>
      <c r="BL278" s="66" t="e">
        <f>VLOOKUP($A278,'S50'!$C:$BQ,60,0)</f>
        <v>#N/A</v>
      </c>
    </row>
    <row r="279" spans="1:64" x14ac:dyDescent="0.2">
      <c r="A279" s="57" t="s">
        <v>353</v>
      </c>
      <c r="B279" s="58">
        <f>VLOOKUP($A279,'S0 remplacer avec S44'!$C:$BQ,32,0)</f>
        <v>242.9</v>
      </c>
      <c r="C279" s="58">
        <f>VLOOKUP($A279,'S0 remplacer avec S44'!$C:$BQ,39,0)</f>
        <v>161</v>
      </c>
      <c r="D279" s="58">
        <f>VLOOKUP($A279,'S0 remplacer avec S44'!$C:$BQ,40,0)</f>
        <v>241</v>
      </c>
      <c r="E279" s="58">
        <f>VLOOKUP($A279,'S0 remplacer avec S44'!$C:$BQ,22,0)</f>
        <v>2497.36319</v>
      </c>
      <c r="F279" s="66">
        <f>VLOOKUP($A279,'S0 remplacer avec S44'!$C:$BQ,29,0)</f>
        <v>1169</v>
      </c>
      <c r="G279" s="66">
        <f>VLOOKUP($A279,'S0 remplacer avec S44'!$C:$BQ,30,0)</f>
        <v>1902</v>
      </c>
      <c r="H279" s="66">
        <f>VLOOKUP($A279,'S0 remplacer avec S44'!$C:$BQ,52,0)</f>
        <v>233.8</v>
      </c>
      <c r="I279" s="66">
        <f>VLOOKUP($A279,'S0 remplacer avec S44'!$C:$BQ,59,0)</f>
        <v>0</v>
      </c>
      <c r="J279" s="66">
        <f>VLOOKUP($A279,'S0 remplacer avec S44'!$C:$BQ,60,0)</f>
        <v>12</v>
      </c>
      <c r="K279" s="58">
        <f>VLOOKUP($A279,'S45'!$C:$BQ,32,0)</f>
        <v>247.9</v>
      </c>
      <c r="L279" s="58">
        <f>VLOOKUP($A279,'S45'!$C:$BQ,39,0)</f>
        <v>156</v>
      </c>
      <c r="M279" s="58">
        <f>VLOOKUP($A279,'S45'!$C:$BQ,40,0)</f>
        <v>236</v>
      </c>
      <c r="N279" s="58">
        <f>VLOOKUP($A279,'S45'!$C:$BQ,22,0)</f>
        <v>2570.0773899999999</v>
      </c>
      <c r="O279" s="66">
        <f>VLOOKUP($A279,'S45'!$C:$BQ,29,0)</f>
        <v>1097</v>
      </c>
      <c r="P279" s="66">
        <f>VLOOKUP($A279,'S45'!$C:$BQ,30,0)</f>
        <v>1830</v>
      </c>
      <c r="Q279" s="66">
        <f>VLOOKUP($A279,'S45'!$C:$BQ,52,0)</f>
        <v>241.8</v>
      </c>
      <c r="R279" s="66">
        <f>VLOOKUP($A279,'S45'!$C:$BQ,59,0)</f>
        <v>0</v>
      </c>
      <c r="S279" s="66">
        <f>VLOOKUP($A279,'S45'!$C:$BQ,60,0)</f>
        <v>4</v>
      </c>
      <c r="T279" s="58">
        <f>VLOOKUP($A279,'S46'!$C:$BQ,32,0)</f>
        <v>247.9</v>
      </c>
      <c r="U279" s="58">
        <f>VLOOKUP($A279,'S46'!$C:$BQ,39,0)</f>
        <v>156</v>
      </c>
      <c r="V279" s="58">
        <f>VLOOKUP($A279,'S46'!$C:$BQ,40,0)</f>
        <v>236</v>
      </c>
      <c r="W279" s="58">
        <f>VLOOKUP($A279,'S46'!$C:$BQ,22,0)</f>
        <v>2572.19038</v>
      </c>
      <c r="X279" s="66">
        <f>VLOOKUP($A279,'S46'!$C:$BQ,29,0)</f>
        <v>1094</v>
      </c>
      <c r="Y279" s="66">
        <f>VLOOKUP($A279,'S46'!$C:$BQ,30,0)</f>
        <v>1828</v>
      </c>
      <c r="Z279" s="66">
        <f>VLOOKUP($A279,'S46'!$C:$BQ,52,0)</f>
        <v>242.8</v>
      </c>
      <c r="AA279" s="66">
        <f>VLOOKUP($A279,'S46'!$C:$BQ,59,0)</f>
        <v>0</v>
      </c>
      <c r="AB279" s="66">
        <f>VLOOKUP($A279,'S46'!$C:$BQ,60,0)</f>
        <v>3</v>
      </c>
      <c r="AC279" s="58">
        <f>VLOOKUP($A279,'S47'!$C:$BQ,32,0)</f>
        <v>253.9</v>
      </c>
      <c r="AD279" s="58">
        <f>VLOOKUP($A279,'S47'!$C:$BQ,39,0)</f>
        <v>150</v>
      </c>
      <c r="AE279" s="58">
        <f>VLOOKUP($A279,'S47'!$C:$BQ,40,0)</f>
        <v>230</v>
      </c>
      <c r="AF279" s="58">
        <f>VLOOKUP($A279,'S47'!$C:$BQ,22,0)</f>
        <v>2631.65272</v>
      </c>
      <c r="AG279" s="66">
        <f>VLOOKUP($A279,'S47'!$C:$BQ,29,0)</f>
        <v>1035</v>
      </c>
      <c r="AH279" s="66">
        <f>VLOOKUP($A279,'S47'!$C:$BQ,30,0)</f>
        <v>1768</v>
      </c>
      <c r="AI279" s="66">
        <f>VLOOKUP($A279,'S47'!$C:$BQ,52,0)</f>
        <v>242.8</v>
      </c>
      <c r="AJ279" s="66">
        <f>VLOOKUP($A279,'S47'!$C:$BQ,59,0)</f>
        <v>0</v>
      </c>
      <c r="AK279" s="66">
        <f>VLOOKUP($A279,'S47'!$C:$BQ,60,0)</f>
        <v>3</v>
      </c>
      <c r="AL279" s="58">
        <f>VLOOKUP($A279,'S48'!$C:$BQ,32,0)</f>
        <v>255.4</v>
      </c>
      <c r="AM279" s="58">
        <f>VLOOKUP($A279,'S48'!$C:$BQ,39,0)</f>
        <v>138</v>
      </c>
      <c r="AN279" s="58">
        <f>VLOOKUP($A279,'S48'!$C:$BQ,40,0)</f>
        <v>217</v>
      </c>
      <c r="AO279" s="58">
        <f>VLOOKUP($A279,'S48'!$C:$BQ,22,0)</f>
        <v>2726.96774</v>
      </c>
      <c r="AP279" s="66">
        <f>VLOOKUP($A279,'S48'!$C:$BQ,29,0)</f>
        <v>851</v>
      </c>
      <c r="AQ279" s="66">
        <f>VLOOKUP($A279,'S48'!$C:$BQ,30,0)</f>
        <v>1566</v>
      </c>
      <c r="AR279" s="66">
        <f>VLOOKUP($A279,'S48'!$C:$BQ,52,0)</f>
        <v>249.8</v>
      </c>
      <c r="AS279" s="66">
        <f>VLOOKUP($A279,'S48'!$C:$BQ,59,0)</f>
        <v>0</v>
      </c>
      <c r="AT279" s="66">
        <f>VLOOKUP($A279,'S48'!$C:$BQ,60,0)</f>
        <v>0</v>
      </c>
      <c r="AU279" s="58">
        <f>VLOOKUP($A279,'S49'!$C:$BQ,32,0)</f>
        <v>258.39999999999998</v>
      </c>
      <c r="AV279" s="58">
        <f>VLOOKUP($A279,'S49'!$C:$BQ,39,0)</f>
        <v>135</v>
      </c>
      <c r="AW279" s="58">
        <f>VLOOKUP($A279,'S49'!$C:$BQ,40,0)</f>
        <v>214</v>
      </c>
      <c r="AX279" s="58">
        <f>VLOOKUP($A279,'S49'!$C:$BQ,22,0)</f>
        <v>2742.3007899999998</v>
      </c>
      <c r="AY279" s="66">
        <f>VLOOKUP($A279,'S49'!$C:$BQ,29,0)</f>
        <v>835</v>
      </c>
      <c r="AZ279" s="66">
        <f>VLOOKUP($A279,'S49'!$C:$BQ,30,0)</f>
        <v>1551</v>
      </c>
      <c r="BA279" s="66">
        <f>VLOOKUP($A279,'S49'!$C:$BQ,52,0)</f>
        <v>256.8</v>
      </c>
      <c r="BB279" s="66">
        <f>VLOOKUP($A279,'S49'!$C:$BQ,59,0)</f>
        <v>0</v>
      </c>
      <c r="BC279" s="66">
        <f>VLOOKUP($A279,'S49'!$C:$BQ,60,0)</f>
        <v>0</v>
      </c>
      <c r="BD279" s="58" t="e">
        <f>VLOOKUP($A279,'S50'!$C:$BQ,32,0)</f>
        <v>#N/A</v>
      </c>
      <c r="BE279" s="58" t="e">
        <f>VLOOKUP($A279,'S50'!$C:$BQ,39,0)</f>
        <v>#N/A</v>
      </c>
      <c r="BF279" s="58" t="e">
        <f>VLOOKUP($A279,'S50'!$C:$BQ,40,0)</f>
        <v>#N/A</v>
      </c>
      <c r="BG279" s="58" t="e">
        <f>VLOOKUP($A279,'S50'!$C:$BQ,22,0)</f>
        <v>#N/A</v>
      </c>
      <c r="BH279" s="66" t="e">
        <f>VLOOKUP($A279,'S50'!$C:$BQ,29,0)</f>
        <v>#N/A</v>
      </c>
      <c r="BI279" s="66" t="e">
        <f>VLOOKUP($A279,'S50'!$C:$BQ,30,0)</f>
        <v>#N/A</v>
      </c>
      <c r="BJ279" s="66" t="e">
        <f>VLOOKUP($A279,'S50'!$C:$BQ,52,0)</f>
        <v>#N/A</v>
      </c>
      <c r="BK279" s="66" t="e">
        <f>VLOOKUP($A279,'S50'!$C:$BQ,59,0)</f>
        <v>#N/A</v>
      </c>
      <c r="BL279" s="66" t="e">
        <f>VLOOKUP($A279,'S50'!$C:$BQ,60,0)</f>
        <v>#N/A</v>
      </c>
    </row>
    <row r="280" spans="1:64" x14ac:dyDescent="0.2">
      <c r="A280" s="57" t="s">
        <v>354</v>
      </c>
      <c r="B280" s="58">
        <f>VLOOKUP($A280,'S0 remplacer avec S44'!$C:$BQ,32,0)</f>
        <v>192.1</v>
      </c>
      <c r="C280" s="58">
        <f>VLOOKUP($A280,'S0 remplacer avec S44'!$C:$BQ,39,0)</f>
        <v>126</v>
      </c>
      <c r="D280" s="58">
        <f>VLOOKUP($A280,'S0 remplacer avec S44'!$C:$BQ,40,0)</f>
        <v>190</v>
      </c>
      <c r="E280" s="58">
        <f>VLOOKUP($A280,'S0 remplacer avec S44'!$C:$BQ,22,0)</f>
        <v>3063.7462500000001</v>
      </c>
      <c r="F280" s="66">
        <f>VLOOKUP($A280,'S0 remplacer avec S44'!$C:$BQ,29,0)</f>
        <v>0</v>
      </c>
      <c r="G280" s="66">
        <f>VLOOKUP($A280,'S0 remplacer avec S44'!$C:$BQ,30,0)</f>
        <v>405</v>
      </c>
      <c r="H280" s="66">
        <f>VLOOKUP($A280,'S0 remplacer avec S44'!$C:$BQ,52,0)</f>
        <v>182.2</v>
      </c>
      <c r="I280" s="66">
        <f>VLOOKUP($A280,'S0 remplacer avec S44'!$C:$BQ,59,0)</f>
        <v>0</v>
      </c>
      <c r="J280" s="66">
        <f>VLOOKUP($A280,'S0 remplacer avec S44'!$C:$BQ,60,0)</f>
        <v>12</v>
      </c>
      <c r="K280" s="58">
        <f>VLOOKUP($A280,'S45'!$C:$BQ,32,0)</f>
        <v>204.1</v>
      </c>
      <c r="L280" s="58">
        <f>VLOOKUP($A280,'S45'!$C:$BQ,39,0)</f>
        <v>114</v>
      </c>
      <c r="M280" s="58">
        <f>VLOOKUP($A280,'S45'!$C:$BQ,40,0)</f>
        <v>178</v>
      </c>
      <c r="N280" s="58">
        <f>VLOOKUP($A280,'S45'!$C:$BQ,22,0)</f>
        <v>3099.8050800000001</v>
      </c>
      <c r="O280" s="66">
        <f>VLOOKUP($A280,'S45'!$C:$BQ,29,0)</f>
        <v>0</v>
      </c>
      <c r="P280" s="66">
        <f>VLOOKUP($A280,'S45'!$C:$BQ,30,0)</f>
        <v>369</v>
      </c>
      <c r="Q280" s="66">
        <f>VLOOKUP($A280,'S45'!$C:$BQ,52,0)</f>
        <v>188.2</v>
      </c>
      <c r="R280" s="66">
        <f>VLOOKUP($A280,'S45'!$C:$BQ,59,0)</f>
        <v>0</v>
      </c>
      <c r="S280" s="66">
        <f>VLOOKUP($A280,'S45'!$C:$BQ,60,0)</f>
        <v>6</v>
      </c>
      <c r="T280" s="58">
        <f>VLOOKUP($A280,'S46'!$C:$BQ,32,0)</f>
        <v>204.1</v>
      </c>
      <c r="U280" s="58">
        <f>VLOOKUP($A280,'S46'!$C:$BQ,39,0)</f>
        <v>114</v>
      </c>
      <c r="V280" s="58">
        <f>VLOOKUP($A280,'S46'!$C:$BQ,40,0)</f>
        <v>178</v>
      </c>
      <c r="W280" s="58">
        <f>VLOOKUP($A280,'S46'!$C:$BQ,22,0)</f>
        <v>3109.9827300000002</v>
      </c>
      <c r="X280" s="66">
        <f>VLOOKUP($A280,'S46'!$C:$BQ,29,0)</f>
        <v>0</v>
      </c>
      <c r="Y280" s="66">
        <f>VLOOKUP($A280,'S46'!$C:$BQ,30,0)</f>
        <v>359</v>
      </c>
      <c r="Z280" s="66">
        <f>VLOOKUP($A280,'S46'!$C:$BQ,52,0)</f>
        <v>189.2</v>
      </c>
      <c r="AA280" s="66">
        <f>VLOOKUP($A280,'S46'!$C:$BQ,59,0)</f>
        <v>0</v>
      </c>
      <c r="AB280" s="66">
        <f>VLOOKUP($A280,'S46'!$C:$BQ,60,0)</f>
        <v>5</v>
      </c>
      <c r="AC280" s="58">
        <f>VLOOKUP($A280,'S47'!$C:$BQ,32,0)</f>
        <v>214.6</v>
      </c>
      <c r="AD280" s="58">
        <f>VLOOKUP($A280,'S47'!$C:$BQ,39,0)</f>
        <v>104</v>
      </c>
      <c r="AE280" s="58">
        <f>VLOOKUP($A280,'S47'!$C:$BQ,40,0)</f>
        <v>167</v>
      </c>
      <c r="AF280" s="58">
        <f>VLOOKUP($A280,'S47'!$C:$BQ,22,0)</f>
        <v>3162.29547</v>
      </c>
      <c r="AG280" s="66">
        <f>VLOOKUP($A280,'S47'!$C:$BQ,29,0)</f>
        <v>0</v>
      </c>
      <c r="AH280" s="66">
        <f>VLOOKUP($A280,'S47'!$C:$BQ,30,0)</f>
        <v>307</v>
      </c>
      <c r="AI280" s="66">
        <f>VLOOKUP($A280,'S47'!$C:$BQ,52,0)</f>
        <v>189.2</v>
      </c>
      <c r="AJ280" s="66">
        <f>VLOOKUP($A280,'S47'!$C:$BQ,59,0)</f>
        <v>0</v>
      </c>
      <c r="AK280" s="66">
        <f>VLOOKUP($A280,'S47'!$C:$BQ,60,0)</f>
        <v>5</v>
      </c>
      <c r="AL280" s="58">
        <f>VLOOKUP($A280,'S48'!$C:$BQ,32,0)</f>
        <v>219.6</v>
      </c>
      <c r="AM280" s="58">
        <f>VLOOKUP($A280,'S48'!$C:$BQ,39,0)</f>
        <v>99</v>
      </c>
      <c r="AN280" s="58">
        <f>VLOOKUP($A280,'S48'!$C:$BQ,40,0)</f>
        <v>162</v>
      </c>
      <c r="AO280" s="58">
        <f>VLOOKUP($A280,'S48'!$C:$BQ,22,0)</f>
        <v>3191.7429400000001</v>
      </c>
      <c r="AP280" s="66">
        <f>VLOOKUP($A280,'S48'!$C:$BQ,29,0)</f>
        <v>0</v>
      </c>
      <c r="AQ280" s="66">
        <f>VLOOKUP($A280,'S48'!$C:$BQ,30,0)</f>
        <v>275</v>
      </c>
      <c r="AR280" s="66">
        <f>VLOOKUP($A280,'S48'!$C:$BQ,52,0)</f>
        <v>191.2</v>
      </c>
      <c r="AS280" s="66">
        <f>VLOOKUP($A280,'S48'!$C:$BQ,59,0)</f>
        <v>0</v>
      </c>
      <c r="AT280" s="66">
        <f>VLOOKUP($A280,'S48'!$C:$BQ,60,0)</f>
        <v>3</v>
      </c>
      <c r="AU280" s="58">
        <f>VLOOKUP($A280,'S49'!$C:$BQ,32,0)</f>
        <v>221.1</v>
      </c>
      <c r="AV280" s="58">
        <f>VLOOKUP($A280,'S49'!$C:$BQ,39,0)</f>
        <v>97</v>
      </c>
      <c r="AW280" s="58">
        <f>VLOOKUP($A280,'S49'!$C:$BQ,40,0)</f>
        <v>161</v>
      </c>
      <c r="AX280" s="58">
        <f>VLOOKUP($A280,'S49'!$C:$BQ,22,0)</f>
        <v>3252.87149</v>
      </c>
      <c r="AY280" s="66">
        <f>VLOOKUP($A280,'S49'!$C:$BQ,29,0)</f>
        <v>0</v>
      </c>
      <c r="AZ280" s="66">
        <f>VLOOKUP($A280,'S49'!$C:$BQ,30,0)</f>
        <v>214</v>
      </c>
      <c r="BA280" s="66">
        <f>VLOOKUP($A280,'S49'!$C:$BQ,52,0)</f>
        <v>193.2</v>
      </c>
      <c r="BB280" s="66">
        <f>VLOOKUP($A280,'S49'!$C:$BQ,59,0)</f>
        <v>0</v>
      </c>
      <c r="BC280" s="66">
        <f>VLOOKUP($A280,'S49'!$C:$BQ,60,0)</f>
        <v>1</v>
      </c>
      <c r="BD280" s="58" t="e">
        <f>VLOOKUP($A280,'S50'!$C:$BQ,32,0)</f>
        <v>#N/A</v>
      </c>
      <c r="BE280" s="58" t="e">
        <f>VLOOKUP($A280,'S50'!$C:$BQ,39,0)</f>
        <v>#N/A</v>
      </c>
      <c r="BF280" s="58" t="e">
        <f>VLOOKUP($A280,'S50'!$C:$BQ,40,0)</f>
        <v>#N/A</v>
      </c>
      <c r="BG280" s="58" t="e">
        <f>VLOOKUP($A280,'S50'!$C:$BQ,22,0)</f>
        <v>#N/A</v>
      </c>
      <c r="BH280" s="66" t="e">
        <f>VLOOKUP($A280,'S50'!$C:$BQ,29,0)</f>
        <v>#N/A</v>
      </c>
      <c r="BI280" s="66" t="e">
        <f>VLOOKUP($A280,'S50'!$C:$BQ,30,0)</f>
        <v>#N/A</v>
      </c>
      <c r="BJ280" s="66" t="e">
        <f>VLOOKUP($A280,'S50'!$C:$BQ,52,0)</f>
        <v>#N/A</v>
      </c>
      <c r="BK280" s="66" t="e">
        <f>VLOOKUP($A280,'S50'!$C:$BQ,59,0)</f>
        <v>#N/A</v>
      </c>
      <c r="BL280" s="66" t="e">
        <f>VLOOKUP($A280,'S50'!$C:$BQ,60,0)</f>
        <v>#N/A</v>
      </c>
    </row>
    <row r="281" spans="1:64" x14ac:dyDescent="0.2">
      <c r="A281" s="57" t="s">
        <v>355</v>
      </c>
      <c r="B281" s="58">
        <f>VLOOKUP($A281,'S0 remplacer avec S44'!$C:$BQ,32,0)</f>
        <v>205.8</v>
      </c>
      <c r="C281" s="58">
        <f>VLOOKUP($A281,'S0 remplacer avec S44'!$C:$BQ,39,0)</f>
        <v>0</v>
      </c>
      <c r="D281" s="58">
        <f>VLOOKUP($A281,'S0 remplacer avec S44'!$C:$BQ,40,0)</f>
        <v>41</v>
      </c>
      <c r="E281" s="58">
        <f>VLOOKUP($A281,'S0 remplacer avec S44'!$C:$BQ,22,0)</f>
        <v>1763.1288999999999</v>
      </c>
      <c r="F281" s="66">
        <f>VLOOKUP($A281,'S0 remplacer avec S44'!$C:$BQ,29,0)</f>
        <v>107</v>
      </c>
      <c r="G281" s="66">
        <f>VLOOKUP($A281,'S0 remplacer avec S44'!$C:$BQ,30,0)</f>
        <v>481</v>
      </c>
      <c r="H281" s="66">
        <f>VLOOKUP($A281,'S0 remplacer avec S44'!$C:$BQ,52,0)</f>
        <v>122.2</v>
      </c>
      <c r="I281" s="66">
        <f>VLOOKUP($A281,'S0 remplacer avec S44'!$C:$BQ,59,0)</f>
        <v>0</v>
      </c>
      <c r="J281" s="66">
        <f>VLOOKUP($A281,'S0 remplacer avec S44'!$C:$BQ,60,0)</f>
        <v>4</v>
      </c>
      <c r="K281" s="58">
        <f>VLOOKUP($A281,'S45'!$C:$BQ,32,0)</f>
        <v>205.8</v>
      </c>
      <c r="L281" s="58">
        <f>VLOOKUP($A281,'S45'!$C:$BQ,39,0)</f>
        <v>0</v>
      </c>
      <c r="M281" s="58">
        <f>VLOOKUP($A281,'S45'!$C:$BQ,40,0)</f>
        <v>41</v>
      </c>
      <c r="N281" s="58">
        <f>VLOOKUP($A281,'S45'!$C:$BQ,22,0)</f>
        <v>1787.4983999999999</v>
      </c>
      <c r="O281" s="66">
        <f>VLOOKUP($A281,'S45'!$C:$BQ,29,0)</f>
        <v>83</v>
      </c>
      <c r="P281" s="66">
        <f>VLOOKUP($A281,'S45'!$C:$BQ,30,0)</f>
        <v>457</v>
      </c>
      <c r="Q281" s="66">
        <f>VLOOKUP($A281,'S45'!$C:$BQ,52,0)</f>
        <v>124.2</v>
      </c>
      <c r="R281" s="66">
        <f>VLOOKUP($A281,'S45'!$C:$BQ,59,0)</f>
        <v>0</v>
      </c>
      <c r="S281" s="66">
        <f>VLOOKUP($A281,'S45'!$C:$BQ,60,0)</f>
        <v>2</v>
      </c>
      <c r="T281" s="58">
        <f>VLOOKUP($A281,'S46'!$C:$BQ,32,0)</f>
        <v>204.8</v>
      </c>
      <c r="U281" s="58">
        <f>VLOOKUP($A281,'S46'!$C:$BQ,39,0)</f>
        <v>1</v>
      </c>
      <c r="V281" s="58">
        <f>VLOOKUP($A281,'S46'!$C:$BQ,40,0)</f>
        <v>42</v>
      </c>
      <c r="W281" s="58">
        <f>VLOOKUP($A281,'S46'!$C:$BQ,22,0)</f>
        <v>1788.1067599999999</v>
      </c>
      <c r="X281" s="66">
        <f>VLOOKUP($A281,'S46'!$C:$BQ,29,0)</f>
        <v>82</v>
      </c>
      <c r="Y281" s="66">
        <f>VLOOKUP($A281,'S46'!$C:$BQ,30,0)</f>
        <v>456</v>
      </c>
      <c r="Z281" s="66">
        <f>VLOOKUP($A281,'S46'!$C:$BQ,52,0)</f>
        <v>124.2</v>
      </c>
      <c r="AA281" s="66">
        <f>VLOOKUP($A281,'S46'!$C:$BQ,59,0)</f>
        <v>0</v>
      </c>
      <c r="AB281" s="66">
        <f>VLOOKUP($A281,'S46'!$C:$BQ,60,0)</f>
        <v>2</v>
      </c>
      <c r="AC281" s="58">
        <f>VLOOKUP($A281,'S47'!$C:$BQ,32,0)</f>
        <v>217.3</v>
      </c>
      <c r="AD281" s="58">
        <f>VLOOKUP($A281,'S47'!$C:$BQ,39,0)</f>
        <v>0</v>
      </c>
      <c r="AE281" s="58">
        <f>VLOOKUP($A281,'S47'!$C:$BQ,40,0)</f>
        <v>30</v>
      </c>
      <c r="AF281" s="58">
        <f>VLOOKUP($A281,'S47'!$C:$BQ,22,0)</f>
        <v>1808.3795500000001</v>
      </c>
      <c r="AG281" s="66">
        <f>VLOOKUP($A281,'S47'!$C:$BQ,29,0)</f>
        <v>62</v>
      </c>
      <c r="AH281" s="66">
        <f>VLOOKUP($A281,'S47'!$C:$BQ,30,0)</f>
        <v>436</v>
      </c>
      <c r="AI281" s="66">
        <f>VLOOKUP($A281,'S47'!$C:$BQ,52,0)</f>
        <v>125.2</v>
      </c>
      <c r="AJ281" s="66">
        <f>VLOOKUP($A281,'S47'!$C:$BQ,59,0)</f>
        <v>0</v>
      </c>
      <c r="AK281" s="66">
        <f>VLOOKUP($A281,'S47'!$C:$BQ,60,0)</f>
        <v>1</v>
      </c>
      <c r="AL281" s="58">
        <f>VLOOKUP($A281,'S48'!$C:$BQ,32,0)</f>
        <v>218.3</v>
      </c>
      <c r="AM281" s="58">
        <f>VLOOKUP($A281,'S48'!$C:$BQ,39,0)</f>
        <v>0</v>
      </c>
      <c r="AN281" s="58">
        <f>VLOOKUP($A281,'S48'!$C:$BQ,40,0)</f>
        <v>34</v>
      </c>
      <c r="AO281" s="58">
        <f>VLOOKUP($A281,'S48'!$C:$BQ,22,0)</f>
        <v>1846.2218800000001</v>
      </c>
      <c r="AP281" s="66">
        <f>VLOOKUP($A281,'S48'!$C:$BQ,29,0)</f>
        <v>59</v>
      </c>
      <c r="AQ281" s="66">
        <f>VLOOKUP($A281,'S48'!$C:$BQ,30,0)</f>
        <v>440</v>
      </c>
      <c r="AR281" s="66">
        <f>VLOOKUP($A281,'S48'!$C:$BQ,52,0)</f>
        <v>126.2</v>
      </c>
      <c r="AS281" s="66">
        <f>VLOOKUP($A281,'S48'!$C:$BQ,59,0)</f>
        <v>0</v>
      </c>
      <c r="AT281" s="66">
        <f>VLOOKUP($A281,'S48'!$C:$BQ,60,0)</f>
        <v>2</v>
      </c>
      <c r="AU281" s="58">
        <f>VLOOKUP($A281,'S49'!$C:$BQ,32,0)</f>
        <v>220.8</v>
      </c>
      <c r="AV281" s="58">
        <f>VLOOKUP($A281,'S49'!$C:$BQ,39,0)</f>
        <v>0</v>
      </c>
      <c r="AW281" s="58">
        <f>VLOOKUP($A281,'S49'!$C:$BQ,40,0)</f>
        <v>31</v>
      </c>
      <c r="AX281" s="58">
        <f>VLOOKUP($A281,'S49'!$C:$BQ,22,0)</f>
        <v>1877.2225599999999</v>
      </c>
      <c r="AY281" s="66">
        <f>VLOOKUP($A281,'S49'!$C:$BQ,29,0)</f>
        <v>28</v>
      </c>
      <c r="AZ281" s="66">
        <f>VLOOKUP($A281,'S49'!$C:$BQ,30,0)</f>
        <v>409</v>
      </c>
      <c r="BA281" s="66">
        <f>VLOOKUP($A281,'S49'!$C:$BQ,52,0)</f>
        <v>126.2</v>
      </c>
      <c r="BB281" s="66">
        <f>VLOOKUP($A281,'S49'!$C:$BQ,59,0)</f>
        <v>0</v>
      </c>
      <c r="BC281" s="66">
        <f>VLOOKUP($A281,'S49'!$C:$BQ,60,0)</f>
        <v>2</v>
      </c>
      <c r="BD281" s="58" t="e">
        <f>VLOOKUP($A281,'S50'!$C:$BQ,32,0)</f>
        <v>#N/A</v>
      </c>
      <c r="BE281" s="58" t="e">
        <f>VLOOKUP($A281,'S50'!$C:$BQ,39,0)</f>
        <v>#N/A</v>
      </c>
      <c r="BF281" s="58" t="e">
        <f>VLOOKUP($A281,'S50'!$C:$BQ,40,0)</f>
        <v>#N/A</v>
      </c>
      <c r="BG281" s="58" t="e">
        <f>VLOOKUP($A281,'S50'!$C:$BQ,22,0)</f>
        <v>#N/A</v>
      </c>
      <c r="BH281" s="66" t="e">
        <f>VLOOKUP($A281,'S50'!$C:$BQ,29,0)</f>
        <v>#N/A</v>
      </c>
      <c r="BI281" s="66" t="e">
        <f>VLOOKUP($A281,'S50'!$C:$BQ,30,0)</f>
        <v>#N/A</v>
      </c>
      <c r="BJ281" s="66" t="e">
        <f>VLOOKUP($A281,'S50'!$C:$BQ,52,0)</f>
        <v>#N/A</v>
      </c>
      <c r="BK281" s="66" t="e">
        <f>VLOOKUP($A281,'S50'!$C:$BQ,59,0)</f>
        <v>#N/A</v>
      </c>
      <c r="BL281" s="66" t="e">
        <f>VLOOKUP($A281,'S50'!$C:$BQ,60,0)</f>
        <v>#N/A</v>
      </c>
    </row>
    <row r="282" spans="1:64" x14ac:dyDescent="0.2">
      <c r="A282" s="57" t="s">
        <v>356</v>
      </c>
      <c r="B282" s="58">
        <f>VLOOKUP($A282,'S0 remplacer avec S44'!$C:$BQ,32,0)</f>
        <v>165.4</v>
      </c>
      <c r="C282" s="58">
        <f>VLOOKUP($A282,'S0 remplacer avec S44'!$C:$BQ,39,0)</f>
        <v>0</v>
      </c>
      <c r="D282" s="58">
        <f>VLOOKUP($A282,'S0 remplacer avec S44'!$C:$BQ,40,0)</f>
        <v>32</v>
      </c>
      <c r="E282" s="58">
        <f>VLOOKUP($A282,'S0 remplacer avec S44'!$C:$BQ,22,0)</f>
        <v>1860.5121549999999</v>
      </c>
      <c r="F282" s="66">
        <f>VLOOKUP($A282,'S0 remplacer avec S44'!$C:$BQ,29,0)</f>
        <v>0</v>
      </c>
      <c r="G282" s="66">
        <f>VLOOKUP($A282,'S0 remplacer avec S44'!$C:$BQ,30,0)</f>
        <v>0</v>
      </c>
      <c r="H282" s="66">
        <f>VLOOKUP($A282,'S0 remplacer avec S44'!$C:$BQ,52,0)</f>
        <v>117</v>
      </c>
      <c r="I282" s="66">
        <f>VLOOKUP($A282,'S0 remplacer avec S44'!$C:$BQ,59,0)</f>
        <v>0</v>
      </c>
      <c r="J282" s="66">
        <f>VLOOKUP($A282,'S0 remplacer avec S44'!$C:$BQ,60,0)</f>
        <v>0</v>
      </c>
      <c r="K282" s="58">
        <f>VLOOKUP($A282,'S45'!$C:$BQ,32,0)</f>
        <v>174.4</v>
      </c>
      <c r="L282" s="58">
        <f>VLOOKUP($A282,'S45'!$C:$BQ,39,0)</f>
        <v>0</v>
      </c>
      <c r="M282" s="58">
        <f>VLOOKUP($A282,'S45'!$C:$BQ,40,0)</f>
        <v>23</v>
      </c>
      <c r="N282" s="58">
        <f>VLOOKUP($A282,'S45'!$C:$BQ,22,0)</f>
        <v>1868.1955949999999</v>
      </c>
      <c r="O282" s="66">
        <f>VLOOKUP($A282,'S45'!$C:$BQ,29,0)</f>
        <v>0</v>
      </c>
      <c r="P282" s="66">
        <f>VLOOKUP($A282,'S45'!$C:$BQ,30,0)</f>
        <v>0</v>
      </c>
      <c r="Q282" s="66">
        <f>VLOOKUP($A282,'S45'!$C:$BQ,52,0)</f>
        <v>119</v>
      </c>
      <c r="R282" s="66">
        <f>VLOOKUP($A282,'S45'!$C:$BQ,59,0)</f>
        <v>0</v>
      </c>
      <c r="S282" s="66">
        <f>VLOOKUP($A282,'S45'!$C:$BQ,60,0)</f>
        <v>0</v>
      </c>
      <c r="T282" s="58">
        <f>VLOOKUP($A282,'S46'!$C:$BQ,32,0)</f>
        <v>175.4</v>
      </c>
      <c r="U282" s="58">
        <f>VLOOKUP($A282,'S46'!$C:$BQ,39,0)</f>
        <v>0</v>
      </c>
      <c r="V282" s="58">
        <f>VLOOKUP($A282,'S46'!$C:$BQ,40,0)</f>
        <v>22</v>
      </c>
      <c r="W282" s="58">
        <f>VLOOKUP($A282,'S46'!$C:$BQ,22,0)</f>
        <v>1870.4515550000001</v>
      </c>
      <c r="X282" s="66">
        <f>VLOOKUP($A282,'S46'!$C:$BQ,29,0)</f>
        <v>0</v>
      </c>
      <c r="Y282" s="66">
        <f>VLOOKUP($A282,'S46'!$C:$BQ,30,0)</f>
        <v>0</v>
      </c>
      <c r="Z282" s="66">
        <f>VLOOKUP($A282,'S46'!$C:$BQ,52,0)</f>
        <v>119</v>
      </c>
      <c r="AA282" s="66">
        <f>VLOOKUP($A282,'S46'!$C:$BQ,59,0)</f>
        <v>0</v>
      </c>
      <c r="AB282" s="66">
        <f>VLOOKUP($A282,'S46'!$C:$BQ,60,0)</f>
        <v>0</v>
      </c>
      <c r="AC282" s="58">
        <f>VLOOKUP($A282,'S47'!$C:$BQ,32,0)</f>
        <v>182.9</v>
      </c>
      <c r="AD282" s="58">
        <f>VLOOKUP($A282,'S47'!$C:$BQ,39,0)</f>
        <v>0</v>
      </c>
      <c r="AE282" s="58">
        <f>VLOOKUP($A282,'S47'!$C:$BQ,40,0)</f>
        <v>15</v>
      </c>
      <c r="AF282" s="58">
        <f>VLOOKUP($A282,'S47'!$C:$BQ,22,0)</f>
        <v>1913.3752950000001</v>
      </c>
      <c r="AG282" s="66">
        <f>VLOOKUP($A282,'S47'!$C:$BQ,29,0)</f>
        <v>0</v>
      </c>
      <c r="AH282" s="66">
        <f>VLOOKUP($A282,'S47'!$C:$BQ,30,0)</f>
        <v>0</v>
      </c>
      <c r="AI282" s="66">
        <f>VLOOKUP($A282,'S47'!$C:$BQ,52,0)</f>
        <v>119</v>
      </c>
      <c r="AJ282" s="66">
        <f>VLOOKUP($A282,'S47'!$C:$BQ,59,0)</f>
        <v>0</v>
      </c>
      <c r="AK282" s="66">
        <f>VLOOKUP($A282,'S47'!$C:$BQ,60,0)</f>
        <v>0</v>
      </c>
      <c r="AL282" s="58">
        <f>VLOOKUP($A282,'S48'!$C:$BQ,32,0)</f>
        <v>188.9</v>
      </c>
      <c r="AM282" s="58">
        <f>VLOOKUP($A282,'S48'!$C:$BQ,39,0)</f>
        <v>0</v>
      </c>
      <c r="AN282" s="58">
        <f>VLOOKUP($A282,'S48'!$C:$BQ,40,0)</f>
        <v>12</v>
      </c>
      <c r="AO282" s="58">
        <f>VLOOKUP($A282,'S48'!$C:$BQ,22,0)</f>
        <v>1966.774365</v>
      </c>
      <c r="AP282" s="66">
        <f>VLOOKUP($A282,'S48'!$C:$BQ,29,0)</f>
        <v>0</v>
      </c>
      <c r="AQ282" s="66">
        <f>VLOOKUP($A282,'S48'!$C:$BQ,30,0)</f>
        <v>0</v>
      </c>
      <c r="AR282" s="66">
        <f>VLOOKUP($A282,'S48'!$C:$BQ,52,0)</f>
        <v>119</v>
      </c>
      <c r="AS282" s="66">
        <f>VLOOKUP($A282,'S48'!$C:$BQ,59,0)</f>
        <v>0</v>
      </c>
      <c r="AT282" s="66">
        <f>VLOOKUP($A282,'S48'!$C:$BQ,60,0)</f>
        <v>0</v>
      </c>
      <c r="AU282" s="58">
        <f>VLOOKUP($A282,'S49'!$C:$BQ,32,0)</f>
        <v>195.9</v>
      </c>
      <c r="AV282" s="58">
        <f>VLOOKUP($A282,'S49'!$C:$BQ,39,0)</f>
        <v>0</v>
      </c>
      <c r="AW282" s="58">
        <f>VLOOKUP($A282,'S49'!$C:$BQ,40,0)</f>
        <v>5</v>
      </c>
      <c r="AX282" s="58">
        <f>VLOOKUP($A282,'S49'!$C:$BQ,22,0)</f>
        <v>1955.3429450000001</v>
      </c>
      <c r="AY282" s="66">
        <f>VLOOKUP($A282,'S49'!$C:$BQ,29,0)</f>
        <v>0</v>
      </c>
      <c r="AZ282" s="66">
        <f>VLOOKUP($A282,'S49'!$C:$BQ,30,0)</f>
        <v>0</v>
      </c>
      <c r="BA282" s="66">
        <f>VLOOKUP($A282,'S49'!$C:$BQ,52,0)</f>
        <v>119</v>
      </c>
      <c r="BB282" s="66">
        <f>VLOOKUP($A282,'S49'!$C:$BQ,59,0)</f>
        <v>0</v>
      </c>
      <c r="BC282" s="66">
        <f>VLOOKUP($A282,'S49'!$C:$BQ,60,0)</f>
        <v>0</v>
      </c>
      <c r="BD282" s="58" t="e">
        <f>VLOOKUP($A282,'S50'!$C:$BQ,32,0)</f>
        <v>#N/A</v>
      </c>
      <c r="BE282" s="58" t="e">
        <f>VLOOKUP($A282,'S50'!$C:$BQ,39,0)</f>
        <v>#N/A</v>
      </c>
      <c r="BF282" s="58" t="e">
        <f>VLOOKUP($A282,'S50'!$C:$BQ,40,0)</f>
        <v>#N/A</v>
      </c>
      <c r="BG282" s="58" t="e">
        <f>VLOOKUP($A282,'S50'!$C:$BQ,22,0)</f>
        <v>#N/A</v>
      </c>
      <c r="BH282" s="66" t="e">
        <f>VLOOKUP($A282,'S50'!$C:$BQ,29,0)</f>
        <v>#N/A</v>
      </c>
      <c r="BI282" s="66" t="e">
        <f>VLOOKUP($A282,'S50'!$C:$BQ,30,0)</f>
        <v>#N/A</v>
      </c>
      <c r="BJ282" s="66" t="e">
        <f>VLOOKUP($A282,'S50'!$C:$BQ,52,0)</f>
        <v>#N/A</v>
      </c>
      <c r="BK282" s="66" t="e">
        <f>VLOOKUP($A282,'S50'!$C:$BQ,59,0)</f>
        <v>#N/A</v>
      </c>
      <c r="BL282" s="66" t="e">
        <f>VLOOKUP($A282,'S50'!$C:$BQ,60,0)</f>
        <v>#N/A</v>
      </c>
    </row>
    <row r="283" spans="1:64" x14ac:dyDescent="0.2">
      <c r="A283" s="57" t="s">
        <v>358</v>
      </c>
      <c r="B283" s="58">
        <f>VLOOKUP($A283,'S0 remplacer avec S44'!$C:$BQ,32,0)</f>
        <v>211.3</v>
      </c>
      <c r="C283" s="58">
        <f>VLOOKUP($A283,'S0 remplacer avec S44'!$C:$BQ,39,0)</f>
        <v>0</v>
      </c>
      <c r="D283" s="58">
        <f>VLOOKUP($A283,'S0 remplacer avec S44'!$C:$BQ,40,0)</f>
        <v>0</v>
      </c>
      <c r="E283" s="58">
        <f>VLOOKUP($A283,'S0 remplacer avec S44'!$C:$BQ,22,0)</f>
        <v>2171.9652900000001</v>
      </c>
      <c r="F283" s="66">
        <f>VLOOKUP($A283,'S0 remplacer avec S44'!$C:$BQ,29,0)</f>
        <v>0</v>
      </c>
      <c r="G283" s="66">
        <f>VLOOKUP($A283,'S0 remplacer avec S44'!$C:$BQ,30,0)</f>
        <v>0</v>
      </c>
      <c r="H283" s="66">
        <f>VLOOKUP($A283,'S0 remplacer avec S44'!$C:$BQ,52,0)</f>
        <v>131.4</v>
      </c>
      <c r="I283" s="66">
        <f>VLOOKUP($A283,'S0 remplacer avec S44'!$C:$BQ,59,0)</f>
        <v>0</v>
      </c>
      <c r="J283" s="66">
        <f>VLOOKUP($A283,'S0 remplacer avec S44'!$C:$BQ,60,0)</f>
        <v>0</v>
      </c>
      <c r="K283" s="58">
        <f>VLOOKUP($A283,'S45'!$C:$BQ,32,0)</f>
        <v>214.8</v>
      </c>
      <c r="L283" s="58">
        <f>VLOOKUP($A283,'S45'!$C:$BQ,39,0)</f>
        <v>0</v>
      </c>
      <c r="M283" s="58">
        <f>VLOOKUP($A283,'S45'!$C:$BQ,40,0)</f>
        <v>0</v>
      </c>
      <c r="N283" s="58">
        <f>VLOOKUP($A283,'S45'!$C:$BQ,22,0)</f>
        <v>2218.54646</v>
      </c>
      <c r="O283" s="66">
        <f>VLOOKUP($A283,'S45'!$C:$BQ,29,0)</f>
        <v>0</v>
      </c>
      <c r="P283" s="66">
        <f>VLOOKUP($A283,'S45'!$C:$BQ,30,0)</f>
        <v>0</v>
      </c>
      <c r="Q283" s="66">
        <f>VLOOKUP($A283,'S45'!$C:$BQ,52,0)</f>
        <v>133.4</v>
      </c>
      <c r="R283" s="66">
        <f>VLOOKUP($A283,'S45'!$C:$BQ,59,0)</f>
        <v>0</v>
      </c>
      <c r="S283" s="66">
        <f>VLOOKUP($A283,'S45'!$C:$BQ,60,0)</f>
        <v>0</v>
      </c>
      <c r="T283" s="58">
        <f>VLOOKUP($A283,'S46'!$C:$BQ,32,0)</f>
        <v>217.3</v>
      </c>
      <c r="U283" s="58">
        <f>VLOOKUP($A283,'S46'!$C:$BQ,39,0)</f>
        <v>0</v>
      </c>
      <c r="V283" s="58">
        <f>VLOOKUP($A283,'S46'!$C:$BQ,40,0)</f>
        <v>0</v>
      </c>
      <c r="W283" s="58">
        <f>VLOOKUP($A283,'S46'!$C:$BQ,22,0)</f>
        <v>2221.8721500000001</v>
      </c>
      <c r="X283" s="66">
        <f>VLOOKUP($A283,'S46'!$C:$BQ,29,0)</f>
        <v>0</v>
      </c>
      <c r="Y283" s="66">
        <f>VLOOKUP($A283,'S46'!$C:$BQ,30,0)</f>
        <v>0</v>
      </c>
      <c r="Z283" s="66">
        <f>VLOOKUP($A283,'S46'!$C:$BQ,52,0)</f>
        <v>135.4</v>
      </c>
      <c r="AA283" s="66">
        <f>VLOOKUP($A283,'S46'!$C:$BQ,59,0)</f>
        <v>0</v>
      </c>
      <c r="AB283" s="66">
        <f>VLOOKUP($A283,'S46'!$C:$BQ,60,0)</f>
        <v>0</v>
      </c>
      <c r="AC283" s="58">
        <f>VLOOKUP($A283,'S47'!$C:$BQ,32,0)</f>
        <v>229.3</v>
      </c>
      <c r="AD283" s="58">
        <f>VLOOKUP($A283,'S47'!$C:$BQ,39,0)</f>
        <v>0</v>
      </c>
      <c r="AE283" s="58">
        <f>VLOOKUP($A283,'S47'!$C:$BQ,40,0)</f>
        <v>0</v>
      </c>
      <c r="AF283" s="58">
        <f>VLOOKUP($A283,'S47'!$C:$BQ,22,0)</f>
        <v>2265.5671400000001</v>
      </c>
      <c r="AG283" s="66">
        <f>VLOOKUP($A283,'S47'!$C:$BQ,29,0)</f>
        <v>0</v>
      </c>
      <c r="AH283" s="66">
        <f>VLOOKUP($A283,'S47'!$C:$BQ,30,0)</f>
        <v>0</v>
      </c>
      <c r="AI283" s="66">
        <f>VLOOKUP($A283,'S47'!$C:$BQ,52,0)</f>
        <v>135.4</v>
      </c>
      <c r="AJ283" s="66">
        <f>VLOOKUP($A283,'S47'!$C:$BQ,59,0)</f>
        <v>0</v>
      </c>
      <c r="AK283" s="66">
        <f>VLOOKUP($A283,'S47'!$C:$BQ,60,0)</f>
        <v>0</v>
      </c>
      <c r="AL283" s="58">
        <f>VLOOKUP($A283,'S48'!$C:$BQ,32,0)</f>
        <v>232.8</v>
      </c>
      <c r="AM283" s="58">
        <f>VLOOKUP($A283,'S48'!$C:$BQ,39,0)</f>
        <v>0</v>
      </c>
      <c r="AN283" s="58">
        <f>VLOOKUP($A283,'S48'!$C:$BQ,40,0)</f>
        <v>0</v>
      </c>
      <c r="AO283" s="58">
        <f>VLOOKUP($A283,'S48'!$C:$BQ,22,0)</f>
        <v>2387.3812699999999</v>
      </c>
      <c r="AP283" s="66">
        <f>VLOOKUP($A283,'S48'!$C:$BQ,29,0)</f>
        <v>0</v>
      </c>
      <c r="AQ283" s="66">
        <f>VLOOKUP($A283,'S48'!$C:$BQ,30,0)</f>
        <v>0</v>
      </c>
      <c r="AR283" s="66">
        <f>VLOOKUP($A283,'S48'!$C:$BQ,52,0)</f>
        <v>137.4</v>
      </c>
      <c r="AS283" s="66">
        <f>VLOOKUP($A283,'S48'!$C:$BQ,59,0)</f>
        <v>0</v>
      </c>
      <c r="AT283" s="66">
        <f>VLOOKUP($A283,'S48'!$C:$BQ,60,0)</f>
        <v>0</v>
      </c>
      <c r="AU283" s="58">
        <f>VLOOKUP($A283,'S49'!$C:$BQ,32,0)</f>
        <v>234.3</v>
      </c>
      <c r="AV283" s="58">
        <f>VLOOKUP($A283,'S49'!$C:$BQ,39,0)</f>
        <v>0</v>
      </c>
      <c r="AW283" s="58">
        <f>VLOOKUP($A283,'S49'!$C:$BQ,40,0)</f>
        <v>0</v>
      </c>
      <c r="AX283" s="58">
        <f>VLOOKUP($A283,'S49'!$C:$BQ,22,0)</f>
        <v>2416.2015900000001</v>
      </c>
      <c r="AY283" s="66">
        <f>VLOOKUP($A283,'S49'!$C:$BQ,29,0)</f>
        <v>0</v>
      </c>
      <c r="AZ283" s="66">
        <f>VLOOKUP($A283,'S49'!$C:$BQ,30,0)</f>
        <v>0</v>
      </c>
      <c r="BA283" s="66">
        <f>VLOOKUP($A283,'S49'!$C:$BQ,52,0)</f>
        <v>139.4</v>
      </c>
      <c r="BB283" s="66">
        <f>VLOOKUP($A283,'S49'!$C:$BQ,59,0)</f>
        <v>0</v>
      </c>
      <c r="BC283" s="66">
        <f>VLOOKUP($A283,'S49'!$C:$BQ,60,0)</f>
        <v>0</v>
      </c>
      <c r="BD283" s="58" t="e">
        <f>VLOOKUP($A283,'S50'!$C:$BQ,32,0)</f>
        <v>#N/A</v>
      </c>
      <c r="BE283" s="58" t="e">
        <f>VLOOKUP($A283,'S50'!$C:$BQ,39,0)</f>
        <v>#N/A</v>
      </c>
      <c r="BF283" s="58" t="e">
        <f>VLOOKUP($A283,'S50'!$C:$BQ,40,0)</f>
        <v>#N/A</v>
      </c>
      <c r="BG283" s="58" t="e">
        <f>VLOOKUP($A283,'S50'!$C:$BQ,22,0)</f>
        <v>#N/A</v>
      </c>
      <c r="BH283" s="66" t="e">
        <f>VLOOKUP($A283,'S50'!$C:$BQ,29,0)</f>
        <v>#N/A</v>
      </c>
      <c r="BI283" s="66" t="e">
        <f>VLOOKUP($A283,'S50'!$C:$BQ,30,0)</f>
        <v>#N/A</v>
      </c>
      <c r="BJ283" s="66" t="e">
        <f>VLOOKUP($A283,'S50'!$C:$BQ,52,0)</f>
        <v>#N/A</v>
      </c>
      <c r="BK283" s="66" t="e">
        <f>VLOOKUP($A283,'S50'!$C:$BQ,59,0)</f>
        <v>#N/A</v>
      </c>
      <c r="BL283" s="66" t="e">
        <f>VLOOKUP($A283,'S50'!$C:$BQ,60,0)</f>
        <v>#N/A</v>
      </c>
    </row>
    <row r="284" spans="1:64" x14ac:dyDescent="0.2">
      <c r="A284" s="57" t="s">
        <v>359</v>
      </c>
      <c r="B284" s="58">
        <f>VLOOKUP($A284,'S0 remplacer avec S44'!$C:$BQ,32,0)</f>
        <v>197.9</v>
      </c>
      <c r="C284" s="58">
        <f>VLOOKUP($A284,'S0 remplacer avec S44'!$C:$BQ,39,0)</f>
        <v>0</v>
      </c>
      <c r="D284" s="58">
        <f>VLOOKUP($A284,'S0 remplacer avec S44'!$C:$BQ,40,0)</f>
        <v>24</v>
      </c>
      <c r="E284" s="58">
        <f>VLOOKUP($A284,'S0 remplacer avec S44'!$C:$BQ,22,0)</f>
        <v>1960.322905</v>
      </c>
      <c r="F284" s="66">
        <f>VLOOKUP($A284,'S0 remplacer avec S44'!$C:$BQ,29,0)</f>
        <v>0</v>
      </c>
      <c r="G284" s="66">
        <f>VLOOKUP($A284,'S0 remplacer avec S44'!$C:$BQ,30,0)</f>
        <v>53</v>
      </c>
      <c r="H284" s="66">
        <f>VLOOKUP($A284,'S0 remplacer avec S44'!$C:$BQ,52,0)</f>
        <v>118.8</v>
      </c>
      <c r="I284" s="66">
        <f>VLOOKUP($A284,'S0 remplacer avec S44'!$C:$BQ,59,0)</f>
        <v>0</v>
      </c>
      <c r="J284" s="66">
        <f>VLOOKUP($A284,'S0 remplacer avec S44'!$C:$BQ,60,0)</f>
        <v>0</v>
      </c>
      <c r="K284" s="58">
        <f>VLOOKUP($A284,'S45'!$C:$BQ,32,0)</f>
        <v>201.4</v>
      </c>
      <c r="L284" s="58">
        <f>VLOOKUP($A284,'S45'!$C:$BQ,39,0)</f>
        <v>0</v>
      </c>
      <c r="M284" s="58">
        <f>VLOOKUP($A284,'S45'!$C:$BQ,40,0)</f>
        <v>20</v>
      </c>
      <c r="N284" s="58">
        <f>VLOOKUP($A284,'S45'!$C:$BQ,22,0)</f>
        <v>1967.0950949999999</v>
      </c>
      <c r="O284" s="66">
        <f>VLOOKUP($A284,'S45'!$C:$BQ,29,0)</f>
        <v>0</v>
      </c>
      <c r="P284" s="66">
        <f>VLOOKUP($A284,'S45'!$C:$BQ,30,0)</f>
        <v>47</v>
      </c>
      <c r="Q284" s="66">
        <f>VLOOKUP($A284,'S45'!$C:$BQ,52,0)</f>
        <v>120.8</v>
      </c>
      <c r="R284" s="66">
        <f>VLOOKUP($A284,'S45'!$C:$BQ,59,0)</f>
        <v>0</v>
      </c>
      <c r="S284" s="66">
        <f>VLOOKUP($A284,'S45'!$C:$BQ,60,0)</f>
        <v>0</v>
      </c>
      <c r="T284" s="58">
        <f>VLOOKUP($A284,'S46'!$C:$BQ,32,0)</f>
        <v>200.4</v>
      </c>
      <c r="U284" s="58">
        <f>VLOOKUP($A284,'S46'!$C:$BQ,39,0)</f>
        <v>0</v>
      </c>
      <c r="V284" s="58">
        <f>VLOOKUP($A284,'S46'!$C:$BQ,40,0)</f>
        <v>21</v>
      </c>
      <c r="W284" s="58">
        <f>VLOOKUP($A284,'S46'!$C:$BQ,22,0)</f>
        <v>1997.254725</v>
      </c>
      <c r="X284" s="66">
        <f>VLOOKUP($A284,'S46'!$C:$BQ,29,0)</f>
        <v>0</v>
      </c>
      <c r="Y284" s="66">
        <f>VLOOKUP($A284,'S46'!$C:$BQ,30,0)</f>
        <v>16</v>
      </c>
      <c r="Z284" s="66">
        <f>VLOOKUP($A284,'S46'!$C:$BQ,52,0)</f>
        <v>122.8</v>
      </c>
      <c r="AA284" s="66">
        <f>VLOOKUP($A284,'S46'!$C:$BQ,59,0)</f>
        <v>0</v>
      </c>
      <c r="AB284" s="66">
        <f>VLOOKUP($A284,'S46'!$C:$BQ,60,0)</f>
        <v>0</v>
      </c>
      <c r="AC284" s="58">
        <f>VLOOKUP($A284,'S47'!$C:$BQ,32,0)</f>
        <v>212.4</v>
      </c>
      <c r="AD284" s="58">
        <f>VLOOKUP($A284,'S47'!$C:$BQ,39,0)</f>
        <v>0</v>
      </c>
      <c r="AE284" s="58">
        <f>VLOOKUP($A284,'S47'!$C:$BQ,40,0)</f>
        <v>9</v>
      </c>
      <c r="AF284" s="58">
        <f>VLOOKUP($A284,'S47'!$C:$BQ,22,0)</f>
        <v>2082.1570550000001</v>
      </c>
      <c r="AG284" s="66">
        <f>VLOOKUP($A284,'S47'!$C:$BQ,29,0)</f>
        <v>0</v>
      </c>
      <c r="AH284" s="66">
        <f>VLOOKUP($A284,'S47'!$C:$BQ,30,0)</f>
        <v>0</v>
      </c>
      <c r="AI284" s="66">
        <f>VLOOKUP($A284,'S47'!$C:$BQ,52,0)</f>
        <v>123.8</v>
      </c>
      <c r="AJ284" s="66">
        <f>VLOOKUP($A284,'S47'!$C:$BQ,59,0)</f>
        <v>0</v>
      </c>
      <c r="AK284" s="66">
        <f>VLOOKUP($A284,'S47'!$C:$BQ,60,0)</f>
        <v>0</v>
      </c>
      <c r="AL284" s="58">
        <f>VLOOKUP($A284,'S48'!$C:$BQ,32,0)</f>
        <v>218.9</v>
      </c>
      <c r="AM284" s="58">
        <f>VLOOKUP($A284,'S48'!$C:$BQ,39,0)</f>
        <v>0</v>
      </c>
      <c r="AN284" s="58">
        <f>VLOOKUP($A284,'S48'!$C:$BQ,40,0)</f>
        <v>3</v>
      </c>
      <c r="AO284" s="58">
        <f>VLOOKUP($A284,'S48'!$C:$BQ,22,0)</f>
        <v>2115.216825</v>
      </c>
      <c r="AP284" s="66">
        <f>VLOOKUP($A284,'S48'!$C:$BQ,29,0)</f>
        <v>0</v>
      </c>
      <c r="AQ284" s="66">
        <f>VLOOKUP($A284,'S48'!$C:$BQ,30,0)</f>
        <v>0</v>
      </c>
      <c r="AR284" s="66">
        <f>VLOOKUP($A284,'S48'!$C:$BQ,52,0)</f>
        <v>126.8</v>
      </c>
      <c r="AS284" s="66">
        <f>VLOOKUP($A284,'S48'!$C:$BQ,59,0)</f>
        <v>0</v>
      </c>
      <c r="AT284" s="66">
        <f>VLOOKUP($A284,'S48'!$C:$BQ,60,0)</f>
        <v>0</v>
      </c>
      <c r="AU284" s="58">
        <f>VLOOKUP($A284,'S49'!$C:$BQ,32,0)</f>
        <v>215.6</v>
      </c>
      <c r="AV284" s="58">
        <f>VLOOKUP($A284,'S49'!$C:$BQ,39,0)</f>
        <v>0</v>
      </c>
      <c r="AW284" s="58">
        <f>VLOOKUP($A284,'S49'!$C:$BQ,40,0)</f>
        <v>7</v>
      </c>
      <c r="AX284" s="58">
        <f>VLOOKUP($A284,'S49'!$C:$BQ,22,0)</f>
        <v>2147.6646249999999</v>
      </c>
      <c r="AY284" s="66">
        <f>VLOOKUP($A284,'S49'!$C:$BQ,29,0)</f>
        <v>0</v>
      </c>
      <c r="AZ284" s="66">
        <f>VLOOKUP($A284,'S49'!$C:$BQ,30,0)</f>
        <v>0</v>
      </c>
      <c r="BA284" s="66">
        <f>VLOOKUP($A284,'S49'!$C:$BQ,52,0)</f>
        <v>131.80000000000001</v>
      </c>
      <c r="BB284" s="66">
        <f>VLOOKUP($A284,'S49'!$C:$BQ,59,0)</f>
        <v>0</v>
      </c>
      <c r="BC284" s="66">
        <f>VLOOKUP($A284,'S49'!$C:$BQ,60,0)</f>
        <v>0</v>
      </c>
      <c r="BD284" s="58" t="e">
        <f>VLOOKUP($A284,'S50'!$C:$BQ,32,0)</f>
        <v>#N/A</v>
      </c>
      <c r="BE284" s="58" t="e">
        <f>VLOOKUP($A284,'S50'!$C:$BQ,39,0)</f>
        <v>#N/A</v>
      </c>
      <c r="BF284" s="58" t="e">
        <f>VLOOKUP($A284,'S50'!$C:$BQ,40,0)</f>
        <v>#N/A</v>
      </c>
      <c r="BG284" s="58" t="e">
        <f>VLOOKUP($A284,'S50'!$C:$BQ,22,0)</f>
        <v>#N/A</v>
      </c>
      <c r="BH284" s="66" t="e">
        <f>VLOOKUP($A284,'S50'!$C:$BQ,29,0)</f>
        <v>#N/A</v>
      </c>
      <c r="BI284" s="66" t="e">
        <f>VLOOKUP($A284,'S50'!$C:$BQ,30,0)</f>
        <v>#N/A</v>
      </c>
      <c r="BJ284" s="66" t="e">
        <f>VLOOKUP($A284,'S50'!$C:$BQ,52,0)</f>
        <v>#N/A</v>
      </c>
      <c r="BK284" s="66" t="e">
        <f>VLOOKUP($A284,'S50'!$C:$BQ,59,0)</f>
        <v>#N/A</v>
      </c>
      <c r="BL284" s="66" t="e">
        <f>VLOOKUP($A284,'S50'!$C:$BQ,60,0)</f>
        <v>#N/A</v>
      </c>
    </row>
    <row r="285" spans="1:64" x14ac:dyDescent="0.2">
      <c r="A285" s="57" t="s">
        <v>360</v>
      </c>
      <c r="B285" s="58">
        <f>VLOOKUP($A285,'S0 remplacer avec S44'!$C:$BQ,32,0)</f>
        <v>191.45</v>
      </c>
      <c r="C285" s="58">
        <f>VLOOKUP($A285,'S0 remplacer avec S44'!$C:$BQ,39,0)</f>
        <v>60</v>
      </c>
      <c r="D285" s="58">
        <f>VLOOKUP($A285,'S0 remplacer avec S44'!$C:$BQ,40,0)</f>
        <v>110</v>
      </c>
      <c r="E285" s="58">
        <f>VLOOKUP($A285,'S0 remplacer avec S44'!$C:$BQ,22,0)</f>
        <v>2262.2503000000002</v>
      </c>
      <c r="F285" s="66">
        <f>VLOOKUP($A285,'S0 remplacer avec S44'!$C:$BQ,29,0)</f>
        <v>21</v>
      </c>
      <c r="G285" s="66">
        <f>VLOOKUP($A285,'S0 remplacer avec S44'!$C:$BQ,30,0)</f>
        <v>477</v>
      </c>
      <c r="H285" s="66">
        <f>VLOOKUP($A285,'S0 remplacer avec S44'!$C:$BQ,52,0)</f>
        <v>133.6</v>
      </c>
      <c r="I285" s="66">
        <f>VLOOKUP($A285,'S0 remplacer avec S44'!$C:$BQ,59,0)</f>
        <v>0</v>
      </c>
      <c r="J285" s="66">
        <f>VLOOKUP($A285,'S0 remplacer avec S44'!$C:$BQ,60,0)</f>
        <v>20</v>
      </c>
      <c r="K285" s="58">
        <f>VLOOKUP($A285,'S45'!$C:$BQ,32,0)</f>
        <v>190.45</v>
      </c>
      <c r="L285" s="58">
        <f>VLOOKUP($A285,'S45'!$C:$BQ,39,0)</f>
        <v>61</v>
      </c>
      <c r="M285" s="58">
        <f>VLOOKUP($A285,'S45'!$C:$BQ,40,0)</f>
        <v>111</v>
      </c>
      <c r="N285" s="58">
        <f>VLOOKUP($A285,'S45'!$C:$BQ,22,0)</f>
        <v>2265.1956100000002</v>
      </c>
      <c r="O285" s="66">
        <f>VLOOKUP($A285,'S45'!$C:$BQ,29,0)</f>
        <v>18</v>
      </c>
      <c r="P285" s="66">
        <f>VLOOKUP($A285,'S45'!$C:$BQ,30,0)</f>
        <v>475</v>
      </c>
      <c r="Q285" s="66">
        <f>VLOOKUP($A285,'S45'!$C:$BQ,52,0)</f>
        <v>133.6</v>
      </c>
      <c r="R285" s="66">
        <f>VLOOKUP($A285,'S45'!$C:$BQ,59,0)</f>
        <v>0</v>
      </c>
      <c r="S285" s="66">
        <f>VLOOKUP($A285,'S45'!$C:$BQ,60,0)</f>
        <v>20</v>
      </c>
      <c r="T285" s="58">
        <f>VLOOKUP($A285,'S46'!$C:$BQ,32,0)</f>
        <v>191.45</v>
      </c>
      <c r="U285" s="58">
        <f>VLOOKUP($A285,'S46'!$C:$BQ,39,0)</f>
        <v>60</v>
      </c>
      <c r="V285" s="58">
        <f>VLOOKUP($A285,'S46'!$C:$BQ,40,0)</f>
        <v>110</v>
      </c>
      <c r="W285" s="58">
        <f>VLOOKUP($A285,'S46'!$C:$BQ,22,0)</f>
        <v>2266.4230400000001</v>
      </c>
      <c r="X285" s="66">
        <f>VLOOKUP($A285,'S46'!$C:$BQ,29,0)</f>
        <v>17</v>
      </c>
      <c r="Y285" s="66">
        <f>VLOOKUP($A285,'S46'!$C:$BQ,30,0)</f>
        <v>473</v>
      </c>
      <c r="Z285" s="66">
        <f>VLOOKUP($A285,'S46'!$C:$BQ,52,0)</f>
        <v>133.6</v>
      </c>
      <c r="AA285" s="66">
        <f>VLOOKUP($A285,'S46'!$C:$BQ,59,0)</f>
        <v>0</v>
      </c>
      <c r="AB285" s="66">
        <f>VLOOKUP($A285,'S46'!$C:$BQ,60,0)</f>
        <v>20</v>
      </c>
      <c r="AC285" s="58">
        <f>VLOOKUP($A285,'S47'!$C:$BQ,32,0)</f>
        <v>191.45</v>
      </c>
      <c r="AD285" s="58">
        <f>VLOOKUP($A285,'S47'!$C:$BQ,39,0)</f>
        <v>60</v>
      </c>
      <c r="AE285" s="58">
        <f>VLOOKUP($A285,'S47'!$C:$BQ,40,0)</f>
        <v>110</v>
      </c>
      <c r="AF285" s="58">
        <f>VLOOKUP($A285,'S47'!$C:$BQ,22,0)</f>
        <v>2318.4013</v>
      </c>
      <c r="AG285" s="66">
        <f>VLOOKUP($A285,'S47'!$C:$BQ,29,0)</f>
        <v>0</v>
      </c>
      <c r="AH285" s="66">
        <f>VLOOKUP($A285,'S47'!$C:$BQ,30,0)</f>
        <v>421</v>
      </c>
      <c r="AI285" s="66">
        <f>VLOOKUP($A285,'S47'!$C:$BQ,52,0)</f>
        <v>136.6</v>
      </c>
      <c r="AJ285" s="66">
        <f>VLOOKUP($A285,'S47'!$C:$BQ,59,0)</f>
        <v>0</v>
      </c>
      <c r="AK285" s="66">
        <f>VLOOKUP($A285,'S47'!$C:$BQ,60,0)</f>
        <v>17</v>
      </c>
      <c r="AL285" s="58">
        <f>VLOOKUP($A285,'S48'!$C:$BQ,32,0)</f>
        <v>191.95</v>
      </c>
      <c r="AM285" s="58">
        <f>VLOOKUP($A285,'S48'!$C:$BQ,39,0)</f>
        <v>58</v>
      </c>
      <c r="AN285" s="58">
        <f>VLOOKUP($A285,'S48'!$C:$BQ,40,0)</f>
        <v>108</v>
      </c>
      <c r="AO285" s="58">
        <f>VLOOKUP($A285,'S48'!$C:$BQ,22,0)</f>
        <v>2323.4484900000002</v>
      </c>
      <c r="AP285" s="66">
        <f>VLOOKUP($A285,'S48'!$C:$BQ,29,0)</f>
        <v>0</v>
      </c>
      <c r="AQ285" s="66">
        <f>VLOOKUP($A285,'S48'!$C:$BQ,30,0)</f>
        <v>399</v>
      </c>
      <c r="AR285" s="66">
        <f>VLOOKUP($A285,'S48'!$C:$BQ,52,0)</f>
        <v>140.6</v>
      </c>
      <c r="AS285" s="66">
        <f>VLOOKUP($A285,'S48'!$C:$BQ,59,0)</f>
        <v>0</v>
      </c>
      <c r="AT285" s="66">
        <f>VLOOKUP($A285,'S48'!$C:$BQ,60,0)</f>
        <v>12</v>
      </c>
      <c r="AU285" s="58">
        <f>VLOOKUP($A285,'S49'!$C:$BQ,32,0)</f>
        <v>191.45</v>
      </c>
      <c r="AV285" s="58">
        <f>VLOOKUP($A285,'S49'!$C:$BQ,39,0)</f>
        <v>58</v>
      </c>
      <c r="AW285" s="58">
        <f>VLOOKUP($A285,'S49'!$C:$BQ,40,0)</f>
        <v>108</v>
      </c>
      <c r="AX285" s="58">
        <f>VLOOKUP($A285,'S49'!$C:$BQ,22,0)</f>
        <v>2336.1701699999999</v>
      </c>
      <c r="AY285" s="66">
        <f>VLOOKUP($A285,'S49'!$C:$BQ,29,0)</f>
        <v>0</v>
      </c>
      <c r="AZ285" s="66">
        <f>VLOOKUP($A285,'S49'!$C:$BQ,30,0)</f>
        <v>387</v>
      </c>
      <c r="BA285" s="66">
        <f>VLOOKUP($A285,'S49'!$C:$BQ,52,0)</f>
        <v>144.6</v>
      </c>
      <c r="BB285" s="66">
        <f>VLOOKUP($A285,'S49'!$C:$BQ,59,0)</f>
        <v>0</v>
      </c>
      <c r="BC285" s="66">
        <f>VLOOKUP($A285,'S49'!$C:$BQ,60,0)</f>
        <v>8</v>
      </c>
      <c r="BD285" s="58" t="e">
        <f>VLOOKUP($A285,'S50'!$C:$BQ,32,0)</f>
        <v>#N/A</v>
      </c>
      <c r="BE285" s="58" t="e">
        <f>VLOOKUP($A285,'S50'!$C:$BQ,39,0)</f>
        <v>#N/A</v>
      </c>
      <c r="BF285" s="58" t="e">
        <f>VLOOKUP($A285,'S50'!$C:$BQ,40,0)</f>
        <v>#N/A</v>
      </c>
      <c r="BG285" s="58" t="e">
        <f>VLOOKUP($A285,'S50'!$C:$BQ,22,0)</f>
        <v>#N/A</v>
      </c>
      <c r="BH285" s="66" t="e">
        <f>VLOOKUP($A285,'S50'!$C:$BQ,29,0)</f>
        <v>#N/A</v>
      </c>
      <c r="BI285" s="66" t="e">
        <f>VLOOKUP($A285,'S50'!$C:$BQ,30,0)</f>
        <v>#N/A</v>
      </c>
      <c r="BJ285" s="66" t="e">
        <f>VLOOKUP($A285,'S50'!$C:$BQ,52,0)</f>
        <v>#N/A</v>
      </c>
      <c r="BK285" s="66" t="e">
        <f>VLOOKUP($A285,'S50'!$C:$BQ,59,0)</f>
        <v>#N/A</v>
      </c>
      <c r="BL285" s="66" t="e">
        <f>VLOOKUP($A285,'S50'!$C:$BQ,60,0)</f>
        <v>#N/A</v>
      </c>
    </row>
    <row r="286" spans="1:64" x14ac:dyDescent="0.2">
      <c r="A286" s="57" t="s">
        <v>361</v>
      </c>
      <c r="B286" s="58">
        <f>VLOOKUP($A286,'S0 remplacer avec S44'!$C:$BQ,32,0)</f>
        <v>294.14999999999998</v>
      </c>
      <c r="C286" s="58">
        <f>VLOOKUP($A286,'S0 remplacer avec S44'!$C:$BQ,39,0)</f>
        <v>22</v>
      </c>
      <c r="D286" s="58">
        <f>VLOOKUP($A286,'S0 remplacer avec S44'!$C:$BQ,40,0)</f>
        <v>85</v>
      </c>
      <c r="E286" s="58">
        <f>VLOOKUP($A286,'S0 remplacer avec S44'!$C:$BQ,22,0)</f>
        <v>3122.2858449999999</v>
      </c>
      <c r="F286" s="66">
        <f>VLOOKUP($A286,'S0 remplacer avec S44'!$C:$BQ,29,0)</f>
        <v>0</v>
      </c>
      <c r="G286" s="66">
        <f>VLOOKUP($A286,'S0 remplacer avec S44'!$C:$BQ,30,0)</f>
        <v>326</v>
      </c>
      <c r="H286" s="66">
        <f>VLOOKUP($A286,'S0 remplacer avec S44'!$C:$BQ,52,0)</f>
        <v>185.2</v>
      </c>
      <c r="I286" s="66">
        <f>VLOOKUP($A286,'S0 remplacer avec S44'!$C:$BQ,59,0)</f>
        <v>0</v>
      </c>
      <c r="J286" s="66">
        <f>VLOOKUP($A286,'S0 remplacer avec S44'!$C:$BQ,60,0)</f>
        <v>8</v>
      </c>
      <c r="K286" s="58">
        <f>VLOOKUP($A286,'S45'!$C:$BQ,32,0)</f>
        <v>308.14999999999998</v>
      </c>
      <c r="L286" s="58">
        <f>VLOOKUP($A286,'S45'!$C:$BQ,39,0)</f>
        <v>8</v>
      </c>
      <c r="M286" s="58">
        <f>VLOOKUP($A286,'S45'!$C:$BQ,40,0)</f>
        <v>71</v>
      </c>
      <c r="N286" s="58">
        <f>VLOOKUP($A286,'S45'!$C:$BQ,22,0)</f>
        <v>3173.2135950000002</v>
      </c>
      <c r="O286" s="66">
        <f>VLOOKUP($A286,'S45'!$C:$BQ,29,0)</f>
        <v>0</v>
      </c>
      <c r="P286" s="66">
        <f>VLOOKUP($A286,'S45'!$C:$BQ,30,0)</f>
        <v>275</v>
      </c>
      <c r="Q286" s="66">
        <f>VLOOKUP($A286,'S45'!$C:$BQ,52,0)</f>
        <v>188.2</v>
      </c>
      <c r="R286" s="66">
        <f>VLOOKUP($A286,'S45'!$C:$BQ,59,0)</f>
        <v>0</v>
      </c>
      <c r="S286" s="66">
        <f>VLOOKUP($A286,'S45'!$C:$BQ,60,0)</f>
        <v>5</v>
      </c>
      <c r="T286" s="58">
        <f>VLOOKUP($A286,'S46'!$C:$BQ,32,0)</f>
        <v>308.14999999999998</v>
      </c>
      <c r="U286" s="58">
        <f>VLOOKUP($A286,'S46'!$C:$BQ,39,0)</f>
        <v>8</v>
      </c>
      <c r="V286" s="58">
        <f>VLOOKUP($A286,'S46'!$C:$BQ,40,0)</f>
        <v>71</v>
      </c>
      <c r="W286" s="58">
        <f>VLOOKUP($A286,'S46'!$C:$BQ,22,0)</f>
        <v>3174.6121950000002</v>
      </c>
      <c r="X286" s="66">
        <f>VLOOKUP($A286,'S46'!$C:$BQ,29,0)</f>
        <v>0</v>
      </c>
      <c r="Y286" s="66">
        <f>VLOOKUP($A286,'S46'!$C:$BQ,30,0)</f>
        <v>273</v>
      </c>
      <c r="Z286" s="66">
        <f>VLOOKUP($A286,'S46'!$C:$BQ,52,0)</f>
        <v>189.2</v>
      </c>
      <c r="AA286" s="66">
        <f>VLOOKUP($A286,'S46'!$C:$BQ,59,0)</f>
        <v>0</v>
      </c>
      <c r="AB286" s="66">
        <f>VLOOKUP($A286,'S46'!$C:$BQ,60,0)</f>
        <v>4</v>
      </c>
      <c r="AC286" s="58">
        <f>VLOOKUP($A286,'S47'!$C:$BQ,32,0)</f>
        <v>318.14999999999998</v>
      </c>
      <c r="AD286" s="58">
        <f>VLOOKUP($A286,'S47'!$C:$BQ,39,0)</f>
        <v>0</v>
      </c>
      <c r="AE286" s="58">
        <f>VLOOKUP($A286,'S47'!$C:$BQ,40,0)</f>
        <v>61</v>
      </c>
      <c r="AF286" s="58">
        <f>VLOOKUP($A286,'S47'!$C:$BQ,22,0)</f>
        <v>3259.3477549999998</v>
      </c>
      <c r="AG286" s="66">
        <f>VLOOKUP($A286,'S47'!$C:$BQ,29,0)</f>
        <v>0</v>
      </c>
      <c r="AH286" s="66">
        <f>VLOOKUP($A286,'S47'!$C:$BQ,30,0)</f>
        <v>189</v>
      </c>
      <c r="AI286" s="66">
        <f>VLOOKUP($A286,'S47'!$C:$BQ,52,0)</f>
        <v>190.2</v>
      </c>
      <c r="AJ286" s="66">
        <f>VLOOKUP($A286,'S47'!$C:$BQ,59,0)</f>
        <v>0</v>
      </c>
      <c r="AK286" s="66">
        <f>VLOOKUP($A286,'S47'!$C:$BQ,60,0)</f>
        <v>3</v>
      </c>
      <c r="AL286" s="58">
        <f>VLOOKUP($A286,'S48'!$C:$BQ,32,0)</f>
        <v>325.64999999999998</v>
      </c>
      <c r="AM286" s="58">
        <f>VLOOKUP($A286,'S48'!$C:$BQ,39,0)</f>
        <v>0</v>
      </c>
      <c r="AN286" s="58">
        <f>VLOOKUP($A286,'S48'!$C:$BQ,40,0)</f>
        <v>57</v>
      </c>
      <c r="AO286" s="58">
        <f>VLOOKUP($A286,'S48'!$C:$BQ,22,0)</f>
        <v>3322.614165</v>
      </c>
      <c r="AP286" s="66">
        <f>VLOOKUP($A286,'S48'!$C:$BQ,29,0)</f>
        <v>0</v>
      </c>
      <c r="AQ286" s="66">
        <f>VLOOKUP($A286,'S48'!$C:$BQ,30,0)</f>
        <v>151</v>
      </c>
      <c r="AR286" s="66">
        <f>VLOOKUP($A286,'S48'!$C:$BQ,52,0)</f>
        <v>196.2</v>
      </c>
      <c r="AS286" s="66">
        <f>VLOOKUP($A286,'S48'!$C:$BQ,59,0)</f>
        <v>0</v>
      </c>
      <c r="AT286" s="66">
        <f>VLOOKUP($A286,'S48'!$C:$BQ,60,0)</f>
        <v>0</v>
      </c>
      <c r="AU286" s="58">
        <f>VLOOKUP($A286,'S49'!$C:$BQ,32,0)</f>
        <v>328.15</v>
      </c>
      <c r="AV286" s="58">
        <f>VLOOKUP($A286,'S49'!$C:$BQ,39,0)</f>
        <v>0</v>
      </c>
      <c r="AW286" s="58">
        <f>VLOOKUP($A286,'S49'!$C:$BQ,40,0)</f>
        <v>54</v>
      </c>
      <c r="AX286" s="58">
        <f>VLOOKUP($A286,'S49'!$C:$BQ,22,0)</f>
        <v>3441.372335</v>
      </c>
      <c r="AY286" s="66">
        <f>VLOOKUP($A286,'S49'!$C:$BQ,29,0)</f>
        <v>0</v>
      </c>
      <c r="AZ286" s="66">
        <f>VLOOKUP($A286,'S49'!$C:$BQ,30,0)</f>
        <v>32</v>
      </c>
      <c r="BA286" s="66">
        <f>VLOOKUP($A286,'S49'!$C:$BQ,52,0)</f>
        <v>202.2</v>
      </c>
      <c r="BB286" s="66">
        <f>VLOOKUP($A286,'S49'!$C:$BQ,59,0)</f>
        <v>0</v>
      </c>
      <c r="BC286" s="66">
        <f>VLOOKUP($A286,'S49'!$C:$BQ,60,0)</f>
        <v>0</v>
      </c>
      <c r="BD286" s="58" t="e">
        <f>VLOOKUP($A286,'S50'!$C:$BQ,32,0)</f>
        <v>#N/A</v>
      </c>
      <c r="BE286" s="58" t="e">
        <f>VLOOKUP($A286,'S50'!$C:$BQ,39,0)</f>
        <v>#N/A</v>
      </c>
      <c r="BF286" s="58" t="e">
        <f>VLOOKUP($A286,'S50'!$C:$BQ,40,0)</f>
        <v>#N/A</v>
      </c>
      <c r="BG286" s="58" t="e">
        <f>VLOOKUP($A286,'S50'!$C:$BQ,22,0)</f>
        <v>#N/A</v>
      </c>
      <c r="BH286" s="66" t="e">
        <f>VLOOKUP($A286,'S50'!$C:$BQ,29,0)</f>
        <v>#N/A</v>
      </c>
      <c r="BI286" s="66" t="e">
        <f>VLOOKUP($A286,'S50'!$C:$BQ,30,0)</f>
        <v>#N/A</v>
      </c>
      <c r="BJ286" s="66" t="e">
        <f>VLOOKUP($A286,'S50'!$C:$BQ,52,0)</f>
        <v>#N/A</v>
      </c>
      <c r="BK286" s="66" t="e">
        <f>VLOOKUP($A286,'S50'!$C:$BQ,59,0)</f>
        <v>#N/A</v>
      </c>
      <c r="BL286" s="66" t="e">
        <f>VLOOKUP($A286,'S50'!$C:$BQ,60,0)</f>
        <v>#N/A</v>
      </c>
    </row>
    <row r="287" spans="1:64" x14ac:dyDescent="0.2">
      <c r="A287" s="57" t="s">
        <v>362</v>
      </c>
      <c r="B287" s="58">
        <f>VLOOKUP($A287,'S0 remplacer avec S44'!$C:$BQ,32,0)</f>
        <v>173</v>
      </c>
      <c r="C287" s="58">
        <f>VLOOKUP($A287,'S0 remplacer avec S44'!$C:$BQ,39,0)</f>
        <v>0</v>
      </c>
      <c r="D287" s="58">
        <f>VLOOKUP($A287,'S0 remplacer avec S44'!$C:$BQ,40,0)</f>
        <v>0</v>
      </c>
      <c r="E287" s="58">
        <f>VLOOKUP($A287,'S0 remplacer avec S44'!$C:$BQ,22,0)</f>
        <v>1861.2276099999999</v>
      </c>
      <c r="F287" s="66">
        <f>VLOOKUP($A287,'S0 remplacer avec S44'!$C:$BQ,29,0)</f>
        <v>0</v>
      </c>
      <c r="G287" s="66">
        <f>VLOOKUP($A287,'S0 remplacer avec S44'!$C:$BQ,30,0)</f>
        <v>0</v>
      </c>
      <c r="H287" s="66">
        <f>VLOOKUP($A287,'S0 remplacer avec S44'!$C:$BQ,52,0)</f>
        <v>85.4</v>
      </c>
      <c r="I287" s="66">
        <f>VLOOKUP($A287,'S0 remplacer avec S44'!$C:$BQ,59,0)</f>
        <v>0</v>
      </c>
      <c r="J287" s="66">
        <f>VLOOKUP($A287,'S0 remplacer avec S44'!$C:$BQ,60,0)</f>
        <v>0</v>
      </c>
      <c r="K287" s="58">
        <f>VLOOKUP($A287,'S45'!$C:$BQ,32,0)</f>
        <v>173</v>
      </c>
      <c r="L287" s="58">
        <f>VLOOKUP($A287,'S45'!$C:$BQ,39,0)</f>
        <v>0</v>
      </c>
      <c r="M287" s="58">
        <f>VLOOKUP($A287,'S45'!$C:$BQ,40,0)</f>
        <v>0</v>
      </c>
      <c r="N287" s="58">
        <f>VLOOKUP($A287,'S45'!$C:$BQ,22,0)</f>
        <v>1861.2276099999999</v>
      </c>
      <c r="O287" s="66">
        <f>VLOOKUP($A287,'S45'!$C:$BQ,29,0)</f>
        <v>0</v>
      </c>
      <c r="P287" s="66">
        <f>VLOOKUP($A287,'S45'!$C:$BQ,30,0)</f>
        <v>0</v>
      </c>
      <c r="Q287" s="66">
        <f>VLOOKUP($A287,'S45'!$C:$BQ,52,0)</f>
        <v>85.4</v>
      </c>
      <c r="R287" s="66">
        <f>VLOOKUP($A287,'S45'!$C:$BQ,59,0)</f>
        <v>0</v>
      </c>
      <c r="S287" s="66">
        <f>VLOOKUP($A287,'S45'!$C:$BQ,60,0)</f>
        <v>0</v>
      </c>
      <c r="T287" s="58">
        <f>VLOOKUP($A287,'S46'!$C:$BQ,32,0)</f>
        <v>173</v>
      </c>
      <c r="U287" s="58">
        <f>VLOOKUP($A287,'S46'!$C:$BQ,39,0)</f>
        <v>0</v>
      </c>
      <c r="V287" s="58">
        <f>VLOOKUP($A287,'S46'!$C:$BQ,40,0)</f>
        <v>0</v>
      </c>
      <c r="W287" s="58">
        <f>VLOOKUP($A287,'S46'!$C:$BQ,22,0)</f>
        <v>1861.2276099999999</v>
      </c>
      <c r="X287" s="66">
        <f>VLOOKUP($A287,'S46'!$C:$BQ,29,0)</f>
        <v>0</v>
      </c>
      <c r="Y287" s="66">
        <f>VLOOKUP($A287,'S46'!$C:$BQ,30,0)</f>
        <v>0</v>
      </c>
      <c r="Z287" s="66">
        <f>VLOOKUP($A287,'S46'!$C:$BQ,52,0)</f>
        <v>85.4</v>
      </c>
      <c r="AA287" s="66">
        <f>VLOOKUP($A287,'S46'!$C:$BQ,59,0)</f>
        <v>0</v>
      </c>
      <c r="AB287" s="66">
        <f>VLOOKUP($A287,'S46'!$C:$BQ,60,0)</f>
        <v>0</v>
      </c>
      <c r="AC287" s="58">
        <f>VLOOKUP($A287,'S47'!$C:$BQ,32,0)</f>
        <v>173</v>
      </c>
      <c r="AD287" s="58">
        <f>VLOOKUP($A287,'S47'!$C:$BQ,39,0)</f>
        <v>0</v>
      </c>
      <c r="AE287" s="58">
        <f>VLOOKUP($A287,'S47'!$C:$BQ,40,0)</f>
        <v>0</v>
      </c>
      <c r="AF287" s="58">
        <f>VLOOKUP($A287,'S47'!$C:$BQ,22,0)</f>
        <v>1861.2276099999999</v>
      </c>
      <c r="AG287" s="66">
        <f>VLOOKUP($A287,'S47'!$C:$BQ,29,0)</f>
        <v>0</v>
      </c>
      <c r="AH287" s="66">
        <f>VLOOKUP($A287,'S47'!$C:$BQ,30,0)</f>
        <v>0</v>
      </c>
      <c r="AI287" s="66">
        <f>VLOOKUP($A287,'S47'!$C:$BQ,52,0)</f>
        <v>85.4</v>
      </c>
      <c r="AJ287" s="66">
        <f>VLOOKUP($A287,'S47'!$C:$BQ,59,0)</f>
        <v>0</v>
      </c>
      <c r="AK287" s="66">
        <f>VLOOKUP($A287,'S47'!$C:$BQ,60,0)</f>
        <v>0</v>
      </c>
      <c r="AL287" s="58">
        <f>VLOOKUP($A287,'S48'!$C:$BQ,32,0)</f>
        <v>173</v>
      </c>
      <c r="AM287" s="58">
        <f>VLOOKUP($A287,'S48'!$C:$BQ,39,0)</f>
        <v>0</v>
      </c>
      <c r="AN287" s="58">
        <f>VLOOKUP($A287,'S48'!$C:$BQ,40,0)</f>
        <v>0</v>
      </c>
      <c r="AO287" s="58">
        <f>VLOOKUP($A287,'S48'!$C:$BQ,22,0)</f>
        <v>1861.2276099999999</v>
      </c>
      <c r="AP287" s="66">
        <f>VLOOKUP($A287,'S48'!$C:$BQ,29,0)</f>
        <v>0</v>
      </c>
      <c r="AQ287" s="66">
        <f>VLOOKUP($A287,'S48'!$C:$BQ,30,0)</f>
        <v>0</v>
      </c>
      <c r="AR287" s="66">
        <f>VLOOKUP($A287,'S48'!$C:$BQ,52,0)</f>
        <v>85.4</v>
      </c>
      <c r="AS287" s="66">
        <f>VLOOKUP($A287,'S48'!$C:$BQ,59,0)</f>
        <v>0</v>
      </c>
      <c r="AT287" s="66">
        <f>VLOOKUP($A287,'S48'!$C:$BQ,60,0)</f>
        <v>0</v>
      </c>
      <c r="AU287" s="58">
        <f>VLOOKUP($A287,'S49'!$C:$BQ,32,0)</f>
        <v>173</v>
      </c>
      <c r="AV287" s="58">
        <f>VLOOKUP($A287,'S49'!$C:$BQ,39,0)</f>
        <v>0</v>
      </c>
      <c r="AW287" s="58">
        <f>VLOOKUP($A287,'S49'!$C:$BQ,40,0)</f>
        <v>0</v>
      </c>
      <c r="AX287" s="58">
        <f>VLOOKUP($A287,'S49'!$C:$BQ,22,0)</f>
        <v>1861.2276099999999</v>
      </c>
      <c r="AY287" s="66">
        <f>VLOOKUP($A287,'S49'!$C:$BQ,29,0)</f>
        <v>0</v>
      </c>
      <c r="AZ287" s="66">
        <f>VLOOKUP($A287,'S49'!$C:$BQ,30,0)</f>
        <v>0</v>
      </c>
      <c r="BA287" s="66">
        <f>VLOOKUP($A287,'S49'!$C:$BQ,52,0)</f>
        <v>85.4</v>
      </c>
      <c r="BB287" s="66">
        <f>VLOOKUP($A287,'S49'!$C:$BQ,59,0)</f>
        <v>0</v>
      </c>
      <c r="BC287" s="66">
        <f>VLOOKUP($A287,'S49'!$C:$BQ,60,0)</f>
        <v>0</v>
      </c>
      <c r="BD287" s="58" t="e">
        <f>VLOOKUP($A287,'S50'!$C:$BQ,32,0)</f>
        <v>#N/A</v>
      </c>
      <c r="BE287" s="58" t="e">
        <f>VLOOKUP($A287,'S50'!$C:$BQ,39,0)</f>
        <v>#N/A</v>
      </c>
      <c r="BF287" s="58" t="e">
        <f>VLOOKUP($A287,'S50'!$C:$BQ,40,0)</f>
        <v>#N/A</v>
      </c>
      <c r="BG287" s="58" t="e">
        <f>VLOOKUP($A287,'S50'!$C:$BQ,22,0)</f>
        <v>#N/A</v>
      </c>
      <c r="BH287" s="66" t="e">
        <f>VLOOKUP($A287,'S50'!$C:$BQ,29,0)</f>
        <v>#N/A</v>
      </c>
      <c r="BI287" s="66" t="e">
        <f>VLOOKUP($A287,'S50'!$C:$BQ,30,0)</f>
        <v>#N/A</v>
      </c>
      <c r="BJ287" s="66" t="e">
        <f>VLOOKUP($A287,'S50'!$C:$BQ,52,0)</f>
        <v>#N/A</v>
      </c>
      <c r="BK287" s="66" t="e">
        <f>VLOOKUP($A287,'S50'!$C:$BQ,59,0)</f>
        <v>#N/A</v>
      </c>
      <c r="BL287" s="66" t="e">
        <f>VLOOKUP($A287,'S50'!$C:$BQ,60,0)</f>
        <v>#N/A</v>
      </c>
    </row>
    <row r="288" spans="1:64" x14ac:dyDescent="0.2">
      <c r="A288" s="57" t="s">
        <v>363</v>
      </c>
      <c r="B288" s="58">
        <f>VLOOKUP($A288,'S0 remplacer avec S44'!$C:$BQ,32,0)</f>
        <v>76.7</v>
      </c>
      <c r="C288" s="58">
        <f>VLOOKUP($A288,'S0 remplacer avec S44'!$C:$BQ,39,0)</f>
        <v>51</v>
      </c>
      <c r="D288" s="58">
        <f>VLOOKUP($A288,'S0 remplacer avec S44'!$C:$BQ,40,0)</f>
        <v>76</v>
      </c>
      <c r="E288" s="58">
        <f>VLOOKUP($A288,'S0 remplacer avec S44'!$C:$BQ,22,0)</f>
        <v>896.42077500000005</v>
      </c>
      <c r="F288" s="66">
        <f>VLOOKUP($A288,'S0 remplacer avec S44'!$C:$BQ,29,0)</f>
        <v>261</v>
      </c>
      <c r="G288" s="66">
        <f>VLOOKUP($A288,'S0 remplacer avec S44'!$C:$BQ,30,0)</f>
        <v>493</v>
      </c>
      <c r="H288" s="66">
        <f>VLOOKUP($A288,'S0 remplacer avec S44'!$C:$BQ,52,0)</f>
        <v>55</v>
      </c>
      <c r="I288" s="66">
        <f>VLOOKUP($A288,'S0 remplacer avec S44'!$C:$BQ,59,0)</f>
        <v>10</v>
      </c>
      <c r="J288" s="66">
        <f>VLOOKUP($A288,'S0 remplacer avec S44'!$C:$BQ,60,0)</f>
        <v>23</v>
      </c>
      <c r="K288" s="58">
        <f>VLOOKUP($A288,'S45'!$C:$BQ,32,0)</f>
        <v>77.7</v>
      </c>
      <c r="L288" s="58">
        <f>VLOOKUP($A288,'S45'!$C:$BQ,39,0)</f>
        <v>50</v>
      </c>
      <c r="M288" s="58">
        <f>VLOOKUP($A288,'S45'!$C:$BQ,40,0)</f>
        <v>75</v>
      </c>
      <c r="N288" s="58">
        <f>VLOOKUP($A288,'S45'!$C:$BQ,22,0)</f>
        <v>943.08112500000004</v>
      </c>
      <c r="O288" s="66">
        <f>VLOOKUP($A288,'S45'!$C:$BQ,29,0)</f>
        <v>215</v>
      </c>
      <c r="P288" s="66">
        <f>VLOOKUP($A288,'S45'!$C:$BQ,30,0)</f>
        <v>446</v>
      </c>
      <c r="Q288" s="66">
        <f>VLOOKUP($A288,'S45'!$C:$BQ,52,0)</f>
        <v>58</v>
      </c>
      <c r="R288" s="66">
        <f>VLOOKUP($A288,'S45'!$C:$BQ,59,0)</f>
        <v>7</v>
      </c>
      <c r="S288" s="66">
        <f>VLOOKUP($A288,'S45'!$C:$BQ,60,0)</f>
        <v>20</v>
      </c>
      <c r="T288" s="58">
        <f>VLOOKUP($A288,'S46'!$C:$BQ,32,0)</f>
        <v>78.7</v>
      </c>
      <c r="U288" s="58">
        <f>VLOOKUP($A288,'S46'!$C:$BQ,39,0)</f>
        <v>49</v>
      </c>
      <c r="V288" s="58">
        <f>VLOOKUP($A288,'S46'!$C:$BQ,40,0)</f>
        <v>74</v>
      </c>
      <c r="W288" s="58">
        <f>VLOOKUP($A288,'S46'!$C:$BQ,22,0)</f>
        <v>943.61001499999998</v>
      </c>
      <c r="X288" s="66">
        <f>VLOOKUP($A288,'S46'!$C:$BQ,29,0)</f>
        <v>214</v>
      </c>
      <c r="Y288" s="66">
        <f>VLOOKUP($A288,'S46'!$C:$BQ,30,0)</f>
        <v>446</v>
      </c>
      <c r="Z288" s="66">
        <f>VLOOKUP($A288,'S46'!$C:$BQ,52,0)</f>
        <v>59</v>
      </c>
      <c r="AA288" s="66">
        <f>VLOOKUP($A288,'S46'!$C:$BQ,59,0)</f>
        <v>6</v>
      </c>
      <c r="AB288" s="66">
        <f>VLOOKUP($A288,'S46'!$C:$BQ,60,0)</f>
        <v>19</v>
      </c>
      <c r="AC288" s="58">
        <f>VLOOKUP($A288,'S47'!$C:$BQ,32,0)</f>
        <v>79.7</v>
      </c>
      <c r="AD288" s="58">
        <f>VLOOKUP($A288,'S47'!$C:$BQ,39,0)</f>
        <v>48</v>
      </c>
      <c r="AE288" s="58">
        <f>VLOOKUP($A288,'S47'!$C:$BQ,40,0)</f>
        <v>73</v>
      </c>
      <c r="AF288" s="58">
        <f>VLOOKUP($A288,'S47'!$C:$BQ,22,0)</f>
        <v>954.96393499999999</v>
      </c>
      <c r="AG288" s="66">
        <f>VLOOKUP($A288,'S47'!$C:$BQ,29,0)</f>
        <v>203</v>
      </c>
      <c r="AH288" s="66">
        <f>VLOOKUP($A288,'S47'!$C:$BQ,30,0)</f>
        <v>434</v>
      </c>
      <c r="AI288" s="66">
        <f>VLOOKUP($A288,'S47'!$C:$BQ,52,0)</f>
        <v>59</v>
      </c>
      <c r="AJ288" s="66">
        <f>VLOOKUP($A288,'S47'!$C:$BQ,59,0)</f>
        <v>6</v>
      </c>
      <c r="AK288" s="66">
        <f>VLOOKUP($A288,'S47'!$C:$BQ,60,0)</f>
        <v>19</v>
      </c>
      <c r="AL288" s="58">
        <f>VLOOKUP($A288,'S48'!$C:$BQ,32,0)</f>
        <v>80.2</v>
      </c>
      <c r="AM288" s="58">
        <f>VLOOKUP($A288,'S48'!$C:$BQ,39,0)</f>
        <v>46</v>
      </c>
      <c r="AN288" s="58">
        <f>VLOOKUP($A288,'S48'!$C:$BQ,40,0)</f>
        <v>72</v>
      </c>
      <c r="AO288" s="58">
        <f>VLOOKUP($A288,'S48'!$C:$BQ,22,0)</f>
        <v>1016.717075</v>
      </c>
      <c r="AP288" s="66">
        <f>VLOOKUP($A288,'S48'!$C:$BQ,29,0)</f>
        <v>130</v>
      </c>
      <c r="AQ288" s="66">
        <f>VLOOKUP($A288,'S48'!$C:$BQ,30,0)</f>
        <v>359</v>
      </c>
      <c r="AR288" s="66">
        <f>VLOOKUP($A288,'S48'!$C:$BQ,52,0)</f>
        <v>60</v>
      </c>
      <c r="AS288" s="66">
        <f>VLOOKUP($A288,'S48'!$C:$BQ,59,0)</f>
        <v>5</v>
      </c>
      <c r="AT288" s="66">
        <f>VLOOKUP($A288,'S48'!$C:$BQ,60,0)</f>
        <v>17</v>
      </c>
      <c r="AU288" s="58">
        <f>VLOOKUP($A288,'S49'!$C:$BQ,32,0)</f>
        <v>81.2</v>
      </c>
      <c r="AV288" s="58">
        <f>VLOOKUP($A288,'S49'!$C:$BQ,39,0)</f>
        <v>45</v>
      </c>
      <c r="AW288" s="58">
        <f>VLOOKUP($A288,'S49'!$C:$BQ,40,0)</f>
        <v>71</v>
      </c>
      <c r="AX288" s="58">
        <f>VLOOKUP($A288,'S49'!$C:$BQ,22,0)</f>
        <v>1014.875675</v>
      </c>
      <c r="AY288" s="66">
        <f>VLOOKUP($A288,'S49'!$C:$BQ,29,0)</f>
        <v>132</v>
      </c>
      <c r="AZ288" s="66">
        <f>VLOOKUP($A288,'S49'!$C:$BQ,30,0)</f>
        <v>361</v>
      </c>
      <c r="BA288" s="66">
        <f>VLOOKUP($A288,'S49'!$C:$BQ,52,0)</f>
        <v>62</v>
      </c>
      <c r="BB288" s="66">
        <f>VLOOKUP($A288,'S49'!$C:$BQ,59,0)</f>
        <v>3</v>
      </c>
      <c r="BC288" s="66">
        <f>VLOOKUP($A288,'S49'!$C:$BQ,60,0)</f>
        <v>15</v>
      </c>
      <c r="BD288" s="58" t="e">
        <f>VLOOKUP($A288,'S50'!$C:$BQ,32,0)</f>
        <v>#N/A</v>
      </c>
      <c r="BE288" s="58" t="e">
        <f>VLOOKUP($A288,'S50'!$C:$BQ,39,0)</f>
        <v>#N/A</v>
      </c>
      <c r="BF288" s="58" t="e">
        <f>VLOOKUP($A288,'S50'!$C:$BQ,40,0)</f>
        <v>#N/A</v>
      </c>
      <c r="BG288" s="58" t="e">
        <f>VLOOKUP($A288,'S50'!$C:$BQ,22,0)</f>
        <v>#N/A</v>
      </c>
      <c r="BH288" s="66" t="e">
        <f>VLOOKUP($A288,'S50'!$C:$BQ,29,0)</f>
        <v>#N/A</v>
      </c>
      <c r="BI288" s="66" t="e">
        <f>VLOOKUP($A288,'S50'!$C:$BQ,30,0)</f>
        <v>#N/A</v>
      </c>
      <c r="BJ288" s="66" t="e">
        <f>VLOOKUP($A288,'S50'!$C:$BQ,52,0)</f>
        <v>#N/A</v>
      </c>
      <c r="BK288" s="66" t="e">
        <f>VLOOKUP($A288,'S50'!$C:$BQ,59,0)</f>
        <v>#N/A</v>
      </c>
      <c r="BL288" s="66" t="e">
        <f>VLOOKUP($A288,'S50'!$C:$BQ,60,0)</f>
        <v>#N/A</v>
      </c>
    </row>
    <row r="289" spans="1:64" x14ac:dyDescent="0.2">
      <c r="A289" s="57" t="s">
        <v>364</v>
      </c>
      <c r="B289" s="58">
        <f>VLOOKUP($A289,'S0 remplacer avec S44'!$C:$BQ,32,0)</f>
        <v>92.4</v>
      </c>
      <c r="C289" s="58">
        <f>VLOOKUP($A289,'S0 remplacer avec S44'!$C:$BQ,39,0)</f>
        <v>90</v>
      </c>
      <c r="D289" s="58">
        <f>VLOOKUP($A289,'S0 remplacer avec S44'!$C:$BQ,40,0)</f>
        <v>127</v>
      </c>
      <c r="E289" s="58">
        <f>VLOOKUP($A289,'S0 remplacer avec S44'!$C:$BQ,22,0)</f>
        <v>1364.4360650000001</v>
      </c>
      <c r="F289" s="66">
        <f>VLOOKUP($A289,'S0 remplacer avec S44'!$C:$BQ,29,0)</f>
        <v>294</v>
      </c>
      <c r="G289" s="66">
        <f>VLOOKUP($A289,'S0 remplacer avec S44'!$C:$BQ,30,0)</f>
        <v>626</v>
      </c>
      <c r="H289" s="66">
        <f>VLOOKUP($A289,'S0 remplacer avec S44'!$C:$BQ,52,0)</f>
        <v>63.2</v>
      </c>
      <c r="I289" s="66">
        <f>VLOOKUP($A289,'S0 remplacer avec S44'!$C:$BQ,59,0)</f>
        <v>30</v>
      </c>
      <c r="J289" s="66">
        <f>VLOOKUP($A289,'S0 remplacer avec S44'!$C:$BQ,60,0)</f>
        <v>48</v>
      </c>
      <c r="K289" s="58">
        <f>VLOOKUP($A289,'S45'!$C:$BQ,32,0)</f>
        <v>94.4</v>
      </c>
      <c r="L289" s="58">
        <f>VLOOKUP($A289,'S45'!$C:$BQ,39,0)</f>
        <v>88</v>
      </c>
      <c r="M289" s="58">
        <f>VLOOKUP($A289,'S45'!$C:$BQ,40,0)</f>
        <v>125</v>
      </c>
      <c r="N289" s="58">
        <f>VLOOKUP($A289,'S45'!$C:$BQ,22,0)</f>
        <v>1367.2657850000001</v>
      </c>
      <c r="O289" s="66">
        <f>VLOOKUP($A289,'S45'!$C:$BQ,29,0)</f>
        <v>292</v>
      </c>
      <c r="P289" s="66">
        <f>VLOOKUP($A289,'S45'!$C:$BQ,30,0)</f>
        <v>623</v>
      </c>
      <c r="Q289" s="66">
        <f>VLOOKUP($A289,'S45'!$C:$BQ,52,0)</f>
        <v>63.2</v>
      </c>
      <c r="R289" s="66">
        <f>VLOOKUP($A289,'S45'!$C:$BQ,59,0)</f>
        <v>30</v>
      </c>
      <c r="S289" s="66">
        <f>VLOOKUP($A289,'S45'!$C:$BQ,60,0)</f>
        <v>48</v>
      </c>
      <c r="T289" s="58">
        <f>VLOOKUP($A289,'S46'!$C:$BQ,32,0)</f>
        <v>95.4</v>
      </c>
      <c r="U289" s="58">
        <f>VLOOKUP($A289,'S46'!$C:$BQ,39,0)</f>
        <v>87</v>
      </c>
      <c r="V289" s="58">
        <f>VLOOKUP($A289,'S46'!$C:$BQ,40,0)</f>
        <v>124</v>
      </c>
      <c r="W289" s="58">
        <f>VLOOKUP($A289,'S46'!$C:$BQ,22,0)</f>
        <v>1389.5570150000001</v>
      </c>
      <c r="X289" s="66">
        <f>VLOOKUP($A289,'S46'!$C:$BQ,29,0)</f>
        <v>269</v>
      </c>
      <c r="Y289" s="66">
        <f>VLOOKUP($A289,'S46'!$C:$BQ,30,0)</f>
        <v>601</v>
      </c>
      <c r="Z289" s="66">
        <f>VLOOKUP($A289,'S46'!$C:$BQ,52,0)</f>
        <v>63.2</v>
      </c>
      <c r="AA289" s="66">
        <f>VLOOKUP($A289,'S46'!$C:$BQ,59,0)</f>
        <v>30</v>
      </c>
      <c r="AB289" s="66">
        <f>VLOOKUP($A289,'S46'!$C:$BQ,60,0)</f>
        <v>48</v>
      </c>
      <c r="AC289" s="58">
        <f>VLOOKUP($A289,'S47'!$C:$BQ,32,0)</f>
        <v>95.9</v>
      </c>
      <c r="AD289" s="58">
        <f>VLOOKUP($A289,'S47'!$C:$BQ,39,0)</f>
        <v>87</v>
      </c>
      <c r="AE289" s="58">
        <f>VLOOKUP($A289,'S47'!$C:$BQ,40,0)</f>
        <v>123</v>
      </c>
      <c r="AF289" s="58">
        <f>VLOOKUP($A289,'S47'!$C:$BQ,22,0)</f>
        <v>1407.946465</v>
      </c>
      <c r="AG289" s="66">
        <f>VLOOKUP($A289,'S47'!$C:$BQ,29,0)</f>
        <v>251</v>
      </c>
      <c r="AH289" s="66">
        <f>VLOOKUP($A289,'S47'!$C:$BQ,30,0)</f>
        <v>582</v>
      </c>
      <c r="AI289" s="66">
        <f>VLOOKUP($A289,'S47'!$C:$BQ,52,0)</f>
        <v>69.2</v>
      </c>
      <c r="AJ289" s="66">
        <f>VLOOKUP($A289,'S47'!$C:$BQ,59,0)</f>
        <v>24</v>
      </c>
      <c r="AK289" s="66">
        <f>VLOOKUP($A289,'S47'!$C:$BQ,60,0)</f>
        <v>42</v>
      </c>
      <c r="AL289" s="58">
        <f>VLOOKUP($A289,'S48'!$C:$BQ,32,0)</f>
        <v>97.4</v>
      </c>
      <c r="AM289" s="58">
        <f>VLOOKUP($A289,'S48'!$C:$BQ,39,0)</f>
        <v>84</v>
      </c>
      <c r="AN289" s="58">
        <f>VLOOKUP($A289,'S48'!$C:$BQ,40,0)</f>
        <v>120</v>
      </c>
      <c r="AO289" s="58">
        <f>VLOOKUP($A289,'S48'!$C:$BQ,22,0)</f>
        <v>1423.544985</v>
      </c>
      <c r="AP289" s="66">
        <f>VLOOKUP($A289,'S48'!$C:$BQ,29,0)</f>
        <v>220</v>
      </c>
      <c r="AQ289" s="66">
        <f>VLOOKUP($A289,'S48'!$C:$BQ,30,0)</f>
        <v>549</v>
      </c>
      <c r="AR289" s="66">
        <f>VLOOKUP($A289,'S48'!$C:$BQ,52,0)</f>
        <v>69.2</v>
      </c>
      <c r="AS289" s="66">
        <f>VLOOKUP($A289,'S48'!$C:$BQ,59,0)</f>
        <v>23</v>
      </c>
      <c r="AT289" s="66">
        <f>VLOOKUP($A289,'S48'!$C:$BQ,60,0)</f>
        <v>41</v>
      </c>
      <c r="AU289" s="58">
        <f>VLOOKUP($A289,'S49'!$C:$BQ,32,0)</f>
        <v>96.4</v>
      </c>
      <c r="AV289" s="58">
        <f>VLOOKUP($A289,'S49'!$C:$BQ,39,0)</f>
        <v>85</v>
      </c>
      <c r="AW289" s="58">
        <f>VLOOKUP($A289,'S49'!$C:$BQ,40,0)</f>
        <v>121</v>
      </c>
      <c r="AX289" s="58">
        <f>VLOOKUP($A289,'S49'!$C:$BQ,22,0)</f>
        <v>1429.027885</v>
      </c>
      <c r="AY289" s="66">
        <f>VLOOKUP($A289,'S49'!$C:$BQ,29,0)</f>
        <v>215</v>
      </c>
      <c r="AZ289" s="66">
        <f>VLOOKUP($A289,'S49'!$C:$BQ,30,0)</f>
        <v>544</v>
      </c>
      <c r="BA289" s="66">
        <f>VLOOKUP($A289,'S49'!$C:$BQ,52,0)</f>
        <v>69.2</v>
      </c>
      <c r="BB289" s="66">
        <f>VLOOKUP($A289,'S49'!$C:$BQ,59,0)</f>
        <v>23</v>
      </c>
      <c r="BC289" s="66">
        <f>VLOOKUP($A289,'S49'!$C:$BQ,60,0)</f>
        <v>41</v>
      </c>
      <c r="BD289" s="58" t="e">
        <f>VLOOKUP($A289,'S50'!$C:$BQ,32,0)</f>
        <v>#N/A</v>
      </c>
      <c r="BE289" s="58" t="e">
        <f>VLOOKUP($A289,'S50'!$C:$BQ,39,0)</f>
        <v>#N/A</v>
      </c>
      <c r="BF289" s="58" t="e">
        <f>VLOOKUP($A289,'S50'!$C:$BQ,40,0)</f>
        <v>#N/A</v>
      </c>
      <c r="BG289" s="58" t="e">
        <f>VLOOKUP($A289,'S50'!$C:$BQ,22,0)</f>
        <v>#N/A</v>
      </c>
      <c r="BH289" s="66" t="e">
        <f>VLOOKUP($A289,'S50'!$C:$BQ,29,0)</f>
        <v>#N/A</v>
      </c>
      <c r="BI289" s="66" t="e">
        <f>VLOOKUP($A289,'S50'!$C:$BQ,30,0)</f>
        <v>#N/A</v>
      </c>
      <c r="BJ289" s="66" t="e">
        <f>VLOOKUP($A289,'S50'!$C:$BQ,52,0)</f>
        <v>#N/A</v>
      </c>
      <c r="BK289" s="66" t="e">
        <f>VLOOKUP($A289,'S50'!$C:$BQ,59,0)</f>
        <v>#N/A</v>
      </c>
      <c r="BL289" s="66" t="e">
        <f>VLOOKUP($A289,'S50'!$C:$BQ,60,0)</f>
        <v>#N/A</v>
      </c>
    </row>
    <row r="290" spans="1:64" x14ac:dyDescent="0.2">
      <c r="A290" s="57" t="s">
        <v>365</v>
      </c>
      <c r="B290" s="58">
        <f>VLOOKUP($A290,'S0 remplacer avec S44'!$C:$BQ,32,0)</f>
        <v>165.2</v>
      </c>
      <c r="C290" s="58">
        <f>VLOOKUP($A290,'S0 remplacer avec S44'!$C:$BQ,39,0)</f>
        <v>69</v>
      </c>
      <c r="D290" s="58">
        <f>VLOOKUP($A290,'S0 remplacer avec S44'!$C:$BQ,40,0)</f>
        <v>115</v>
      </c>
      <c r="E290" s="58">
        <f>VLOOKUP($A290,'S0 remplacer avec S44'!$C:$BQ,22,0)</f>
        <v>2126.98389</v>
      </c>
      <c r="F290" s="66">
        <f>VLOOKUP($A290,'S0 remplacer avec S44'!$C:$BQ,29,0)</f>
        <v>0</v>
      </c>
      <c r="G290" s="66">
        <f>VLOOKUP($A290,'S0 remplacer avec S44'!$C:$BQ,30,0)</f>
        <v>419</v>
      </c>
      <c r="H290" s="66">
        <f>VLOOKUP($A290,'S0 remplacer avec S44'!$C:$BQ,52,0)</f>
        <v>131.80000000000001</v>
      </c>
      <c r="I290" s="66">
        <f>VLOOKUP($A290,'S0 remplacer avec S44'!$C:$BQ,59,0)</f>
        <v>0</v>
      </c>
      <c r="J290" s="66">
        <f>VLOOKUP($A290,'S0 remplacer avec S44'!$C:$BQ,60,0)</f>
        <v>11</v>
      </c>
      <c r="K290" s="58">
        <f>VLOOKUP($A290,'S45'!$C:$BQ,32,0)</f>
        <v>165.7</v>
      </c>
      <c r="L290" s="58">
        <f>VLOOKUP($A290,'S45'!$C:$BQ,39,0)</f>
        <v>68</v>
      </c>
      <c r="M290" s="58">
        <f>VLOOKUP($A290,'S45'!$C:$BQ,40,0)</f>
        <v>115</v>
      </c>
      <c r="N290" s="58">
        <f>VLOOKUP($A290,'S45'!$C:$BQ,22,0)</f>
        <v>2218.5691900000002</v>
      </c>
      <c r="O290" s="66">
        <f>VLOOKUP($A290,'S45'!$C:$BQ,29,0)</f>
        <v>0</v>
      </c>
      <c r="P290" s="66">
        <f>VLOOKUP($A290,'S45'!$C:$BQ,30,0)</f>
        <v>327</v>
      </c>
      <c r="Q290" s="66">
        <f>VLOOKUP($A290,'S45'!$C:$BQ,52,0)</f>
        <v>133.80000000000001</v>
      </c>
      <c r="R290" s="66">
        <f>VLOOKUP($A290,'S45'!$C:$BQ,59,0)</f>
        <v>0</v>
      </c>
      <c r="S290" s="66">
        <f>VLOOKUP($A290,'S45'!$C:$BQ,60,0)</f>
        <v>9</v>
      </c>
      <c r="T290" s="58">
        <f>VLOOKUP($A290,'S46'!$C:$BQ,32,0)</f>
        <v>164.7</v>
      </c>
      <c r="U290" s="58">
        <f>VLOOKUP($A290,'S46'!$C:$BQ,39,0)</f>
        <v>69</v>
      </c>
      <c r="V290" s="58">
        <f>VLOOKUP($A290,'S46'!$C:$BQ,40,0)</f>
        <v>116</v>
      </c>
      <c r="W290" s="58">
        <f>VLOOKUP($A290,'S46'!$C:$BQ,22,0)</f>
        <v>2220.2256600000001</v>
      </c>
      <c r="X290" s="66">
        <f>VLOOKUP($A290,'S46'!$C:$BQ,29,0)</f>
        <v>0</v>
      </c>
      <c r="Y290" s="66">
        <f>VLOOKUP($A290,'S46'!$C:$BQ,30,0)</f>
        <v>326</v>
      </c>
      <c r="Z290" s="66">
        <f>VLOOKUP($A290,'S46'!$C:$BQ,52,0)</f>
        <v>134.80000000000001</v>
      </c>
      <c r="AA290" s="66">
        <f>VLOOKUP($A290,'S46'!$C:$BQ,59,0)</f>
        <v>0</v>
      </c>
      <c r="AB290" s="66">
        <f>VLOOKUP($A290,'S46'!$C:$BQ,60,0)</f>
        <v>8</v>
      </c>
      <c r="AC290" s="58">
        <f>VLOOKUP($A290,'S47'!$C:$BQ,32,0)</f>
        <v>168.2</v>
      </c>
      <c r="AD290" s="58">
        <f>VLOOKUP($A290,'S47'!$C:$BQ,39,0)</f>
        <v>66</v>
      </c>
      <c r="AE290" s="58">
        <f>VLOOKUP($A290,'S47'!$C:$BQ,40,0)</f>
        <v>112</v>
      </c>
      <c r="AF290" s="58">
        <f>VLOOKUP($A290,'S47'!$C:$BQ,22,0)</f>
        <v>2343.3539799999999</v>
      </c>
      <c r="AG290" s="66">
        <f>VLOOKUP($A290,'S47'!$C:$BQ,29,0)</f>
        <v>0</v>
      </c>
      <c r="AH290" s="66">
        <f>VLOOKUP($A290,'S47'!$C:$BQ,30,0)</f>
        <v>202</v>
      </c>
      <c r="AI290" s="66">
        <f>VLOOKUP($A290,'S47'!$C:$BQ,52,0)</f>
        <v>139.80000000000001</v>
      </c>
      <c r="AJ290" s="66">
        <f>VLOOKUP($A290,'S47'!$C:$BQ,59,0)</f>
        <v>0</v>
      </c>
      <c r="AK290" s="66">
        <f>VLOOKUP($A290,'S47'!$C:$BQ,60,0)</f>
        <v>3</v>
      </c>
      <c r="AL290" s="58">
        <f>VLOOKUP($A290,'S48'!$C:$BQ,32,0)</f>
        <v>169.2</v>
      </c>
      <c r="AM290" s="58">
        <f>VLOOKUP($A290,'S48'!$C:$BQ,39,0)</f>
        <v>65</v>
      </c>
      <c r="AN290" s="58">
        <f>VLOOKUP($A290,'S48'!$C:$BQ,40,0)</f>
        <v>112</v>
      </c>
      <c r="AO290" s="58">
        <f>VLOOKUP($A290,'S48'!$C:$BQ,22,0)</f>
        <v>2375.8143</v>
      </c>
      <c r="AP290" s="66">
        <f>VLOOKUP($A290,'S48'!$C:$BQ,29,0)</f>
        <v>0</v>
      </c>
      <c r="AQ290" s="66">
        <f>VLOOKUP($A290,'S48'!$C:$BQ,30,0)</f>
        <v>176</v>
      </c>
      <c r="AR290" s="66">
        <f>VLOOKUP($A290,'S48'!$C:$BQ,52,0)</f>
        <v>145.80000000000001</v>
      </c>
      <c r="AS290" s="66">
        <f>VLOOKUP($A290,'S48'!$C:$BQ,59,0)</f>
        <v>0</v>
      </c>
      <c r="AT290" s="66">
        <f>VLOOKUP($A290,'S48'!$C:$BQ,60,0)</f>
        <v>0</v>
      </c>
      <c r="AU290" s="58">
        <f>VLOOKUP($A290,'S49'!$C:$BQ,32,0)</f>
        <v>169.2</v>
      </c>
      <c r="AV290" s="58">
        <f>VLOOKUP($A290,'S49'!$C:$BQ,39,0)</f>
        <v>65</v>
      </c>
      <c r="AW290" s="58">
        <f>VLOOKUP($A290,'S49'!$C:$BQ,40,0)</f>
        <v>112</v>
      </c>
      <c r="AX290" s="58">
        <f>VLOOKUP($A290,'S49'!$C:$BQ,22,0)</f>
        <v>2455.2168299999998</v>
      </c>
      <c r="AY290" s="66">
        <f>VLOOKUP($A290,'S49'!$C:$BQ,29,0)</f>
        <v>0</v>
      </c>
      <c r="AZ290" s="66">
        <f>VLOOKUP($A290,'S49'!$C:$BQ,30,0)</f>
        <v>96</v>
      </c>
      <c r="BA290" s="66">
        <f>VLOOKUP($A290,'S49'!$C:$BQ,52,0)</f>
        <v>147.80000000000001</v>
      </c>
      <c r="BB290" s="66">
        <f>VLOOKUP($A290,'S49'!$C:$BQ,59,0)</f>
        <v>0</v>
      </c>
      <c r="BC290" s="66">
        <f>VLOOKUP($A290,'S49'!$C:$BQ,60,0)</f>
        <v>0</v>
      </c>
      <c r="BD290" s="58" t="e">
        <f>VLOOKUP($A290,'S50'!$C:$BQ,32,0)</f>
        <v>#N/A</v>
      </c>
      <c r="BE290" s="58" t="e">
        <f>VLOOKUP($A290,'S50'!$C:$BQ,39,0)</f>
        <v>#N/A</v>
      </c>
      <c r="BF290" s="58" t="e">
        <f>VLOOKUP($A290,'S50'!$C:$BQ,40,0)</f>
        <v>#N/A</v>
      </c>
      <c r="BG290" s="58" t="e">
        <f>VLOOKUP($A290,'S50'!$C:$BQ,22,0)</f>
        <v>#N/A</v>
      </c>
      <c r="BH290" s="66" t="e">
        <f>VLOOKUP($A290,'S50'!$C:$BQ,29,0)</f>
        <v>#N/A</v>
      </c>
      <c r="BI290" s="66" t="e">
        <f>VLOOKUP($A290,'S50'!$C:$BQ,30,0)</f>
        <v>#N/A</v>
      </c>
      <c r="BJ290" s="66" t="e">
        <f>VLOOKUP($A290,'S50'!$C:$BQ,52,0)</f>
        <v>#N/A</v>
      </c>
      <c r="BK290" s="66" t="e">
        <f>VLOOKUP($A290,'S50'!$C:$BQ,59,0)</f>
        <v>#N/A</v>
      </c>
      <c r="BL290" s="66" t="e">
        <f>VLOOKUP($A290,'S50'!$C:$BQ,60,0)</f>
        <v>#N/A</v>
      </c>
    </row>
    <row r="291" spans="1:64" x14ac:dyDescent="0.2">
      <c r="A291" s="57" t="s">
        <v>366</v>
      </c>
      <c r="B291" s="58">
        <f>VLOOKUP($A291,'S0 remplacer avec S44'!$C:$BQ,32,0)</f>
        <v>186.8</v>
      </c>
      <c r="C291" s="58">
        <f>VLOOKUP($A291,'S0 remplacer avec S44'!$C:$BQ,39,0)</f>
        <v>32</v>
      </c>
      <c r="D291" s="58">
        <f>VLOOKUP($A291,'S0 remplacer avec S44'!$C:$BQ,40,0)</f>
        <v>75</v>
      </c>
      <c r="E291" s="58">
        <f>VLOOKUP($A291,'S0 remplacer avec S44'!$C:$BQ,22,0)</f>
        <v>2255.8943549999999</v>
      </c>
      <c r="F291" s="66">
        <f>VLOOKUP($A291,'S0 remplacer avec S44'!$C:$BQ,29,0)</f>
        <v>0</v>
      </c>
      <c r="G291" s="66">
        <f>VLOOKUP($A291,'S0 remplacer avec S44'!$C:$BQ,30,0)</f>
        <v>125</v>
      </c>
      <c r="H291" s="66">
        <f>VLOOKUP($A291,'S0 remplacer avec S44'!$C:$BQ,52,0)</f>
        <v>134.80000000000001</v>
      </c>
      <c r="I291" s="66">
        <f>VLOOKUP($A291,'S0 remplacer avec S44'!$C:$BQ,59,0)</f>
        <v>0</v>
      </c>
      <c r="J291" s="66">
        <f>VLOOKUP($A291,'S0 remplacer avec S44'!$C:$BQ,60,0)</f>
        <v>0</v>
      </c>
      <c r="K291" s="58">
        <f>VLOOKUP($A291,'S45'!$C:$BQ,32,0)</f>
        <v>187.8</v>
      </c>
      <c r="L291" s="58">
        <f>VLOOKUP($A291,'S45'!$C:$BQ,39,0)</f>
        <v>31</v>
      </c>
      <c r="M291" s="58">
        <f>VLOOKUP($A291,'S45'!$C:$BQ,40,0)</f>
        <v>74</v>
      </c>
      <c r="N291" s="58">
        <f>VLOOKUP($A291,'S45'!$C:$BQ,22,0)</f>
        <v>2331.6493249999999</v>
      </c>
      <c r="O291" s="66">
        <f>VLOOKUP($A291,'S45'!$C:$BQ,29,0)</f>
        <v>0</v>
      </c>
      <c r="P291" s="66">
        <f>VLOOKUP($A291,'S45'!$C:$BQ,30,0)</f>
        <v>49</v>
      </c>
      <c r="Q291" s="66">
        <f>VLOOKUP($A291,'S45'!$C:$BQ,52,0)</f>
        <v>138.80000000000001</v>
      </c>
      <c r="R291" s="66">
        <f>VLOOKUP($A291,'S45'!$C:$BQ,59,0)</f>
        <v>0</v>
      </c>
      <c r="S291" s="66">
        <f>VLOOKUP($A291,'S45'!$C:$BQ,60,0)</f>
        <v>0</v>
      </c>
      <c r="T291" s="58">
        <f>VLOOKUP($A291,'S46'!$C:$BQ,32,0)</f>
        <v>187.8</v>
      </c>
      <c r="U291" s="58">
        <f>VLOOKUP($A291,'S46'!$C:$BQ,39,0)</f>
        <v>31</v>
      </c>
      <c r="V291" s="58">
        <f>VLOOKUP($A291,'S46'!$C:$BQ,40,0)</f>
        <v>74</v>
      </c>
      <c r="W291" s="58">
        <f>VLOOKUP($A291,'S46'!$C:$BQ,22,0)</f>
        <v>2350.4439849999999</v>
      </c>
      <c r="X291" s="66">
        <f>VLOOKUP($A291,'S46'!$C:$BQ,29,0)</f>
        <v>0</v>
      </c>
      <c r="Y291" s="66">
        <f>VLOOKUP($A291,'S46'!$C:$BQ,30,0)</f>
        <v>31</v>
      </c>
      <c r="Z291" s="66">
        <f>VLOOKUP($A291,'S46'!$C:$BQ,52,0)</f>
        <v>139.80000000000001</v>
      </c>
      <c r="AA291" s="66">
        <f>VLOOKUP($A291,'S46'!$C:$BQ,59,0)</f>
        <v>0</v>
      </c>
      <c r="AB291" s="66">
        <f>VLOOKUP($A291,'S46'!$C:$BQ,60,0)</f>
        <v>0</v>
      </c>
      <c r="AC291" s="58">
        <f>VLOOKUP($A291,'S47'!$C:$BQ,32,0)</f>
        <v>190.8</v>
      </c>
      <c r="AD291" s="58">
        <f>VLOOKUP($A291,'S47'!$C:$BQ,39,0)</f>
        <v>28</v>
      </c>
      <c r="AE291" s="58">
        <f>VLOOKUP($A291,'S47'!$C:$BQ,40,0)</f>
        <v>71</v>
      </c>
      <c r="AF291" s="58">
        <f>VLOOKUP($A291,'S47'!$C:$BQ,22,0)</f>
        <v>2378.2544250000001</v>
      </c>
      <c r="AG291" s="66">
        <f>VLOOKUP($A291,'S47'!$C:$BQ,29,0)</f>
        <v>0</v>
      </c>
      <c r="AH291" s="66">
        <f>VLOOKUP($A291,'S47'!$C:$BQ,30,0)</f>
        <v>3</v>
      </c>
      <c r="AI291" s="66">
        <f>VLOOKUP($A291,'S47'!$C:$BQ,52,0)</f>
        <v>142.80000000000001</v>
      </c>
      <c r="AJ291" s="66">
        <f>VLOOKUP($A291,'S47'!$C:$BQ,59,0)</f>
        <v>0</v>
      </c>
      <c r="AK291" s="66">
        <f>VLOOKUP($A291,'S47'!$C:$BQ,60,0)</f>
        <v>0</v>
      </c>
      <c r="AL291" s="58">
        <f>VLOOKUP($A291,'S48'!$C:$BQ,32,0)</f>
        <v>193.8</v>
      </c>
      <c r="AM291" s="58">
        <f>VLOOKUP($A291,'S48'!$C:$BQ,39,0)</f>
        <v>26</v>
      </c>
      <c r="AN291" s="58">
        <f>VLOOKUP($A291,'S48'!$C:$BQ,40,0)</f>
        <v>70</v>
      </c>
      <c r="AO291" s="58">
        <f>VLOOKUP($A291,'S48'!$C:$BQ,22,0)</f>
        <v>2388.3018649999999</v>
      </c>
      <c r="AP291" s="66">
        <f>VLOOKUP($A291,'S48'!$C:$BQ,29,0)</f>
        <v>0</v>
      </c>
      <c r="AQ291" s="66">
        <f>VLOOKUP($A291,'S48'!$C:$BQ,30,0)</f>
        <v>5</v>
      </c>
      <c r="AR291" s="66">
        <f>VLOOKUP($A291,'S48'!$C:$BQ,52,0)</f>
        <v>144.80000000000001</v>
      </c>
      <c r="AS291" s="66">
        <f>VLOOKUP($A291,'S48'!$C:$BQ,59,0)</f>
        <v>0</v>
      </c>
      <c r="AT291" s="66">
        <f>VLOOKUP($A291,'S48'!$C:$BQ,60,0)</f>
        <v>0</v>
      </c>
      <c r="AU291" s="58">
        <f>VLOOKUP($A291,'S49'!$C:$BQ,32,0)</f>
        <v>191.8</v>
      </c>
      <c r="AV291" s="58">
        <f>VLOOKUP($A291,'S49'!$C:$BQ,39,0)</f>
        <v>28</v>
      </c>
      <c r="AW291" s="58">
        <f>VLOOKUP($A291,'S49'!$C:$BQ,40,0)</f>
        <v>72</v>
      </c>
      <c r="AX291" s="58">
        <f>VLOOKUP($A291,'S49'!$C:$BQ,22,0)</f>
        <v>2456.8285249999999</v>
      </c>
      <c r="AY291" s="66">
        <f>VLOOKUP($A291,'S49'!$C:$BQ,29,0)</f>
        <v>0</v>
      </c>
      <c r="AZ291" s="66">
        <f>VLOOKUP($A291,'S49'!$C:$BQ,30,0)</f>
        <v>0</v>
      </c>
      <c r="BA291" s="66">
        <f>VLOOKUP($A291,'S49'!$C:$BQ,52,0)</f>
        <v>145.80000000000001</v>
      </c>
      <c r="BB291" s="66">
        <f>VLOOKUP($A291,'S49'!$C:$BQ,59,0)</f>
        <v>0</v>
      </c>
      <c r="BC291" s="66">
        <f>VLOOKUP($A291,'S49'!$C:$BQ,60,0)</f>
        <v>0</v>
      </c>
      <c r="BD291" s="58" t="e">
        <f>VLOOKUP($A291,'S50'!$C:$BQ,32,0)</f>
        <v>#N/A</v>
      </c>
      <c r="BE291" s="58" t="e">
        <f>VLOOKUP($A291,'S50'!$C:$BQ,39,0)</f>
        <v>#N/A</v>
      </c>
      <c r="BF291" s="58" t="e">
        <f>VLOOKUP($A291,'S50'!$C:$BQ,40,0)</f>
        <v>#N/A</v>
      </c>
      <c r="BG291" s="58" t="e">
        <f>VLOOKUP($A291,'S50'!$C:$BQ,22,0)</f>
        <v>#N/A</v>
      </c>
      <c r="BH291" s="66" t="e">
        <f>VLOOKUP($A291,'S50'!$C:$BQ,29,0)</f>
        <v>#N/A</v>
      </c>
      <c r="BI291" s="66" t="e">
        <f>VLOOKUP($A291,'S50'!$C:$BQ,30,0)</f>
        <v>#N/A</v>
      </c>
      <c r="BJ291" s="66" t="e">
        <f>VLOOKUP($A291,'S50'!$C:$BQ,52,0)</f>
        <v>#N/A</v>
      </c>
      <c r="BK291" s="66" t="e">
        <f>VLOOKUP($A291,'S50'!$C:$BQ,59,0)</f>
        <v>#N/A</v>
      </c>
      <c r="BL291" s="66" t="e">
        <f>VLOOKUP($A291,'S50'!$C:$BQ,60,0)</f>
        <v>#N/A</v>
      </c>
    </row>
    <row r="292" spans="1:64" x14ac:dyDescent="0.2">
      <c r="A292" s="57" t="s">
        <v>357</v>
      </c>
      <c r="B292" s="58">
        <f>VLOOKUP($A292,'S0 remplacer avec S44'!$C:$BQ,32,0)</f>
        <v>439.45</v>
      </c>
      <c r="C292" s="58">
        <f>VLOOKUP($A292,'S0 remplacer avec S44'!$C:$BQ,39,0)</f>
        <v>209</v>
      </c>
      <c r="D292" s="58">
        <f>VLOOKUP($A292,'S0 remplacer avec S44'!$C:$BQ,40,0)</f>
        <v>338</v>
      </c>
      <c r="E292" s="58">
        <f>VLOOKUP($A292,'S0 remplacer avec S44'!$C:$BQ,22,0)</f>
        <v>4708.40553</v>
      </c>
      <c r="F292" s="66">
        <f>VLOOKUP($A292,'S0 remplacer avec S44'!$C:$BQ,29,0)</f>
        <v>1181</v>
      </c>
      <c r="G292" s="66">
        <f>VLOOKUP($A292,'S0 remplacer avec S44'!$C:$BQ,30,0)</f>
        <v>2359</v>
      </c>
      <c r="H292" s="66">
        <f>VLOOKUP($A292,'S0 remplacer avec S44'!$C:$BQ,52,0)</f>
        <v>374.2</v>
      </c>
      <c r="I292" s="66">
        <f>VLOOKUP($A292,'S0 remplacer avec S44'!$C:$BQ,59,0)</f>
        <v>0</v>
      </c>
      <c r="J292" s="66">
        <f>VLOOKUP($A292,'S0 remplacer avec S44'!$C:$BQ,60,0)</f>
        <v>21</v>
      </c>
      <c r="K292" s="58">
        <f>VLOOKUP($A292,'S45'!$C:$BQ,32,0)</f>
        <v>445.45</v>
      </c>
      <c r="L292" s="58">
        <f>VLOOKUP($A292,'S45'!$C:$BQ,39,0)</f>
        <v>203</v>
      </c>
      <c r="M292" s="58">
        <f>VLOOKUP($A292,'S45'!$C:$BQ,40,0)</f>
        <v>332</v>
      </c>
      <c r="N292" s="58">
        <f>VLOOKUP($A292,'S45'!$C:$BQ,22,0)</f>
        <v>4804.6173900000003</v>
      </c>
      <c r="O292" s="66">
        <f>VLOOKUP($A292,'S45'!$C:$BQ,29,0)</f>
        <v>1085</v>
      </c>
      <c r="P292" s="66">
        <f>VLOOKUP($A292,'S45'!$C:$BQ,30,0)</f>
        <v>2263</v>
      </c>
      <c r="Q292" s="66">
        <f>VLOOKUP($A292,'S45'!$C:$BQ,52,0)</f>
        <v>384.2</v>
      </c>
      <c r="R292" s="66">
        <f>VLOOKUP($A292,'S45'!$C:$BQ,59,0)</f>
        <v>0</v>
      </c>
      <c r="S292" s="66">
        <f>VLOOKUP($A292,'S45'!$C:$BQ,60,0)</f>
        <v>11</v>
      </c>
      <c r="T292" s="58">
        <f>VLOOKUP($A292,'S46'!$C:$BQ,32,0)</f>
        <v>445.45</v>
      </c>
      <c r="U292" s="58">
        <f>VLOOKUP($A292,'S46'!$C:$BQ,39,0)</f>
        <v>203</v>
      </c>
      <c r="V292" s="58">
        <f>VLOOKUP($A292,'S46'!$C:$BQ,40,0)</f>
        <v>332</v>
      </c>
      <c r="W292" s="58">
        <f>VLOOKUP($A292,'S46'!$C:$BQ,22,0)</f>
        <v>4812.7903699999997</v>
      </c>
      <c r="X292" s="66">
        <f>VLOOKUP($A292,'S46'!$C:$BQ,29,0)</f>
        <v>1077</v>
      </c>
      <c r="Y292" s="66">
        <f>VLOOKUP($A292,'S46'!$C:$BQ,30,0)</f>
        <v>2254</v>
      </c>
      <c r="Z292" s="66">
        <f>VLOOKUP($A292,'S46'!$C:$BQ,52,0)</f>
        <v>386.2</v>
      </c>
      <c r="AA292" s="66">
        <f>VLOOKUP($A292,'S46'!$C:$BQ,59,0)</f>
        <v>0</v>
      </c>
      <c r="AB292" s="66">
        <f>VLOOKUP($A292,'S46'!$C:$BQ,60,0)</f>
        <v>9</v>
      </c>
      <c r="AC292" s="58">
        <f>VLOOKUP($A292,'S47'!$C:$BQ,32,0)</f>
        <v>452.45</v>
      </c>
      <c r="AD292" s="58">
        <f>VLOOKUP($A292,'S47'!$C:$BQ,39,0)</f>
        <v>196</v>
      </c>
      <c r="AE292" s="58">
        <f>VLOOKUP($A292,'S47'!$C:$BQ,40,0)</f>
        <v>325</v>
      </c>
      <c r="AF292" s="58">
        <f>VLOOKUP($A292,'S47'!$C:$BQ,22,0)</f>
        <v>4849.0174800000004</v>
      </c>
      <c r="AG292" s="66">
        <f>VLOOKUP($A292,'S47'!$C:$BQ,29,0)</f>
        <v>1040</v>
      </c>
      <c r="AH292" s="66">
        <f>VLOOKUP($A292,'S47'!$C:$BQ,30,0)</f>
        <v>2218</v>
      </c>
      <c r="AI292" s="66">
        <f>VLOOKUP($A292,'S47'!$C:$BQ,52,0)</f>
        <v>402.2</v>
      </c>
      <c r="AJ292" s="66">
        <f>VLOOKUP($A292,'S47'!$C:$BQ,59,0)</f>
        <v>0</v>
      </c>
      <c r="AK292" s="66">
        <f>VLOOKUP($A292,'S47'!$C:$BQ,60,0)</f>
        <v>0</v>
      </c>
      <c r="AL292" s="58">
        <f>VLOOKUP($A292,'S48'!$C:$BQ,32,0)</f>
        <v>460.95</v>
      </c>
      <c r="AM292" s="58">
        <f>VLOOKUP($A292,'S48'!$C:$BQ,39,0)</f>
        <v>192</v>
      </c>
      <c r="AN292" s="58">
        <f>VLOOKUP($A292,'S48'!$C:$BQ,40,0)</f>
        <v>322</v>
      </c>
      <c r="AO292" s="58">
        <f>VLOOKUP($A292,'S48'!$C:$BQ,22,0)</f>
        <v>4943.7202900000002</v>
      </c>
      <c r="AP292" s="66">
        <f>VLOOKUP($A292,'S48'!$C:$BQ,29,0)</f>
        <v>988</v>
      </c>
      <c r="AQ292" s="66">
        <f>VLOOKUP($A292,'S48'!$C:$BQ,30,0)</f>
        <v>2174</v>
      </c>
      <c r="AR292" s="66">
        <f>VLOOKUP($A292,'S48'!$C:$BQ,52,0)</f>
        <v>410.2</v>
      </c>
      <c r="AS292" s="66">
        <f>VLOOKUP($A292,'S48'!$C:$BQ,59,0)</f>
        <v>0</v>
      </c>
      <c r="AT292" s="66">
        <f>VLOOKUP($A292,'S48'!$C:$BQ,60,0)</f>
        <v>0</v>
      </c>
      <c r="AU292" s="58">
        <f>VLOOKUP($A292,'S49'!$C:$BQ,32,0)</f>
        <v>467.45</v>
      </c>
      <c r="AV292" s="58">
        <f>VLOOKUP($A292,'S49'!$C:$BQ,39,0)</f>
        <v>185</v>
      </c>
      <c r="AW292" s="58">
        <f>VLOOKUP($A292,'S49'!$C:$BQ,40,0)</f>
        <v>316</v>
      </c>
      <c r="AX292" s="58">
        <f>VLOOKUP($A292,'S49'!$C:$BQ,22,0)</f>
        <v>5116.2808599999998</v>
      </c>
      <c r="AY292" s="66">
        <f>VLOOKUP($A292,'S49'!$C:$BQ,29,0)</f>
        <v>815</v>
      </c>
      <c r="AZ292" s="66">
        <f>VLOOKUP($A292,'S49'!$C:$BQ,30,0)</f>
        <v>2001</v>
      </c>
      <c r="BA292" s="66">
        <f>VLOOKUP($A292,'S49'!$C:$BQ,52,0)</f>
        <v>426.2</v>
      </c>
      <c r="BB292" s="66">
        <f>VLOOKUP($A292,'S49'!$C:$BQ,59,0)</f>
        <v>0</v>
      </c>
      <c r="BC292" s="66">
        <f>VLOOKUP($A292,'S49'!$C:$BQ,60,0)</f>
        <v>0</v>
      </c>
      <c r="BD292" s="58" t="e">
        <f>VLOOKUP($A292,'S50'!$C:$BQ,32,0)</f>
        <v>#N/A</v>
      </c>
      <c r="BE292" s="58" t="e">
        <f>VLOOKUP($A292,'S50'!$C:$BQ,39,0)</f>
        <v>#N/A</v>
      </c>
      <c r="BF292" s="58" t="e">
        <f>VLOOKUP($A292,'S50'!$C:$BQ,40,0)</f>
        <v>#N/A</v>
      </c>
      <c r="BG292" s="58" t="e">
        <f>VLOOKUP($A292,'S50'!$C:$BQ,22,0)</f>
        <v>#N/A</v>
      </c>
      <c r="BH292" s="66" t="e">
        <f>VLOOKUP($A292,'S50'!$C:$BQ,29,0)</f>
        <v>#N/A</v>
      </c>
      <c r="BI292" s="66" t="e">
        <f>VLOOKUP($A292,'S50'!$C:$BQ,30,0)</f>
        <v>#N/A</v>
      </c>
      <c r="BJ292" s="66" t="e">
        <f>VLOOKUP($A292,'S50'!$C:$BQ,52,0)</f>
        <v>#N/A</v>
      </c>
      <c r="BK292" s="66" t="e">
        <f>VLOOKUP($A292,'S50'!$C:$BQ,59,0)</f>
        <v>#N/A</v>
      </c>
      <c r="BL292" s="66" t="e">
        <f>VLOOKUP($A292,'S50'!$C:$BQ,60,0)</f>
        <v>#N/A</v>
      </c>
    </row>
    <row r="293" spans="1:64" x14ac:dyDescent="0.2">
      <c r="A293" s="57" t="s">
        <v>367</v>
      </c>
      <c r="B293" s="58">
        <f>VLOOKUP($A293,'S0 remplacer avec S44'!$C:$BQ,32,0)</f>
        <v>211.05</v>
      </c>
      <c r="C293" s="58">
        <f>VLOOKUP($A293,'S0 remplacer avec S44'!$C:$BQ,39,0)</f>
        <v>41</v>
      </c>
      <c r="D293" s="58">
        <f>VLOOKUP($A293,'S0 remplacer avec S44'!$C:$BQ,40,0)</f>
        <v>91</v>
      </c>
      <c r="E293" s="58">
        <f>VLOOKUP($A293,'S0 remplacer avec S44'!$C:$BQ,22,0)</f>
        <v>2428.6663050000002</v>
      </c>
      <c r="F293" s="66">
        <f>VLOOKUP($A293,'S0 remplacer avec S44'!$C:$BQ,29,0)</f>
        <v>0</v>
      </c>
      <c r="G293" s="66">
        <f>VLOOKUP($A293,'S0 remplacer avec S44'!$C:$BQ,30,0)</f>
        <v>316</v>
      </c>
      <c r="H293" s="66">
        <f>VLOOKUP($A293,'S0 remplacer avec S44'!$C:$BQ,52,0)</f>
        <v>97.6</v>
      </c>
      <c r="I293" s="66">
        <f>VLOOKUP($A293,'S0 remplacer avec S44'!$C:$BQ,59,0)</f>
        <v>31</v>
      </c>
      <c r="J293" s="66">
        <f>VLOOKUP($A293,'S0 remplacer avec S44'!$C:$BQ,60,0)</f>
        <v>56</v>
      </c>
      <c r="K293" s="58">
        <f>VLOOKUP($A293,'S45'!$C:$BQ,32,0)</f>
        <v>210.55</v>
      </c>
      <c r="L293" s="58">
        <f>VLOOKUP($A293,'S45'!$C:$BQ,39,0)</f>
        <v>41</v>
      </c>
      <c r="M293" s="58">
        <f>VLOOKUP($A293,'S45'!$C:$BQ,40,0)</f>
        <v>92</v>
      </c>
      <c r="N293" s="58">
        <f>VLOOKUP($A293,'S45'!$C:$BQ,22,0)</f>
        <v>2451.5840750000002</v>
      </c>
      <c r="O293" s="66">
        <f>VLOOKUP($A293,'S45'!$C:$BQ,29,0)</f>
        <v>0</v>
      </c>
      <c r="P293" s="66">
        <f>VLOOKUP($A293,'S45'!$C:$BQ,30,0)</f>
        <v>293</v>
      </c>
      <c r="Q293" s="66">
        <f>VLOOKUP($A293,'S45'!$C:$BQ,52,0)</f>
        <v>97.6</v>
      </c>
      <c r="R293" s="66">
        <f>VLOOKUP($A293,'S45'!$C:$BQ,59,0)</f>
        <v>31</v>
      </c>
      <c r="S293" s="66">
        <f>VLOOKUP($A293,'S45'!$C:$BQ,60,0)</f>
        <v>56</v>
      </c>
      <c r="T293" s="58">
        <f>VLOOKUP($A293,'S46'!$C:$BQ,32,0)</f>
        <v>213.55</v>
      </c>
      <c r="U293" s="58">
        <f>VLOOKUP($A293,'S46'!$C:$BQ,39,0)</f>
        <v>38</v>
      </c>
      <c r="V293" s="58">
        <f>VLOOKUP($A293,'S46'!$C:$BQ,40,0)</f>
        <v>89</v>
      </c>
      <c r="W293" s="58">
        <f>VLOOKUP($A293,'S46'!$C:$BQ,22,0)</f>
        <v>2452.7350750000001</v>
      </c>
      <c r="X293" s="66">
        <f>VLOOKUP($A293,'S46'!$C:$BQ,29,0)</f>
        <v>0</v>
      </c>
      <c r="Y293" s="66">
        <f>VLOOKUP($A293,'S46'!$C:$BQ,30,0)</f>
        <v>292</v>
      </c>
      <c r="Z293" s="66">
        <f>VLOOKUP($A293,'S46'!$C:$BQ,52,0)</f>
        <v>98.6</v>
      </c>
      <c r="AA293" s="66">
        <f>VLOOKUP($A293,'S46'!$C:$BQ,59,0)</f>
        <v>30</v>
      </c>
      <c r="AB293" s="66">
        <f>VLOOKUP($A293,'S46'!$C:$BQ,60,0)</f>
        <v>55</v>
      </c>
      <c r="AC293" s="58">
        <f>VLOOKUP($A293,'S47'!$C:$BQ,32,0)</f>
        <v>220.55</v>
      </c>
      <c r="AD293" s="58">
        <f>VLOOKUP($A293,'S47'!$C:$BQ,39,0)</f>
        <v>31</v>
      </c>
      <c r="AE293" s="58">
        <f>VLOOKUP($A293,'S47'!$C:$BQ,40,0)</f>
        <v>82</v>
      </c>
      <c r="AF293" s="58">
        <f>VLOOKUP($A293,'S47'!$C:$BQ,22,0)</f>
        <v>2506.2029750000002</v>
      </c>
      <c r="AG293" s="66">
        <f>VLOOKUP($A293,'S47'!$C:$BQ,29,0)</f>
        <v>0</v>
      </c>
      <c r="AH293" s="66">
        <f>VLOOKUP($A293,'S47'!$C:$BQ,30,0)</f>
        <v>239</v>
      </c>
      <c r="AI293" s="66">
        <f>VLOOKUP($A293,'S47'!$C:$BQ,52,0)</f>
        <v>100.6</v>
      </c>
      <c r="AJ293" s="66">
        <f>VLOOKUP($A293,'S47'!$C:$BQ,59,0)</f>
        <v>28</v>
      </c>
      <c r="AK293" s="66">
        <f>VLOOKUP($A293,'S47'!$C:$BQ,60,0)</f>
        <v>53</v>
      </c>
      <c r="AL293" s="58">
        <f>VLOOKUP($A293,'S48'!$C:$BQ,32,0)</f>
        <v>226.55</v>
      </c>
      <c r="AM293" s="58">
        <f>VLOOKUP($A293,'S48'!$C:$BQ,39,0)</f>
        <v>23</v>
      </c>
      <c r="AN293" s="58">
        <f>VLOOKUP($A293,'S48'!$C:$BQ,40,0)</f>
        <v>73</v>
      </c>
      <c r="AO293" s="58">
        <f>VLOOKUP($A293,'S48'!$C:$BQ,22,0)</f>
        <v>2538.2354049999999</v>
      </c>
      <c r="AP293" s="66">
        <f>VLOOKUP($A293,'S48'!$C:$BQ,29,0)</f>
        <v>0</v>
      </c>
      <c r="AQ293" s="66">
        <f>VLOOKUP($A293,'S48'!$C:$BQ,30,0)</f>
        <v>183</v>
      </c>
      <c r="AR293" s="66">
        <f>VLOOKUP($A293,'S48'!$C:$BQ,52,0)</f>
        <v>101.6</v>
      </c>
      <c r="AS293" s="66">
        <f>VLOOKUP($A293,'S48'!$C:$BQ,59,0)</f>
        <v>26</v>
      </c>
      <c r="AT293" s="66">
        <f>VLOOKUP($A293,'S48'!$C:$BQ,60,0)</f>
        <v>51</v>
      </c>
      <c r="AU293" s="58">
        <f>VLOOKUP($A293,'S49'!$C:$BQ,32,0)</f>
        <v>228.05</v>
      </c>
      <c r="AV293" s="58">
        <f>VLOOKUP($A293,'S49'!$C:$BQ,39,0)</f>
        <v>22</v>
      </c>
      <c r="AW293" s="58">
        <f>VLOOKUP($A293,'S49'!$C:$BQ,40,0)</f>
        <v>72</v>
      </c>
      <c r="AX293" s="58">
        <f>VLOOKUP($A293,'S49'!$C:$BQ,22,0)</f>
        <v>2546.6517050000002</v>
      </c>
      <c r="AY293" s="66">
        <f>VLOOKUP($A293,'S49'!$C:$BQ,29,0)</f>
        <v>0</v>
      </c>
      <c r="AZ293" s="66">
        <f>VLOOKUP($A293,'S49'!$C:$BQ,30,0)</f>
        <v>175</v>
      </c>
      <c r="BA293" s="66">
        <f>VLOOKUP($A293,'S49'!$C:$BQ,52,0)</f>
        <v>103.6</v>
      </c>
      <c r="BB293" s="66">
        <f>VLOOKUP($A293,'S49'!$C:$BQ,59,0)</f>
        <v>24</v>
      </c>
      <c r="BC293" s="66">
        <f>VLOOKUP($A293,'S49'!$C:$BQ,60,0)</f>
        <v>49</v>
      </c>
      <c r="BD293" s="58" t="e">
        <f>VLOOKUP($A293,'S50'!$C:$BQ,32,0)</f>
        <v>#N/A</v>
      </c>
      <c r="BE293" s="58" t="e">
        <f>VLOOKUP($A293,'S50'!$C:$BQ,39,0)</f>
        <v>#N/A</v>
      </c>
      <c r="BF293" s="58" t="e">
        <f>VLOOKUP($A293,'S50'!$C:$BQ,40,0)</f>
        <v>#N/A</v>
      </c>
      <c r="BG293" s="58" t="e">
        <f>VLOOKUP($A293,'S50'!$C:$BQ,22,0)</f>
        <v>#N/A</v>
      </c>
      <c r="BH293" s="66" t="e">
        <f>VLOOKUP($A293,'S50'!$C:$BQ,29,0)</f>
        <v>#N/A</v>
      </c>
      <c r="BI293" s="66" t="e">
        <f>VLOOKUP($A293,'S50'!$C:$BQ,30,0)</f>
        <v>#N/A</v>
      </c>
      <c r="BJ293" s="66" t="e">
        <f>VLOOKUP($A293,'S50'!$C:$BQ,52,0)</f>
        <v>#N/A</v>
      </c>
      <c r="BK293" s="66" t="e">
        <f>VLOOKUP($A293,'S50'!$C:$BQ,59,0)</f>
        <v>#N/A</v>
      </c>
      <c r="BL293" s="66" t="e">
        <f>VLOOKUP($A293,'S50'!$C:$BQ,60,0)</f>
        <v>#N/A</v>
      </c>
    </row>
    <row r="294" spans="1:64" x14ac:dyDescent="0.2">
      <c r="A294" s="57" t="s">
        <v>368</v>
      </c>
      <c r="B294" s="58">
        <f>VLOOKUP($A294,'S0 remplacer avec S44'!$C:$BQ,32,0)</f>
        <v>172.75</v>
      </c>
      <c r="C294" s="58">
        <f>VLOOKUP($A294,'S0 remplacer avec S44'!$C:$BQ,39,0)</f>
        <v>0</v>
      </c>
      <c r="D294" s="58">
        <f>VLOOKUP($A294,'S0 remplacer avec S44'!$C:$BQ,40,0)</f>
        <v>0</v>
      </c>
      <c r="E294" s="58">
        <f>VLOOKUP($A294,'S0 remplacer avec S44'!$C:$BQ,22,0)</f>
        <v>1458.2094500000001</v>
      </c>
      <c r="F294" s="66">
        <f>VLOOKUP($A294,'S0 remplacer avec S44'!$C:$BQ,29,0)</f>
        <v>0</v>
      </c>
      <c r="G294" s="66">
        <f>VLOOKUP($A294,'S0 remplacer avec S44'!$C:$BQ,30,0)</f>
        <v>0</v>
      </c>
      <c r="H294" s="66">
        <f>VLOOKUP($A294,'S0 remplacer avec S44'!$C:$BQ,52,0)</f>
        <v>65.400000000000006</v>
      </c>
      <c r="I294" s="66">
        <f>VLOOKUP($A294,'S0 remplacer avec S44'!$C:$BQ,59,0)</f>
        <v>0</v>
      </c>
      <c r="J294" s="66">
        <f>VLOOKUP($A294,'S0 remplacer avec S44'!$C:$BQ,60,0)</f>
        <v>8</v>
      </c>
      <c r="K294" s="58">
        <f>VLOOKUP($A294,'S45'!$C:$BQ,32,0)</f>
        <v>177.75</v>
      </c>
      <c r="L294" s="58">
        <f>VLOOKUP($A294,'S45'!$C:$BQ,39,0)</f>
        <v>0</v>
      </c>
      <c r="M294" s="58">
        <f>VLOOKUP($A294,'S45'!$C:$BQ,40,0)</f>
        <v>0</v>
      </c>
      <c r="N294" s="58">
        <f>VLOOKUP($A294,'S45'!$C:$BQ,22,0)</f>
        <v>1458.7644499999999</v>
      </c>
      <c r="O294" s="66">
        <f>VLOOKUP($A294,'S45'!$C:$BQ,29,0)</f>
        <v>0</v>
      </c>
      <c r="P294" s="66">
        <f>VLOOKUP($A294,'S45'!$C:$BQ,30,0)</f>
        <v>0</v>
      </c>
      <c r="Q294" s="66">
        <f>VLOOKUP($A294,'S45'!$C:$BQ,52,0)</f>
        <v>67.400000000000006</v>
      </c>
      <c r="R294" s="66">
        <f>VLOOKUP($A294,'S45'!$C:$BQ,59,0)</f>
        <v>0</v>
      </c>
      <c r="S294" s="66">
        <f>VLOOKUP($A294,'S45'!$C:$BQ,60,0)</f>
        <v>6</v>
      </c>
      <c r="T294" s="58">
        <f>VLOOKUP($A294,'S46'!$C:$BQ,32,0)</f>
        <v>178.75</v>
      </c>
      <c r="U294" s="58">
        <f>VLOOKUP($A294,'S46'!$C:$BQ,39,0)</f>
        <v>0</v>
      </c>
      <c r="V294" s="58">
        <f>VLOOKUP($A294,'S46'!$C:$BQ,40,0)</f>
        <v>0</v>
      </c>
      <c r="W294" s="58">
        <f>VLOOKUP($A294,'S46'!$C:$BQ,22,0)</f>
        <v>1459.7343800000001</v>
      </c>
      <c r="X294" s="66">
        <f>VLOOKUP($A294,'S46'!$C:$BQ,29,0)</f>
        <v>0</v>
      </c>
      <c r="Y294" s="66">
        <f>VLOOKUP($A294,'S46'!$C:$BQ,30,0)</f>
        <v>0</v>
      </c>
      <c r="Z294" s="66">
        <f>VLOOKUP($A294,'S46'!$C:$BQ,52,0)</f>
        <v>67.400000000000006</v>
      </c>
      <c r="AA294" s="66">
        <f>VLOOKUP($A294,'S46'!$C:$BQ,59,0)</f>
        <v>0</v>
      </c>
      <c r="AB294" s="66">
        <f>VLOOKUP($A294,'S46'!$C:$BQ,60,0)</f>
        <v>6</v>
      </c>
      <c r="AC294" s="58">
        <f>VLOOKUP($A294,'S47'!$C:$BQ,32,0)</f>
        <v>186.75</v>
      </c>
      <c r="AD294" s="58">
        <f>VLOOKUP($A294,'S47'!$C:$BQ,39,0)</f>
        <v>0</v>
      </c>
      <c r="AE294" s="58">
        <f>VLOOKUP($A294,'S47'!$C:$BQ,40,0)</f>
        <v>0</v>
      </c>
      <c r="AF294" s="58">
        <f>VLOOKUP($A294,'S47'!$C:$BQ,22,0)</f>
        <v>1467.5634399999999</v>
      </c>
      <c r="AG294" s="66">
        <f>VLOOKUP($A294,'S47'!$C:$BQ,29,0)</f>
        <v>0</v>
      </c>
      <c r="AH294" s="66">
        <f>VLOOKUP($A294,'S47'!$C:$BQ,30,0)</f>
        <v>0</v>
      </c>
      <c r="AI294" s="66">
        <f>VLOOKUP($A294,'S47'!$C:$BQ,52,0)</f>
        <v>68.400000000000006</v>
      </c>
      <c r="AJ294" s="66">
        <f>VLOOKUP($A294,'S47'!$C:$BQ,59,0)</f>
        <v>0</v>
      </c>
      <c r="AK294" s="66">
        <f>VLOOKUP($A294,'S47'!$C:$BQ,60,0)</f>
        <v>5</v>
      </c>
      <c r="AL294" s="58">
        <f>VLOOKUP($A294,'S48'!$C:$BQ,32,0)</f>
        <v>186.75</v>
      </c>
      <c r="AM294" s="58">
        <f>VLOOKUP($A294,'S48'!$C:$BQ,39,0)</f>
        <v>0</v>
      </c>
      <c r="AN294" s="58">
        <f>VLOOKUP($A294,'S48'!$C:$BQ,40,0)</f>
        <v>0</v>
      </c>
      <c r="AO294" s="58">
        <f>VLOOKUP($A294,'S48'!$C:$BQ,22,0)</f>
        <v>1468.41346</v>
      </c>
      <c r="AP294" s="66">
        <f>VLOOKUP($A294,'S48'!$C:$BQ,29,0)</f>
        <v>0</v>
      </c>
      <c r="AQ294" s="66">
        <f>VLOOKUP($A294,'S48'!$C:$BQ,30,0)</f>
        <v>0</v>
      </c>
      <c r="AR294" s="66">
        <f>VLOOKUP($A294,'S48'!$C:$BQ,52,0)</f>
        <v>69.400000000000006</v>
      </c>
      <c r="AS294" s="66">
        <f>VLOOKUP($A294,'S48'!$C:$BQ,59,0)</f>
        <v>0</v>
      </c>
      <c r="AT294" s="66">
        <f>VLOOKUP($A294,'S48'!$C:$BQ,60,0)</f>
        <v>4</v>
      </c>
      <c r="AU294" s="58">
        <f>VLOOKUP($A294,'S49'!$C:$BQ,32,0)</f>
        <v>188.25</v>
      </c>
      <c r="AV294" s="58">
        <f>VLOOKUP($A294,'S49'!$C:$BQ,39,0)</f>
        <v>0</v>
      </c>
      <c r="AW294" s="58">
        <f>VLOOKUP($A294,'S49'!$C:$BQ,40,0)</f>
        <v>0</v>
      </c>
      <c r="AX294" s="58">
        <f>VLOOKUP($A294,'S49'!$C:$BQ,22,0)</f>
        <v>1469.17057</v>
      </c>
      <c r="AY294" s="66">
        <f>VLOOKUP($A294,'S49'!$C:$BQ,29,0)</f>
        <v>0</v>
      </c>
      <c r="AZ294" s="66">
        <f>VLOOKUP($A294,'S49'!$C:$BQ,30,0)</f>
        <v>0</v>
      </c>
      <c r="BA294" s="66">
        <f>VLOOKUP($A294,'S49'!$C:$BQ,52,0)</f>
        <v>69.400000000000006</v>
      </c>
      <c r="BB294" s="66">
        <f>VLOOKUP($A294,'S49'!$C:$BQ,59,0)</f>
        <v>0</v>
      </c>
      <c r="BC294" s="66">
        <f>VLOOKUP($A294,'S49'!$C:$BQ,60,0)</f>
        <v>4</v>
      </c>
      <c r="BD294" s="58" t="e">
        <f>VLOOKUP($A294,'S50'!$C:$BQ,32,0)</f>
        <v>#N/A</v>
      </c>
      <c r="BE294" s="58" t="e">
        <f>VLOOKUP($A294,'S50'!$C:$BQ,39,0)</f>
        <v>#N/A</v>
      </c>
      <c r="BF294" s="58" t="e">
        <f>VLOOKUP($A294,'S50'!$C:$BQ,40,0)</f>
        <v>#N/A</v>
      </c>
      <c r="BG294" s="58" t="e">
        <f>VLOOKUP($A294,'S50'!$C:$BQ,22,0)</f>
        <v>#N/A</v>
      </c>
      <c r="BH294" s="66" t="e">
        <f>VLOOKUP($A294,'S50'!$C:$BQ,29,0)</f>
        <v>#N/A</v>
      </c>
      <c r="BI294" s="66" t="e">
        <f>VLOOKUP($A294,'S50'!$C:$BQ,30,0)</f>
        <v>#N/A</v>
      </c>
      <c r="BJ294" s="66" t="e">
        <f>VLOOKUP($A294,'S50'!$C:$BQ,52,0)</f>
        <v>#N/A</v>
      </c>
      <c r="BK294" s="66" t="e">
        <f>VLOOKUP($A294,'S50'!$C:$BQ,59,0)</f>
        <v>#N/A</v>
      </c>
      <c r="BL294" s="66" t="e">
        <f>VLOOKUP($A294,'S50'!$C:$BQ,60,0)</f>
        <v>#N/A</v>
      </c>
    </row>
    <row r="295" spans="1:64" x14ac:dyDescent="0.2">
      <c r="A295" s="57" t="s">
        <v>369</v>
      </c>
      <c r="B295" s="58">
        <f>VLOOKUP($A295,'S0 remplacer avec S44'!$C:$BQ,32,0)</f>
        <v>118.75</v>
      </c>
      <c r="C295" s="58">
        <f>VLOOKUP($A295,'S0 remplacer avec S44'!$C:$BQ,39,0)</f>
        <v>84</v>
      </c>
      <c r="D295" s="58">
        <f>VLOOKUP($A295,'S0 remplacer avec S44'!$C:$BQ,40,0)</f>
        <v>124</v>
      </c>
      <c r="E295" s="58">
        <f>VLOOKUP($A295,'S0 remplacer avec S44'!$C:$BQ,22,0)</f>
        <v>1752.9531199999999</v>
      </c>
      <c r="F295" s="66">
        <f>VLOOKUP($A295,'S0 remplacer avec S44'!$C:$BQ,29,0)</f>
        <v>85</v>
      </c>
      <c r="G295" s="66">
        <f>VLOOKUP($A295,'S0 remplacer avec S44'!$C:$BQ,30,0)</f>
        <v>453</v>
      </c>
      <c r="H295" s="66">
        <f>VLOOKUP($A295,'S0 remplacer avec S44'!$C:$BQ,52,0)</f>
        <v>115.2</v>
      </c>
      <c r="I295" s="66">
        <f>VLOOKUP($A295,'S0 remplacer avec S44'!$C:$BQ,59,0)</f>
        <v>0</v>
      </c>
      <c r="J295" s="66">
        <f>VLOOKUP($A295,'S0 remplacer avec S44'!$C:$BQ,60,0)</f>
        <v>8</v>
      </c>
      <c r="K295" s="58">
        <f>VLOOKUP($A295,'S45'!$C:$BQ,32,0)</f>
        <v>116.75</v>
      </c>
      <c r="L295" s="58">
        <f>VLOOKUP($A295,'S45'!$C:$BQ,39,0)</f>
        <v>86</v>
      </c>
      <c r="M295" s="58">
        <f>VLOOKUP($A295,'S45'!$C:$BQ,40,0)</f>
        <v>126</v>
      </c>
      <c r="N295" s="58">
        <f>VLOOKUP($A295,'S45'!$C:$BQ,22,0)</f>
        <v>1746.0231200000001</v>
      </c>
      <c r="O295" s="66">
        <f>VLOOKUP($A295,'S45'!$C:$BQ,29,0)</f>
        <v>92</v>
      </c>
      <c r="P295" s="66">
        <f>VLOOKUP($A295,'S45'!$C:$BQ,30,0)</f>
        <v>460</v>
      </c>
      <c r="Q295" s="66">
        <f>VLOOKUP($A295,'S45'!$C:$BQ,52,0)</f>
        <v>115.2</v>
      </c>
      <c r="R295" s="66">
        <f>VLOOKUP($A295,'S45'!$C:$BQ,59,0)</f>
        <v>0</v>
      </c>
      <c r="S295" s="66">
        <f>VLOOKUP($A295,'S45'!$C:$BQ,60,0)</f>
        <v>8</v>
      </c>
      <c r="T295" s="58">
        <f>VLOOKUP($A295,'S46'!$C:$BQ,32,0)</f>
        <v>118.25</v>
      </c>
      <c r="U295" s="58">
        <f>VLOOKUP($A295,'S46'!$C:$BQ,39,0)</f>
        <v>84</v>
      </c>
      <c r="V295" s="58">
        <f>VLOOKUP($A295,'S46'!$C:$BQ,40,0)</f>
        <v>125</v>
      </c>
      <c r="W295" s="58">
        <f>VLOOKUP($A295,'S46'!$C:$BQ,22,0)</f>
        <v>1784.28234</v>
      </c>
      <c r="X295" s="66">
        <f>VLOOKUP($A295,'S46'!$C:$BQ,29,0)</f>
        <v>54</v>
      </c>
      <c r="Y295" s="66">
        <f>VLOOKUP($A295,'S46'!$C:$BQ,30,0)</f>
        <v>422</v>
      </c>
      <c r="Z295" s="66">
        <f>VLOOKUP($A295,'S46'!$C:$BQ,52,0)</f>
        <v>115.2</v>
      </c>
      <c r="AA295" s="66">
        <f>VLOOKUP($A295,'S46'!$C:$BQ,59,0)</f>
        <v>0</v>
      </c>
      <c r="AB295" s="66">
        <f>VLOOKUP($A295,'S46'!$C:$BQ,60,0)</f>
        <v>8</v>
      </c>
      <c r="AC295" s="58">
        <f>VLOOKUP($A295,'S47'!$C:$BQ,32,0)</f>
        <v>122.25</v>
      </c>
      <c r="AD295" s="58">
        <f>VLOOKUP($A295,'S47'!$C:$BQ,39,0)</f>
        <v>80</v>
      </c>
      <c r="AE295" s="58">
        <f>VLOOKUP($A295,'S47'!$C:$BQ,40,0)</f>
        <v>121</v>
      </c>
      <c r="AF295" s="58">
        <f>VLOOKUP($A295,'S47'!$C:$BQ,22,0)</f>
        <v>1805.44361</v>
      </c>
      <c r="AG295" s="66">
        <f>VLOOKUP($A295,'S47'!$C:$BQ,29,0)</f>
        <v>33</v>
      </c>
      <c r="AH295" s="66">
        <f>VLOOKUP($A295,'S47'!$C:$BQ,30,0)</f>
        <v>400</v>
      </c>
      <c r="AI295" s="66">
        <f>VLOOKUP($A295,'S47'!$C:$BQ,52,0)</f>
        <v>118.2</v>
      </c>
      <c r="AJ295" s="66">
        <f>VLOOKUP($A295,'S47'!$C:$BQ,59,0)</f>
        <v>0</v>
      </c>
      <c r="AK295" s="66">
        <f>VLOOKUP($A295,'S47'!$C:$BQ,60,0)</f>
        <v>5</v>
      </c>
      <c r="AL295" s="58">
        <f>VLOOKUP($A295,'S48'!$C:$BQ,32,0)</f>
        <v>125.25</v>
      </c>
      <c r="AM295" s="58">
        <f>VLOOKUP($A295,'S48'!$C:$BQ,39,0)</f>
        <v>82</v>
      </c>
      <c r="AN295" s="58">
        <f>VLOOKUP($A295,'S48'!$C:$BQ,40,0)</f>
        <v>123</v>
      </c>
      <c r="AO295" s="58">
        <f>VLOOKUP($A295,'S48'!$C:$BQ,22,0)</f>
        <v>1863.47361</v>
      </c>
      <c r="AP295" s="66">
        <f>VLOOKUP($A295,'S48'!$C:$BQ,29,0)</f>
        <v>18</v>
      </c>
      <c r="AQ295" s="66">
        <f>VLOOKUP($A295,'S48'!$C:$BQ,30,0)</f>
        <v>394</v>
      </c>
      <c r="AR295" s="66">
        <f>VLOOKUP($A295,'S48'!$C:$BQ,52,0)</f>
        <v>119.2</v>
      </c>
      <c r="AS295" s="66">
        <f>VLOOKUP($A295,'S48'!$C:$BQ,59,0)</f>
        <v>0</v>
      </c>
      <c r="AT295" s="66">
        <f>VLOOKUP($A295,'S48'!$C:$BQ,60,0)</f>
        <v>7</v>
      </c>
      <c r="AU295" s="58">
        <f>VLOOKUP($A295,'S49'!$C:$BQ,32,0)</f>
        <v>125.75</v>
      </c>
      <c r="AV295" s="58">
        <f>VLOOKUP($A295,'S49'!$C:$BQ,39,0)</f>
        <v>82</v>
      </c>
      <c r="AW295" s="58">
        <f>VLOOKUP($A295,'S49'!$C:$BQ,40,0)</f>
        <v>123</v>
      </c>
      <c r="AX295" s="58">
        <f>VLOOKUP($A295,'S49'!$C:$BQ,22,0)</f>
        <v>1942.4928299999999</v>
      </c>
      <c r="AY295" s="66">
        <f>VLOOKUP($A295,'S49'!$C:$BQ,29,0)</f>
        <v>0</v>
      </c>
      <c r="AZ295" s="66">
        <f>VLOOKUP($A295,'S49'!$C:$BQ,30,0)</f>
        <v>315</v>
      </c>
      <c r="BA295" s="66">
        <f>VLOOKUP($A295,'S49'!$C:$BQ,52,0)</f>
        <v>121.2</v>
      </c>
      <c r="BB295" s="66">
        <f>VLOOKUP($A295,'S49'!$C:$BQ,59,0)</f>
        <v>0</v>
      </c>
      <c r="BC295" s="66">
        <f>VLOOKUP($A295,'S49'!$C:$BQ,60,0)</f>
        <v>5</v>
      </c>
      <c r="BD295" s="58" t="e">
        <f>VLOOKUP($A295,'S50'!$C:$BQ,32,0)</f>
        <v>#N/A</v>
      </c>
      <c r="BE295" s="58" t="e">
        <f>VLOOKUP($A295,'S50'!$C:$BQ,39,0)</f>
        <v>#N/A</v>
      </c>
      <c r="BF295" s="58" t="e">
        <f>VLOOKUP($A295,'S50'!$C:$BQ,40,0)</f>
        <v>#N/A</v>
      </c>
      <c r="BG295" s="58" t="e">
        <f>VLOOKUP($A295,'S50'!$C:$BQ,22,0)</f>
        <v>#N/A</v>
      </c>
      <c r="BH295" s="66" t="e">
        <f>VLOOKUP($A295,'S50'!$C:$BQ,29,0)</f>
        <v>#N/A</v>
      </c>
      <c r="BI295" s="66" t="e">
        <f>VLOOKUP($A295,'S50'!$C:$BQ,30,0)</f>
        <v>#N/A</v>
      </c>
      <c r="BJ295" s="66" t="e">
        <f>VLOOKUP($A295,'S50'!$C:$BQ,52,0)</f>
        <v>#N/A</v>
      </c>
      <c r="BK295" s="66" t="e">
        <f>VLOOKUP($A295,'S50'!$C:$BQ,59,0)</f>
        <v>#N/A</v>
      </c>
      <c r="BL295" s="66" t="e">
        <f>VLOOKUP($A295,'S50'!$C:$BQ,60,0)</f>
        <v>#N/A</v>
      </c>
    </row>
    <row r="296" spans="1:64" x14ac:dyDescent="0.2">
      <c r="A296" s="69"/>
      <c r="B296" s="70"/>
      <c r="C296" s="70"/>
      <c r="D296" s="70"/>
      <c r="E296" s="7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282"/>
  <sheetViews>
    <sheetView showGridLines="0"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21.5703125" customWidth="1"/>
    <col min="4" max="4" width="34.28515625" customWidth="1"/>
    <col min="5" max="5" width="30.140625" customWidth="1"/>
    <col min="6" max="6" width="4.7109375" customWidth="1"/>
  </cols>
  <sheetData>
    <row r="1" spans="1:5" s="156" customFormat="1" ht="24" customHeight="1" x14ac:dyDescent="0.2">
      <c r="A1" s="205" t="s">
        <v>612</v>
      </c>
      <c r="B1" s="205" t="s">
        <v>613</v>
      </c>
      <c r="C1" s="205" t="s">
        <v>614</v>
      </c>
      <c r="D1" s="205" t="s">
        <v>615</v>
      </c>
      <c r="E1" s="205" t="s">
        <v>616</v>
      </c>
    </row>
    <row r="2" spans="1:5" s="156" customFormat="1" ht="19.7" customHeight="1" x14ac:dyDescent="0.2">
      <c r="A2" s="206" t="s">
        <v>713</v>
      </c>
      <c r="B2" s="206" t="s">
        <v>713</v>
      </c>
      <c r="C2" s="207">
        <v>0</v>
      </c>
      <c r="D2" s="206" t="s">
        <v>713</v>
      </c>
      <c r="E2" s="208">
        <v>0</v>
      </c>
    </row>
    <row r="3" spans="1:5" s="156" customFormat="1" ht="19.7" customHeight="1" x14ac:dyDescent="0.2">
      <c r="A3" s="206" t="s">
        <v>4</v>
      </c>
      <c r="B3" s="206" t="s">
        <v>0</v>
      </c>
      <c r="C3" s="207">
        <v>410541</v>
      </c>
      <c r="D3" s="206" t="s">
        <v>59</v>
      </c>
      <c r="E3" s="208">
        <v>35</v>
      </c>
    </row>
    <row r="4" spans="1:5" s="156" customFormat="1" ht="19.7" customHeight="1" x14ac:dyDescent="0.2">
      <c r="A4" s="206" t="s">
        <v>4</v>
      </c>
      <c r="B4" s="206" t="s">
        <v>0</v>
      </c>
      <c r="C4" s="207">
        <v>410560</v>
      </c>
      <c r="D4" s="206" t="s">
        <v>5</v>
      </c>
      <c r="E4" s="208">
        <v>10</v>
      </c>
    </row>
    <row r="5" spans="1:5" s="156" customFormat="1" ht="19.7" customHeight="1" x14ac:dyDescent="0.2">
      <c r="A5" s="206" t="s">
        <v>4</v>
      </c>
      <c r="B5" s="206" t="s">
        <v>0</v>
      </c>
      <c r="C5" s="207">
        <v>410566</v>
      </c>
      <c r="D5" s="206" t="s">
        <v>56</v>
      </c>
      <c r="E5" s="208">
        <v>34</v>
      </c>
    </row>
    <row r="6" spans="1:5" s="156" customFormat="1" ht="19.7" customHeight="1" x14ac:dyDescent="0.2">
      <c r="A6" s="206" t="s">
        <v>4</v>
      </c>
      <c r="B6" s="206" t="s">
        <v>0</v>
      </c>
      <c r="C6" s="207">
        <v>451151</v>
      </c>
      <c r="D6" s="206" t="s">
        <v>63</v>
      </c>
      <c r="E6" s="208">
        <v>34</v>
      </c>
    </row>
    <row r="7" spans="1:5" s="156" customFormat="1" ht="19.7" customHeight="1" x14ac:dyDescent="0.2">
      <c r="A7" s="206" t="s">
        <v>4</v>
      </c>
      <c r="B7" s="206" t="s">
        <v>0</v>
      </c>
      <c r="C7" s="207">
        <v>451154</v>
      </c>
      <c r="D7" s="206" t="s">
        <v>58</v>
      </c>
      <c r="E7" s="208">
        <v>9</v>
      </c>
    </row>
    <row r="8" spans="1:5" s="156" customFormat="1" ht="19.7" customHeight="1" x14ac:dyDescent="0.2">
      <c r="A8" s="206" t="s">
        <v>4</v>
      </c>
      <c r="B8" s="206" t="s">
        <v>0</v>
      </c>
      <c r="C8" s="207">
        <v>451156</v>
      </c>
      <c r="D8" s="206" t="s">
        <v>61</v>
      </c>
      <c r="E8" s="208">
        <v>28</v>
      </c>
    </row>
    <row r="9" spans="1:5" s="156" customFormat="1" ht="19.7" customHeight="1" x14ac:dyDescent="0.2">
      <c r="A9" s="206" t="s">
        <v>4</v>
      </c>
      <c r="B9" s="206" t="s">
        <v>0</v>
      </c>
      <c r="C9" s="207">
        <v>510590</v>
      </c>
      <c r="D9" s="206" t="s">
        <v>57</v>
      </c>
      <c r="E9" s="208">
        <v>14</v>
      </c>
    </row>
    <row r="10" spans="1:5" s="156" customFormat="1" ht="19.7" customHeight="1" x14ac:dyDescent="0.2">
      <c r="A10" s="206" t="s">
        <v>4</v>
      </c>
      <c r="B10" s="206" t="s">
        <v>0</v>
      </c>
      <c r="C10" s="207">
        <v>551157</v>
      </c>
      <c r="D10" s="206" t="s">
        <v>62</v>
      </c>
      <c r="E10" s="208">
        <v>18</v>
      </c>
    </row>
    <row r="11" spans="1:5" s="156" customFormat="1" ht="19.7" customHeight="1" x14ac:dyDescent="0.2">
      <c r="A11" s="206" t="s">
        <v>4</v>
      </c>
      <c r="B11" s="206" t="s">
        <v>64</v>
      </c>
      <c r="C11" s="207">
        <v>410510</v>
      </c>
      <c r="D11" s="206" t="s">
        <v>78</v>
      </c>
      <c r="E11" s="208">
        <v>44</v>
      </c>
    </row>
    <row r="12" spans="1:5" s="156" customFormat="1" ht="19.7" customHeight="1" x14ac:dyDescent="0.2">
      <c r="A12" s="206" t="s">
        <v>4</v>
      </c>
      <c r="B12" s="206" t="s">
        <v>64</v>
      </c>
      <c r="C12" s="207">
        <v>410512</v>
      </c>
      <c r="D12" s="206" t="s">
        <v>79</v>
      </c>
      <c r="E12" s="208">
        <v>14</v>
      </c>
    </row>
    <row r="13" spans="1:5" s="156" customFormat="1" ht="19.7" customHeight="1" x14ac:dyDescent="0.2">
      <c r="A13" s="206" t="s">
        <v>4</v>
      </c>
      <c r="B13" s="206" t="s">
        <v>64</v>
      </c>
      <c r="C13" s="207">
        <v>410521</v>
      </c>
      <c r="D13" s="206" t="s">
        <v>73</v>
      </c>
      <c r="E13" s="208">
        <v>4</v>
      </c>
    </row>
    <row r="14" spans="1:5" s="156" customFormat="1" ht="19.7" customHeight="1" x14ac:dyDescent="0.2">
      <c r="A14" s="206" t="s">
        <v>4</v>
      </c>
      <c r="B14" s="206" t="s">
        <v>64</v>
      </c>
      <c r="C14" s="207">
        <v>410524</v>
      </c>
      <c r="D14" s="206" t="s">
        <v>74</v>
      </c>
      <c r="E14" s="208">
        <v>18</v>
      </c>
    </row>
    <row r="15" spans="1:5" s="156" customFormat="1" ht="19.7" customHeight="1" x14ac:dyDescent="0.2">
      <c r="A15" s="206" t="s">
        <v>4</v>
      </c>
      <c r="B15" s="206" t="s">
        <v>64</v>
      </c>
      <c r="C15" s="207">
        <v>410550</v>
      </c>
      <c r="D15" s="206" t="s">
        <v>66</v>
      </c>
      <c r="E15" s="208">
        <v>25</v>
      </c>
    </row>
    <row r="16" spans="1:5" s="156" customFormat="1" ht="19.7" customHeight="1" x14ac:dyDescent="0.2">
      <c r="A16" s="206" t="s">
        <v>4</v>
      </c>
      <c r="B16" s="206" t="s">
        <v>64</v>
      </c>
      <c r="C16" s="207">
        <v>410571</v>
      </c>
      <c r="D16" s="206" t="s">
        <v>71</v>
      </c>
      <c r="E16" s="208">
        <v>21</v>
      </c>
    </row>
    <row r="17" spans="1:5" s="156" customFormat="1" ht="19.7" customHeight="1" x14ac:dyDescent="0.2">
      <c r="A17" s="206" t="s">
        <v>4</v>
      </c>
      <c r="B17" s="206" t="s">
        <v>64</v>
      </c>
      <c r="C17" s="207">
        <v>510511</v>
      </c>
      <c r="D17" s="206" t="s">
        <v>76</v>
      </c>
      <c r="E17" s="208">
        <v>12</v>
      </c>
    </row>
    <row r="18" spans="1:5" s="156" customFormat="1" ht="19.7" customHeight="1" x14ac:dyDescent="0.2">
      <c r="A18" s="206" t="s">
        <v>4</v>
      </c>
      <c r="B18" s="206" t="s">
        <v>64</v>
      </c>
      <c r="C18" s="207">
        <v>510513</v>
      </c>
      <c r="D18" s="206" t="s">
        <v>75</v>
      </c>
      <c r="E18" s="208">
        <v>20</v>
      </c>
    </row>
    <row r="19" spans="1:5" s="156" customFormat="1" ht="19.7" customHeight="1" x14ac:dyDescent="0.2">
      <c r="A19" s="206" t="s">
        <v>4</v>
      </c>
      <c r="B19" s="206" t="s">
        <v>64</v>
      </c>
      <c r="C19" s="207">
        <v>510520</v>
      </c>
      <c r="D19" s="206" t="s">
        <v>72</v>
      </c>
      <c r="E19" s="208">
        <v>15</v>
      </c>
    </row>
    <row r="20" spans="1:5" s="156" customFormat="1" ht="19.7" customHeight="1" x14ac:dyDescent="0.2">
      <c r="A20" s="206" t="s">
        <v>4</v>
      </c>
      <c r="B20" s="206" t="s">
        <v>64</v>
      </c>
      <c r="C20" s="207">
        <v>510522</v>
      </c>
      <c r="D20" s="206" t="s">
        <v>77</v>
      </c>
      <c r="E20" s="208">
        <v>16</v>
      </c>
    </row>
    <row r="21" spans="1:5" s="156" customFormat="1" ht="19.7" customHeight="1" x14ac:dyDescent="0.2">
      <c r="A21" s="206" t="s">
        <v>4</v>
      </c>
      <c r="B21" s="206" t="s">
        <v>64</v>
      </c>
      <c r="C21" s="207">
        <v>510523</v>
      </c>
      <c r="D21" s="206" t="s">
        <v>69</v>
      </c>
      <c r="E21" s="208">
        <v>24</v>
      </c>
    </row>
    <row r="22" spans="1:5" s="156" customFormat="1" ht="19.7" customHeight="1" x14ac:dyDescent="0.2">
      <c r="A22" s="206" t="s">
        <v>4</v>
      </c>
      <c r="B22" s="206" t="s">
        <v>64</v>
      </c>
      <c r="C22" s="207">
        <v>510530</v>
      </c>
      <c r="D22" s="206" t="s">
        <v>65</v>
      </c>
      <c r="E22" s="208">
        <v>17</v>
      </c>
    </row>
    <row r="23" spans="1:5" s="156" customFormat="1" ht="19.7" customHeight="1" x14ac:dyDescent="0.2">
      <c r="A23" s="206" t="s">
        <v>4</v>
      </c>
      <c r="B23" s="206" t="s">
        <v>64</v>
      </c>
      <c r="C23" s="207">
        <v>510556</v>
      </c>
      <c r="D23" s="206" t="s">
        <v>67</v>
      </c>
      <c r="E23" s="208">
        <v>10</v>
      </c>
    </row>
    <row r="24" spans="1:5" s="156" customFormat="1" ht="19.7" customHeight="1" x14ac:dyDescent="0.2">
      <c r="A24" s="206" t="s">
        <v>4</v>
      </c>
      <c r="B24" s="206" t="s">
        <v>64</v>
      </c>
      <c r="C24" s="207">
        <v>510570</v>
      </c>
      <c r="D24" s="206" t="s">
        <v>70</v>
      </c>
      <c r="E24" s="208">
        <v>5</v>
      </c>
    </row>
    <row r="25" spans="1:5" s="156" customFormat="1" ht="19.7" customHeight="1" x14ac:dyDescent="0.2">
      <c r="A25" s="206" t="s">
        <v>430</v>
      </c>
      <c r="B25" s="206" t="s">
        <v>605</v>
      </c>
      <c r="C25" s="207">
        <v>405705</v>
      </c>
      <c r="D25" s="206" t="s">
        <v>606</v>
      </c>
      <c r="E25" s="208">
        <v>0</v>
      </c>
    </row>
    <row r="26" spans="1:5" s="156" customFormat="1" ht="19.7" customHeight="1" x14ac:dyDescent="0.2">
      <c r="A26" s="206" t="s">
        <v>430</v>
      </c>
      <c r="B26" s="206" t="s">
        <v>607</v>
      </c>
      <c r="C26" s="207">
        <v>405800</v>
      </c>
      <c r="D26" s="206" t="s">
        <v>607</v>
      </c>
      <c r="E26" s="208">
        <v>13</v>
      </c>
    </row>
    <row r="27" spans="1:5" s="156" customFormat="1" ht="19.7" customHeight="1" x14ac:dyDescent="0.2">
      <c r="A27" s="206" t="s">
        <v>430</v>
      </c>
      <c r="B27" s="206" t="s">
        <v>432</v>
      </c>
      <c r="C27" s="207">
        <v>4017</v>
      </c>
      <c r="D27" s="206" t="s">
        <v>432</v>
      </c>
      <c r="E27" s="208">
        <v>109</v>
      </c>
    </row>
    <row r="28" spans="1:5" s="156" customFormat="1" ht="19.7" customHeight="1" x14ac:dyDescent="0.2">
      <c r="A28" s="206" t="s">
        <v>430</v>
      </c>
      <c r="B28" s="206" t="s">
        <v>434</v>
      </c>
      <c r="C28" s="207">
        <v>4022</v>
      </c>
      <c r="D28" s="206" t="s">
        <v>434</v>
      </c>
      <c r="E28" s="208">
        <v>6</v>
      </c>
    </row>
    <row r="29" spans="1:5" s="156" customFormat="1" ht="19.7" customHeight="1" x14ac:dyDescent="0.2">
      <c r="A29" s="206" t="s">
        <v>80</v>
      </c>
      <c r="B29" s="206" t="s">
        <v>81</v>
      </c>
      <c r="C29" s="207">
        <v>4030</v>
      </c>
      <c r="D29" s="206" t="s">
        <v>84</v>
      </c>
      <c r="E29" s="208">
        <v>8</v>
      </c>
    </row>
    <row r="30" spans="1:5" s="156" customFormat="1" ht="19.7" customHeight="1" x14ac:dyDescent="0.2">
      <c r="A30" s="206" t="s">
        <v>80</v>
      </c>
      <c r="B30" s="206" t="s">
        <v>81</v>
      </c>
      <c r="C30" s="207">
        <v>4031</v>
      </c>
      <c r="D30" s="206" t="s">
        <v>97</v>
      </c>
      <c r="E30" s="208">
        <v>6</v>
      </c>
    </row>
    <row r="31" spans="1:5" s="156" customFormat="1" ht="19.7" customHeight="1" x14ac:dyDescent="0.2">
      <c r="A31" s="206" t="s">
        <v>80</v>
      </c>
      <c r="B31" s="206" t="s">
        <v>81</v>
      </c>
      <c r="C31" s="207">
        <v>4041</v>
      </c>
      <c r="D31" s="206" t="s">
        <v>88</v>
      </c>
      <c r="E31" s="208">
        <v>2</v>
      </c>
    </row>
    <row r="32" spans="1:5" s="156" customFormat="1" ht="19.7" customHeight="1" x14ac:dyDescent="0.2">
      <c r="A32" s="206" t="s">
        <v>80</v>
      </c>
      <c r="B32" s="206" t="s">
        <v>81</v>
      </c>
      <c r="C32" s="207">
        <v>4057</v>
      </c>
      <c r="D32" s="206" t="s">
        <v>82</v>
      </c>
      <c r="E32" s="208">
        <v>10</v>
      </c>
    </row>
    <row r="33" spans="1:5" s="156" customFormat="1" ht="19.7" customHeight="1" x14ac:dyDescent="0.2">
      <c r="A33" s="206" t="s">
        <v>80</v>
      </c>
      <c r="B33" s="206" t="s">
        <v>81</v>
      </c>
      <c r="C33" s="207">
        <v>4060</v>
      </c>
      <c r="D33" s="206" t="s">
        <v>85</v>
      </c>
      <c r="E33" s="208">
        <v>17</v>
      </c>
    </row>
    <row r="34" spans="1:5" s="156" customFormat="1" ht="19.7" customHeight="1" x14ac:dyDescent="0.2">
      <c r="A34" s="206" t="s">
        <v>80</v>
      </c>
      <c r="B34" s="206" t="s">
        <v>81</v>
      </c>
      <c r="C34" s="207">
        <v>4066</v>
      </c>
      <c r="D34" s="206" t="s">
        <v>90</v>
      </c>
      <c r="E34" s="208">
        <v>6</v>
      </c>
    </row>
    <row r="35" spans="1:5" s="156" customFormat="1" ht="19.7" customHeight="1" x14ac:dyDescent="0.2">
      <c r="A35" s="206" t="s">
        <v>80</v>
      </c>
      <c r="B35" s="206" t="s">
        <v>81</v>
      </c>
      <c r="C35" s="207">
        <v>4067</v>
      </c>
      <c r="D35" s="206" t="s">
        <v>91</v>
      </c>
      <c r="E35" s="208">
        <v>2</v>
      </c>
    </row>
    <row r="36" spans="1:5" s="156" customFormat="1" ht="19.7" customHeight="1" x14ac:dyDescent="0.2">
      <c r="A36" s="206" t="s">
        <v>80</v>
      </c>
      <c r="B36" s="206" t="s">
        <v>81</v>
      </c>
      <c r="C36" s="207">
        <v>4071</v>
      </c>
      <c r="D36" s="206" t="s">
        <v>98</v>
      </c>
      <c r="E36" s="208">
        <v>32</v>
      </c>
    </row>
    <row r="37" spans="1:5" s="156" customFormat="1" ht="19.7" customHeight="1" x14ac:dyDescent="0.2">
      <c r="A37" s="206" t="s">
        <v>80</v>
      </c>
      <c r="B37" s="206" t="s">
        <v>81</v>
      </c>
      <c r="C37" s="207">
        <v>4073</v>
      </c>
      <c r="D37" s="206" t="s">
        <v>94</v>
      </c>
      <c r="E37" s="208">
        <v>4</v>
      </c>
    </row>
    <row r="38" spans="1:5" s="156" customFormat="1" ht="19.7" customHeight="1" x14ac:dyDescent="0.2">
      <c r="A38" s="206" t="s">
        <v>80</v>
      </c>
      <c r="B38" s="206" t="s">
        <v>81</v>
      </c>
      <c r="C38" s="207">
        <v>4079</v>
      </c>
      <c r="D38" s="206" t="s">
        <v>96</v>
      </c>
      <c r="E38" s="208">
        <v>4</v>
      </c>
    </row>
    <row r="39" spans="1:5" s="156" customFormat="1" ht="19.7" customHeight="1" x14ac:dyDescent="0.2">
      <c r="A39" s="206" t="s">
        <v>80</v>
      </c>
      <c r="B39" s="206" t="s">
        <v>81</v>
      </c>
      <c r="C39" s="207">
        <v>4080</v>
      </c>
      <c r="D39" s="206" t="s">
        <v>99</v>
      </c>
      <c r="E39" s="208">
        <v>1</v>
      </c>
    </row>
    <row r="40" spans="1:5" s="156" customFormat="1" ht="19.7" customHeight="1" x14ac:dyDescent="0.2">
      <c r="A40" s="206" t="s">
        <v>80</v>
      </c>
      <c r="B40" s="206" t="s">
        <v>81</v>
      </c>
      <c r="C40" s="207">
        <v>4082</v>
      </c>
      <c r="D40" s="206" t="s">
        <v>83</v>
      </c>
      <c r="E40" s="208">
        <v>5</v>
      </c>
    </row>
    <row r="41" spans="1:5" s="156" customFormat="1" ht="19.7" customHeight="1" x14ac:dyDescent="0.2">
      <c r="A41" s="206" t="s">
        <v>80</v>
      </c>
      <c r="B41" s="206" t="s">
        <v>81</v>
      </c>
      <c r="C41" s="207">
        <v>4085</v>
      </c>
      <c r="D41" s="206" t="s">
        <v>89</v>
      </c>
      <c r="E41" s="208">
        <v>6</v>
      </c>
    </row>
    <row r="42" spans="1:5" s="156" customFormat="1" ht="19.7" customHeight="1" x14ac:dyDescent="0.2">
      <c r="A42" s="206" t="s">
        <v>80</v>
      </c>
      <c r="B42" s="206" t="s">
        <v>81</v>
      </c>
      <c r="C42" s="207">
        <v>4087</v>
      </c>
      <c r="D42" s="206" t="s">
        <v>93</v>
      </c>
      <c r="E42" s="208">
        <v>15</v>
      </c>
    </row>
    <row r="43" spans="1:5" s="156" customFormat="1" ht="19.7" customHeight="1" x14ac:dyDescent="0.2">
      <c r="A43" s="206" t="s">
        <v>80</v>
      </c>
      <c r="B43" s="206" t="s">
        <v>81</v>
      </c>
      <c r="C43" s="207">
        <v>4092</v>
      </c>
      <c r="D43" s="206" t="s">
        <v>87</v>
      </c>
      <c r="E43" s="208">
        <v>9</v>
      </c>
    </row>
    <row r="44" spans="1:5" s="156" customFormat="1" ht="19.7" customHeight="1" x14ac:dyDescent="0.2">
      <c r="A44" s="206" t="s">
        <v>80</v>
      </c>
      <c r="B44" s="206" t="s">
        <v>81</v>
      </c>
      <c r="C44" s="207">
        <v>4095</v>
      </c>
      <c r="D44" s="206" t="s">
        <v>92</v>
      </c>
      <c r="E44" s="208">
        <v>4</v>
      </c>
    </row>
    <row r="45" spans="1:5" s="156" customFormat="1" ht="19.7" customHeight="1" x14ac:dyDescent="0.2">
      <c r="A45" s="206" t="s">
        <v>80</v>
      </c>
      <c r="B45" s="206" t="s">
        <v>100</v>
      </c>
      <c r="C45" s="207">
        <v>4007</v>
      </c>
      <c r="D45" s="206" t="s">
        <v>105</v>
      </c>
      <c r="E45" s="208">
        <v>39</v>
      </c>
    </row>
    <row r="46" spans="1:5" s="156" customFormat="1" ht="19.7" customHeight="1" x14ac:dyDescent="0.2">
      <c r="A46" s="206" t="s">
        <v>80</v>
      </c>
      <c r="B46" s="206" t="s">
        <v>100</v>
      </c>
      <c r="C46" s="207">
        <v>4008</v>
      </c>
      <c r="D46" s="206" t="s">
        <v>104</v>
      </c>
      <c r="E46" s="208">
        <v>6</v>
      </c>
    </row>
    <row r="47" spans="1:5" s="156" customFormat="1" ht="19.7" customHeight="1" x14ac:dyDescent="0.2">
      <c r="A47" s="206" t="s">
        <v>80</v>
      </c>
      <c r="B47" s="206" t="s">
        <v>100</v>
      </c>
      <c r="C47" s="207">
        <v>4015</v>
      </c>
      <c r="D47" s="206" t="s">
        <v>106</v>
      </c>
      <c r="E47" s="208">
        <v>3</v>
      </c>
    </row>
    <row r="48" spans="1:5" s="156" customFormat="1" ht="19.7" customHeight="1" x14ac:dyDescent="0.2">
      <c r="A48" s="206" t="s">
        <v>80</v>
      </c>
      <c r="B48" s="206" t="s">
        <v>100</v>
      </c>
      <c r="C48" s="207">
        <v>4101</v>
      </c>
      <c r="D48" s="206" t="s">
        <v>114</v>
      </c>
      <c r="E48" s="208">
        <v>26</v>
      </c>
    </row>
    <row r="49" spans="1:5" s="156" customFormat="1" ht="19.7" customHeight="1" x14ac:dyDescent="0.2">
      <c r="A49" s="206" t="s">
        <v>80</v>
      </c>
      <c r="B49" s="206" t="s">
        <v>100</v>
      </c>
      <c r="C49" s="207">
        <v>4104</v>
      </c>
      <c r="D49" s="206" t="s">
        <v>103</v>
      </c>
      <c r="E49" s="208">
        <v>4</v>
      </c>
    </row>
    <row r="50" spans="1:5" s="156" customFormat="1" ht="19.7" customHeight="1" x14ac:dyDescent="0.2">
      <c r="A50" s="206" t="s">
        <v>80</v>
      </c>
      <c r="B50" s="206" t="s">
        <v>100</v>
      </c>
      <c r="C50" s="207">
        <v>4107</v>
      </c>
      <c r="D50" s="206" t="s">
        <v>116</v>
      </c>
      <c r="E50" s="208">
        <v>4</v>
      </c>
    </row>
    <row r="51" spans="1:5" s="156" customFormat="1" ht="19.7" customHeight="1" x14ac:dyDescent="0.2">
      <c r="A51" s="206" t="s">
        <v>80</v>
      </c>
      <c r="B51" s="206" t="s">
        <v>100</v>
      </c>
      <c r="C51" s="207">
        <v>4109</v>
      </c>
      <c r="D51" s="206" t="s">
        <v>107</v>
      </c>
      <c r="E51" s="208">
        <v>7</v>
      </c>
    </row>
    <row r="52" spans="1:5" s="156" customFormat="1" ht="19.7" customHeight="1" x14ac:dyDescent="0.2">
      <c r="A52" s="206" t="s">
        <v>80</v>
      </c>
      <c r="B52" s="206" t="s">
        <v>100</v>
      </c>
      <c r="C52" s="207">
        <v>4110</v>
      </c>
      <c r="D52" s="206" t="s">
        <v>115</v>
      </c>
      <c r="E52" s="208">
        <v>6</v>
      </c>
    </row>
    <row r="53" spans="1:5" s="156" customFormat="1" ht="19.7" customHeight="1" x14ac:dyDescent="0.2">
      <c r="A53" s="206" t="s">
        <v>80</v>
      </c>
      <c r="B53" s="206" t="s">
        <v>100</v>
      </c>
      <c r="C53" s="207">
        <v>4111</v>
      </c>
      <c r="D53" s="206" t="s">
        <v>102</v>
      </c>
      <c r="E53" s="208">
        <v>14</v>
      </c>
    </row>
    <row r="54" spans="1:5" s="156" customFormat="1" ht="19.7" customHeight="1" x14ac:dyDescent="0.2">
      <c r="A54" s="206" t="s">
        <v>80</v>
      </c>
      <c r="B54" s="206" t="s">
        <v>100</v>
      </c>
      <c r="C54" s="207">
        <v>4113</v>
      </c>
      <c r="D54" s="206" t="s">
        <v>101</v>
      </c>
      <c r="E54" s="208">
        <v>6</v>
      </c>
    </row>
    <row r="55" spans="1:5" s="156" customFormat="1" ht="19.7" customHeight="1" x14ac:dyDescent="0.2">
      <c r="A55" s="206" t="s">
        <v>80</v>
      </c>
      <c r="B55" s="206" t="s">
        <v>100</v>
      </c>
      <c r="C55" s="207">
        <v>4116</v>
      </c>
      <c r="D55" s="206" t="s">
        <v>109</v>
      </c>
      <c r="E55" s="208">
        <v>8</v>
      </c>
    </row>
    <row r="56" spans="1:5" s="156" customFormat="1" ht="19.7" customHeight="1" x14ac:dyDescent="0.2">
      <c r="A56" s="206" t="s">
        <v>80</v>
      </c>
      <c r="B56" s="206" t="s">
        <v>100</v>
      </c>
      <c r="C56" s="207">
        <v>4119</v>
      </c>
      <c r="D56" s="206" t="s">
        <v>111</v>
      </c>
      <c r="E56" s="208">
        <v>13</v>
      </c>
    </row>
    <row r="57" spans="1:5" s="156" customFormat="1" ht="19.7" customHeight="1" x14ac:dyDescent="0.2">
      <c r="A57" s="206" t="s">
        <v>80</v>
      </c>
      <c r="B57" s="206" t="s">
        <v>100</v>
      </c>
      <c r="C57" s="207">
        <v>4120</v>
      </c>
      <c r="D57" s="206" t="s">
        <v>117</v>
      </c>
      <c r="E57" s="208">
        <v>3</v>
      </c>
    </row>
    <row r="58" spans="1:5" s="156" customFormat="1" ht="19.7" customHeight="1" x14ac:dyDescent="0.2">
      <c r="A58" s="206" t="s">
        <v>80</v>
      </c>
      <c r="B58" s="206" t="s">
        <v>100</v>
      </c>
      <c r="C58" s="207">
        <v>4121</v>
      </c>
      <c r="D58" s="206" t="s">
        <v>113</v>
      </c>
      <c r="E58" s="208">
        <v>6</v>
      </c>
    </row>
    <row r="59" spans="1:5" s="156" customFormat="1" ht="19.7" customHeight="1" x14ac:dyDescent="0.2">
      <c r="A59" s="206" t="s">
        <v>80</v>
      </c>
      <c r="B59" s="206" t="s">
        <v>100</v>
      </c>
      <c r="C59" s="207">
        <v>4126</v>
      </c>
      <c r="D59" s="206" t="s">
        <v>110</v>
      </c>
      <c r="E59" s="208">
        <v>5</v>
      </c>
    </row>
    <row r="60" spans="1:5" s="156" customFormat="1" ht="19.7" customHeight="1" x14ac:dyDescent="0.2">
      <c r="A60" s="206" t="s">
        <v>80</v>
      </c>
      <c r="B60" s="206" t="s">
        <v>100</v>
      </c>
      <c r="C60" s="207">
        <v>4127</v>
      </c>
      <c r="D60" s="206" t="s">
        <v>112</v>
      </c>
      <c r="E60" s="208">
        <v>4</v>
      </c>
    </row>
    <row r="61" spans="1:5" s="156" customFormat="1" ht="19.7" customHeight="1" x14ac:dyDescent="0.2">
      <c r="A61" s="206" t="s">
        <v>80</v>
      </c>
      <c r="B61" s="206" t="s">
        <v>100</v>
      </c>
      <c r="C61" s="207">
        <v>4129</v>
      </c>
      <c r="D61" s="206" t="s">
        <v>108</v>
      </c>
      <c r="E61" s="208">
        <v>5</v>
      </c>
    </row>
    <row r="62" spans="1:5" s="156" customFormat="1" ht="19.7" customHeight="1" x14ac:dyDescent="0.2">
      <c r="A62" s="206" t="s">
        <v>80</v>
      </c>
      <c r="B62" s="206" t="s">
        <v>118</v>
      </c>
      <c r="C62" s="207">
        <v>4006</v>
      </c>
      <c r="D62" s="206" t="s">
        <v>135</v>
      </c>
      <c r="E62" s="208">
        <v>6</v>
      </c>
    </row>
    <row r="63" spans="1:5" s="156" customFormat="1" ht="19.7" customHeight="1" x14ac:dyDescent="0.2">
      <c r="A63" s="206" t="s">
        <v>80</v>
      </c>
      <c r="B63" s="206" t="s">
        <v>118</v>
      </c>
      <c r="C63" s="207">
        <v>4010</v>
      </c>
      <c r="D63" s="206" t="s">
        <v>133</v>
      </c>
      <c r="E63" s="208">
        <v>7</v>
      </c>
    </row>
    <row r="64" spans="1:5" s="156" customFormat="1" ht="19.7" customHeight="1" x14ac:dyDescent="0.2">
      <c r="A64" s="206" t="s">
        <v>80</v>
      </c>
      <c r="B64" s="206" t="s">
        <v>118</v>
      </c>
      <c r="C64" s="207">
        <v>4019</v>
      </c>
      <c r="D64" s="206" t="s">
        <v>126</v>
      </c>
      <c r="E64" s="208">
        <v>10</v>
      </c>
    </row>
    <row r="65" spans="1:5" s="156" customFormat="1" ht="19.7" customHeight="1" x14ac:dyDescent="0.2">
      <c r="A65" s="206" t="s">
        <v>80</v>
      </c>
      <c r="B65" s="206" t="s">
        <v>118</v>
      </c>
      <c r="C65" s="207">
        <v>4020</v>
      </c>
      <c r="D65" s="206" t="s">
        <v>136</v>
      </c>
      <c r="E65" s="208">
        <v>5</v>
      </c>
    </row>
    <row r="66" spans="1:5" s="156" customFormat="1" ht="19.7" customHeight="1" x14ac:dyDescent="0.2">
      <c r="A66" s="206" t="s">
        <v>80</v>
      </c>
      <c r="B66" s="206" t="s">
        <v>118</v>
      </c>
      <c r="C66" s="207">
        <v>4023</v>
      </c>
      <c r="D66" s="206" t="s">
        <v>138</v>
      </c>
      <c r="E66" s="208">
        <v>7</v>
      </c>
    </row>
    <row r="67" spans="1:5" s="156" customFormat="1" ht="19.7" customHeight="1" x14ac:dyDescent="0.2">
      <c r="A67" s="206" t="s">
        <v>80</v>
      </c>
      <c r="B67" s="206" t="s">
        <v>118</v>
      </c>
      <c r="C67" s="207">
        <v>4024</v>
      </c>
      <c r="D67" s="206" t="s">
        <v>127</v>
      </c>
      <c r="E67" s="208">
        <v>7</v>
      </c>
    </row>
    <row r="68" spans="1:5" s="156" customFormat="1" ht="19.7" customHeight="1" x14ac:dyDescent="0.2">
      <c r="A68" s="206" t="s">
        <v>80</v>
      </c>
      <c r="B68" s="206" t="s">
        <v>118</v>
      </c>
      <c r="C68" s="207">
        <v>4026</v>
      </c>
      <c r="D68" s="206" t="s">
        <v>129</v>
      </c>
      <c r="E68" s="208">
        <v>6</v>
      </c>
    </row>
    <row r="69" spans="1:5" s="156" customFormat="1" ht="19.7" customHeight="1" x14ac:dyDescent="0.2">
      <c r="A69" s="206" t="s">
        <v>80</v>
      </c>
      <c r="B69" s="206" t="s">
        <v>118</v>
      </c>
      <c r="C69" s="207">
        <v>4027</v>
      </c>
      <c r="D69" s="206" t="s">
        <v>124</v>
      </c>
      <c r="E69" s="208">
        <v>8</v>
      </c>
    </row>
    <row r="70" spans="1:5" s="156" customFormat="1" ht="19.7" customHeight="1" x14ac:dyDescent="0.2">
      <c r="A70" s="206" t="s">
        <v>80</v>
      </c>
      <c r="B70" s="206" t="s">
        <v>118</v>
      </c>
      <c r="C70" s="207">
        <v>4028</v>
      </c>
      <c r="D70" s="206" t="s">
        <v>119</v>
      </c>
      <c r="E70" s="208">
        <v>7</v>
      </c>
    </row>
    <row r="71" spans="1:5" s="156" customFormat="1" ht="19.7" customHeight="1" x14ac:dyDescent="0.2">
      <c r="A71" s="206" t="s">
        <v>80</v>
      </c>
      <c r="B71" s="206" t="s">
        <v>118</v>
      </c>
      <c r="C71" s="207">
        <v>4029</v>
      </c>
      <c r="D71" s="206" t="s">
        <v>125</v>
      </c>
      <c r="E71" s="208">
        <v>7</v>
      </c>
    </row>
    <row r="72" spans="1:5" s="156" customFormat="1" ht="19.7" customHeight="1" x14ac:dyDescent="0.2">
      <c r="A72" s="206" t="s">
        <v>80</v>
      </c>
      <c r="B72" s="206" t="s">
        <v>118</v>
      </c>
      <c r="C72" s="207">
        <v>4033</v>
      </c>
      <c r="D72" s="206" t="s">
        <v>120</v>
      </c>
      <c r="E72" s="208">
        <v>4</v>
      </c>
    </row>
    <row r="73" spans="1:5" s="156" customFormat="1" ht="19.7" customHeight="1" x14ac:dyDescent="0.2">
      <c r="A73" s="206" t="s">
        <v>80</v>
      </c>
      <c r="B73" s="206" t="s">
        <v>118</v>
      </c>
      <c r="C73" s="207">
        <v>4037</v>
      </c>
      <c r="D73" s="206" t="s">
        <v>121</v>
      </c>
      <c r="E73" s="208">
        <v>7</v>
      </c>
    </row>
    <row r="74" spans="1:5" s="156" customFormat="1" ht="19.7" customHeight="1" x14ac:dyDescent="0.2">
      <c r="A74" s="206" t="s">
        <v>80</v>
      </c>
      <c r="B74" s="206" t="s">
        <v>118</v>
      </c>
      <c r="C74" s="207">
        <v>4038</v>
      </c>
      <c r="D74" s="206" t="s">
        <v>122</v>
      </c>
      <c r="E74" s="208">
        <v>16</v>
      </c>
    </row>
    <row r="75" spans="1:5" s="156" customFormat="1" ht="19.7" customHeight="1" x14ac:dyDescent="0.2">
      <c r="A75" s="206" t="s">
        <v>80</v>
      </c>
      <c r="B75" s="206" t="s">
        <v>118</v>
      </c>
      <c r="C75" s="207">
        <v>4039</v>
      </c>
      <c r="D75" s="206" t="s">
        <v>123</v>
      </c>
      <c r="E75" s="208">
        <v>4</v>
      </c>
    </row>
    <row r="76" spans="1:5" s="156" customFormat="1" ht="19.7" customHeight="1" x14ac:dyDescent="0.2">
      <c r="A76" s="206" t="s">
        <v>80</v>
      </c>
      <c r="B76" s="206" t="s">
        <v>118</v>
      </c>
      <c r="C76" s="207">
        <v>4043</v>
      </c>
      <c r="D76" s="206" t="s">
        <v>131</v>
      </c>
      <c r="E76" s="208">
        <v>21</v>
      </c>
    </row>
    <row r="77" spans="1:5" s="156" customFormat="1" ht="19.7" customHeight="1" x14ac:dyDescent="0.2">
      <c r="A77" s="206" t="s">
        <v>80</v>
      </c>
      <c r="B77" s="206" t="s">
        <v>118</v>
      </c>
      <c r="C77" s="207">
        <v>4045</v>
      </c>
      <c r="D77" s="206" t="s">
        <v>130</v>
      </c>
      <c r="E77" s="208">
        <v>7</v>
      </c>
    </row>
    <row r="78" spans="1:5" s="156" customFormat="1" ht="19.7" customHeight="1" x14ac:dyDescent="0.2">
      <c r="A78" s="206" t="s">
        <v>80</v>
      </c>
      <c r="B78" s="206" t="s">
        <v>118</v>
      </c>
      <c r="C78" s="207">
        <v>4047</v>
      </c>
      <c r="D78" s="206" t="s">
        <v>128</v>
      </c>
      <c r="E78" s="208">
        <v>8</v>
      </c>
    </row>
    <row r="79" spans="1:5" s="156" customFormat="1" ht="19.7" customHeight="1" x14ac:dyDescent="0.2">
      <c r="A79" s="206" t="s">
        <v>80</v>
      </c>
      <c r="B79" s="206" t="s">
        <v>118</v>
      </c>
      <c r="C79" s="207">
        <v>4048</v>
      </c>
      <c r="D79" s="206" t="s">
        <v>132</v>
      </c>
      <c r="E79" s="208">
        <v>3</v>
      </c>
    </row>
    <row r="80" spans="1:5" s="156" customFormat="1" ht="19.7" customHeight="1" x14ac:dyDescent="0.2">
      <c r="A80" s="206" t="s">
        <v>80</v>
      </c>
      <c r="B80" s="206" t="s">
        <v>118</v>
      </c>
      <c r="C80" s="207">
        <v>4054</v>
      </c>
      <c r="D80" s="206" t="s">
        <v>134</v>
      </c>
      <c r="E80" s="208">
        <v>3</v>
      </c>
    </row>
    <row r="81" spans="1:5" s="156" customFormat="1" ht="19.7" customHeight="1" x14ac:dyDescent="0.2">
      <c r="A81" s="206" t="s">
        <v>139</v>
      </c>
      <c r="B81" s="206" t="s">
        <v>140</v>
      </c>
      <c r="C81" s="207">
        <v>4130</v>
      </c>
      <c r="D81" s="206" t="s">
        <v>142</v>
      </c>
      <c r="E81" s="208">
        <v>9</v>
      </c>
    </row>
    <row r="82" spans="1:5" s="156" customFormat="1" ht="19.7" customHeight="1" x14ac:dyDescent="0.2">
      <c r="A82" s="206" t="s">
        <v>139</v>
      </c>
      <c r="B82" s="206" t="s">
        <v>140</v>
      </c>
      <c r="C82" s="207">
        <v>4132</v>
      </c>
      <c r="D82" s="206" t="s">
        <v>141</v>
      </c>
      <c r="E82" s="208">
        <v>3</v>
      </c>
    </row>
    <row r="83" spans="1:5" s="156" customFormat="1" ht="19.7" customHeight="1" x14ac:dyDescent="0.2">
      <c r="A83" s="206" t="s">
        <v>139</v>
      </c>
      <c r="B83" s="206" t="s">
        <v>140</v>
      </c>
      <c r="C83" s="207">
        <v>4135</v>
      </c>
      <c r="D83" s="206" t="s">
        <v>143</v>
      </c>
      <c r="E83" s="208">
        <v>29</v>
      </c>
    </row>
    <row r="84" spans="1:5" s="156" customFormat="1" ht="19.7" customHeight="1" x14ac:dyDescent="0.2">
      <c r="A84" s="206" t="s">
        <v>139</v>
      </c>
      <c r="B84" s="206" t="s">
        <v>140</v>
      </c>
      <c r="C84" s="207">
        <v>4139</v>
      </c>
      <c r="D84" s="206" t="s">
        <v>150</v>
      </c>
      <c r="E84" s="208">
        <v>15</v>
      </c>
    </row>
    <row r="85" spans="1:5" s="156" customFormat="1" ht="19.7" customHeight="1" x14ac:dyDescent="0.2">
      <c r="A85" s="206" t="s">
        <v>139</v>
      </c>
      <c r="B85" s="206" t="s">
        <v>140</v>
      </c>
      <c r="C85" s="207">
        <v>4141</v>
      </c>
      <c r="D85" s="206" t="s">
        <v>149</v>
      </c>
      <c r="E85" s="208">
        <v>11</v>
      </c>
    </row>
    <row r="86" spans="1:5" s="156" customFormat="1" ht="19.7" customHeight="1" x14ac:dyDescent="0.2">
      <c r="A86" s="206" t="s">
        <v>139</v>
      </c>
      <c r="B86" s="206" t="s">
        <v>140</v>
      </c>
      <c r="C86" s="207">
        <v>4143</v>
      </c>
      <c r="D86" s="206" t="s">
        <v>151</v>
      </c>
      <c r="E86" s="208">
        <v>12</v>
      </c>
    </row>
    <row r="87" spans="1:5" s="156" customFormat="1" ht="19.7" customHeight="1" x14ac:dyDescent="0.2">
      <c r="A87" s="206" t="s">
        <v>139</v>
      </c>
      <c r="B87" s="206" t="s">
        <v>140</v>
      </c>
      <c r="C87" s="207">
        <v>4144</v>
      </c>
      <c r="D87" s="206" t="s">
        <v>155</v>
      </c>
      <c r="E87" s="208">
        <v>4</v>
      </c>
    </row>
    <row r="88" spans="1:5" s="156" customFormat="1" ht="19.7" customHeight="1" x14ac:dyDescent="0.2">
      <c r="A88" s="206" t="s">
        <v>139</v>
      </c>
      <c r="B88" s="206" t="s">
        <v>140</v>
      </c>
      <c r="C88" s="207">
        <v>4147</v>
      </c>
      <c r="D88" s="206" t="s">
        <v>148</v>
      </c>
      <c r="E88" s="208">
        <v>10</v>
      </c>
    </row>
    <row r="89" spans="1:5" s="156" customFormat="1" ht="19.7" customHeight="1" x14ac:dyDescent="0.2">
      <c r="A89" s="206" t="s">
        <v>139</v>
      </c>
      <c r="B89" s="206" t="s">
        <v>140</v>
      </c>
      <c r="C89" s="207">
        <v>4148</v>
      </c>
      <c r="D89" s="206" t="s">
        <v>154</v>
      </c>
      <c r="E89" s="208">
        <v>5</v>
      </c>
    </row>
    <row r="90" spans="1:5" s="156" customFormat="1" ht="19.7" customHeight="1" x14ac:dyDescent="0.2">
      <c r="A90" s="206" t="s">
        <v>139</v>
      </c>
      <c r="B90" s="206" t="s">
        <v>140</v>
      </c>
      <c r="C90" s="207">
        <v>4153</v>
      </c>
      <c r="D90" s="206" t="s">
        <v>156</v>
      </c>
      <c r="E90" s="208">
        <v>12</v>
      </c>
    </row>
    <row r="91" spans="1:5" s="156" customFormat="1" ht="19.7" customHeight="1" x14ac:dyDescent="0.2">
      <c r="A91" s="206" t="s">
        <v>139</v>
      </c>
      <c r="B91" s="206" t="s">
        <v>140</v>
      </c>
      <c r="C91" s="207">
        <v>4157</v>
      </c>
      <c r="D91" s="206" t="s">
        <v>153</v>
      </c>
      <c r="E91" s="208">
        <v>2</v>
      </c>
    </row>
    <row r="92" spans="1:5" s="156" customFormat="1" ht="19.7" customHeight="1" x14ac:dyDescent="0.2">
      <c r="A92" s="206" t="s">
        <v>139</v>
      </c>
      <c r="B92" s="206" t="s">
        <v>140</v>
      </c>
      <c r="C92" s="207">
        <v>4162</v>
      </c>
      <c r="D92" s="206" t="s">
        <v>147</v>
      </c>
      <c r="E92" s="208">
        <v>6</v>
      </c>
    </row>
    <row r="93" spans="1:5" s="156" customFormat="1" ht="19.7" customHeight="1" x14ac:dyDescent="0.2">
      <c r="A93" s="206" t="s">
        <v>139</v>
      </c>
      <c r="B93" s="206" t="s">
        <v>140</v>
      </c>
      <c r="C93" s="207">
        <v>4164</v>
      </c>
      <c r="D93" s="206" t="s">
        <v>157</v>
      </c>
      <c r="E93" s="208">
        <v>0</v>
      </c>
    </row>
    <row r="94" spans="1:5" s="156" customFormat="1" ht="19.7" customHeight="1" x14ac:dyDescent="0.2">
      <c r="A94" s="206" t="s">
        <v>139</v>
      </c>
      <c r="B94" s="206" t="s">
        <v>159</v>
      </c>
      <c r="C94" s="207">
        <v>4169</v>
      </c>
      <c r="D94" s="206" t="s">
        <v>167</v>
      </c>
      <c r="E94" s="208">
        <v>6</v>
      </c>
    </row>
    <row r="95" spans="1:5" s="156" customFormat="1" ht="19.7" customHeight="1" x14ac:dyDescent="0.2">
      <c r="A95" s="206" t="s">
        <v>139</v>
      </c>
      <c r="B95" s="206" t="s">
        <v>159</v>
      </c>
      <c r="C95" s="207">
        <v>4170</v>
      </c>
      <c r="D95" s="206" t="s">
        <v>166</v>
      </c>
      <c r="E95" s="208">
        <v>8</v>
      </c>
    </row>
    <row r="96" spans="1:5" s="156" customFormat="1" ht="19.7" customHeight="1" x14ac:dyDescent="0.2">
      <c r="A96" s="206" t="s">
        <v>139</v>
      </c>
      <c r="B96" s="206" t="s">
        <v>159</v>
      </c>
      <c r="C96" s="207">
        <v>4174</v>
      </c>
      <c r="D96" s="206" t="s">
        <v>165</v>
      </c>
      <c r="E96" s="208">
        <v>10</v>
      </c>
    </row>
    <row r="97" spans="1:5" s="156" customFormat="1" ht="19.7" customHeight="1" x14ac:dyDescent="0.2">
      <c r="A97" s="206" t="s">
        <v>139</v>
      </c>
      <c r="B97" s="206" t="s">
        <v>159</v>
      </c>
      <c r="C97" s="207">
        <v>4178</v>
      </c>
      <c r="D97" s="206" t="s">
        <v>171</v>
      </c>
      <c r="E97" s="208">
        <v>22</v>
      </c>
    </row>
    <row r="98" spans="1:5" s="156" customFormat="1" ht="19.7" customHeight="1" x14ac:dyDescent="0.2">
      <c r="A98" s="206" t="s">
        <v>139</v>
      </c>
      <c r="B98" s="206" t="s">
        <v>159</v>
      </c>
      <c r="C98" s="207">
        <v>4180</v>
      </c>
      <c r="D98" s="206" t="s">
        <v>169</v>
      </c>
      <c r="E98" s="208">
        <v>5</v>
      </c>
    </row>
    <row r="99" spans="1:5" s="156" customFormat="1" ht="19.7" customHeight="1" x14ac:dyDescent="0.2">
      <c r="A99" s="206" t="s">
        <v>139</v>
      </c>
      <c r="B99" s="206" t="s">
        <v>159</v>
      </c>
      <c r="C99" s="207">
        <v>4181</v>
      </c>
      <c r="D99" s="206" t="s">
        <v>173</v>
      </c>
      <c r="E99" s="208">
        <v>15</v>
      </c>
    </row>
    <row r="100" spans="1:5" s="156" customFormat="1" ht="19.7" customHeight="1" x14ac:dyDescent="0.2">
      <c r="A100" s="206" t="s">
        <v>139</v>
      </c>
      <c r="B100" s="206" t="s">
        <v>159</v>
      </c>
      <c r="C100" s="207">
        <v>4183</v>
      </c>
      <c r="D100" s="206" t="s">
        <v>174</v>
      </c>
      <c r="E100" s="208">
        <v>3</v>
      </c>
    </row>
    <row r="101" spans="1:5" s="156" customFormat="1" ht="19.7" customHeight="1" x14ac:dyDescent="0.2">
      <c r="A101" s="206" t="s">
        <v>139</v>
      </c>
      <c r="B101" s="206" t="s">
        <v>159</v>
      </c>
      <c r="C101" s="207">
        <v>4184</v>
      </c>
      <c r="D101" s="206" t="s">
        <v>163</v>
      </c>
      <c r="E101" s="208">
        <v>5</v>
      </c>
    </row>
    <row r="102" spans="1:5" s="156" customFormat="1" ht="19.7" customHeight="1" x14ac:dyDescent="0.2">
      <c r="A102" s="206" t="s">
        <v>139</v>
      </c>
      <c r="B102" s="206" t="s">
        <v>159</v>
      </c>
      <c r="C102" s="207">
        <v>4185</v>
      </c>
      <c r="D102" s="206" t="s">
        <v>170</v>
      </c>
      <c r="E102" s="208">
        <v>2</v>
      </c>
    </row>
    <row r="103" spans="1:5" s="156" customFormat="1" ht="19.7" customHeight="1" x14ac:dyDescent="0.2">
      <c r="A103" s="206" t="s">
        <v>139</v>
      </c>
      <c r="B103" s="206" t="s">
        <v>159</v>
      </c>
      <c r="C103" s="207">
        <v>4188</v>
      </c>
      <c r="D103" s="206" t="s">
        <v>168</v>
      </c>
      <c r="E103" s="208">
        <v>8</v>
      </c>
    </row>
    <row r="104" spans="1:5" s="156" customFormat="1" ht="19.7" customHeight="1" x14ac:dyDescent="0.2">
      <c r="A104" s="206" t="s">
        <v>139</v>
      </c>
      <c r="B104" s="206" t="s">
        <v>159</v>
      </c>
      <c r="C104" s="207">
        <v>4189</v>
      </c>
      <c r="D104" s="206" t="s">
        <v>160</v>
      </c>
      <c r="E104" s="208">
        <v>12</v>
      </c>
    </row>
    <row r="105" spans="1:5" s="156" customFormat="1" ht="19.7" customHeight="1" x14ac:dyDescent="0.2">
      <c r="A105" s="206" t="s">
        <v>139</v>
      </c>
      <c r="B105" s="206" t="s">
        <v>159</v>
      </c>
      <c r="C105" s="207">
        <v>4194</v>
      </c>
      <c r="D105" s="206" t="s">
        <v>172</v>
      </c>
      <c r="E105" s="208">
        <v>23</v>
      </c>
    </row>
    <row r="106" spans="1:5" s="156" customFormat="1" ht="19.7" customHeight="1" x14ac:dyDescent="0.2">
      <c r="A106" s="206" t="s">
        <v>139</v>
      </c>
      <c r="B106" s="206" t="s">
        <v>159</v>
      </c>
      <c r="C106" s="207">
        <v>4195</v>
      </c>
      <c r="D106" s="206" t="s">
        <v>161</v>
      </c>
      <c r="E106" s="208">
        <v>4</v>
      </c>
    </row>
    <row r="107" spans="1:5" s="156" customFormat="1" ht="19.7" customHeight="1" x14ac:dyDescent="0.2">
      <c r="A107" s="206" t="s">
        <v>175</v>
      </c>
      <c r="B107" s="206" t="s">
        <v>176</v>
      </c>
      <c r="C107" s="207">
        <v>451101</v>
      </c>
      <c r="D107" s="206" t="s">
        <v>178</v>
      </c>
      <c r="E107" s="208">
        <v>39</v>
      </c>
    </row>
    <row r="108" spans="1:5" s="156" customFormat="1" ht="19.7" customHeight="1" x14ac:dyDescent="0.2">
      <c r="A108" s="206" t="s">
        <v>175</v>
      </c>
      <c r="B108" s="206" t="s">
        <v>176</v>
      </c>
      <c r="C108" s="207">
        <v>451115</v>
      </c>
      <c r="D108" s="206" t="s">
        <v>181</v>
      </c>
      <c r="E108" s="208">
        <v>5</v>
      </c>
    </row>
    <row r="109" spans="1:5" s="156" customFormat="1" ht="19.7" customHeight="1" x14ac:dyDescent="0.2">
      <c r="A109" s="206" t="s">
        <v>175</v>
      </c>
      <c r="B109" s="206" t="s">
        <v>176</v>
      </c>
      <c r="C109" s="207">
        <v>451120</v>
      </c>
      <c r="D109" s="206" t="s">
        <v>183</v>
      </c>
      <c r="E109" s="208">
        <v>18</v>
      </c>
    </row>
    <row r="110" spans="1:5" s="156" customFormat="1" ht="19.7" customHeight="1" x14ac:dyDescent="0.2">
      <c r="A110" s="206" t="s">
        <v>175</v>
      </c>
      <c r="B110" s="206" t="s">
        <v>176</v>
      </c>
      <c r="C110" s="207">
        <v>451166</v>
      </c>
      <c r="D110" s="206" t="s">
        <v>186</v>
      </c>
      <c r="E110" s="208">
        <v>10</v>
      </c>
    </row>
    <row r="111" spans="1:5" s="156" customFormat="1" ht="19.7" customHeight="1" x14ac:dyDescent="0.2">
      <c r="A111" s="206" t="s">
        <v>175</v>
      </c>
      <c r="B111" s="206" t="s">
        <v>176</v>
      </c>
      <c r="C111" s="207">
        <v>451381</v>
      </c>
      <c r="D111" s="206" t="s">
        <v>184</v>
      </c>
      <c r="E111" s="208">
        <v>7</v>
      </c>
    </row>
    <row r="112" spans="1:5" s="156" customFormat="1" ht="19.7" customHeight="1" x14ac:dyDescent="0.2">
      <c r="A112" s="206" t="s">
        <v>175</v>
      </c>
      <c r="B112" s="206" t="s">
        <v>176</v>
      </c>
      <c r="C112" s="207">
        <v>551103</v>
      </c>
      <c r="D112" s="206" t="s">
        <v>179</v>
      </c>
      <c r="E112" s="208">
        <v>9</v>
      </c>
    </row>
    <row r="113" spans="1:5" s="156" customFormat="1" ht="19.7" customHeight="1" x14ac:dyDescent="0.2">
      <c r="A113" s="206" t="s">
        <v>175</v>
      </c>
      <c r="B113" s="206" t="s">
        <v>176</v>
      </c>
      <c r="C113" s="207">
        <v>551110</v>
      </c>
      <c r="D113" s="206" t="s">
        <v>177</v>
      </c>
      <c r="E113" s="208">
        <v>16</v>
      </c>
    </row>
    <row r="114" spans="1:5" s="156" customFormat="1" ht="19.7" customHeight="1" x14ac:dyDescent="0.2">
      <c r="A114" s="206" t="s">
        <v>175</v>
      </c>
      <c r="B114" s="206" t="s">
        <v>176</v>
      </c>
      <c r="C114" s="207">
        <v>551128</v>
      </c>
      <c r="D114" s="206" t="s">
        <v>182</v>
      </c>
      <c r="E114" s="208">
        <v>7</v>
      </c>
    </row>
    <row r="115" spans="1:5" s="156" customFormat="1" ht="19.7" customHeight="1" x14ac:dyDescent="0.2">
      <c r="A115" s="206" t="s">
        <v>175</v>
      </c>
      <c r="B115" s="206" t="s">
        <v>176</v>
      </c>
      <c r="C115" s="207">
        <v>551330</v>
      </c>
      <c r="D115" s="206" t="s">
        <v>180</v>
      </c>
      <c r="E115" s="208">
        <v>3</v>
      </c>
    </row>
    <row r="116" spans="1:5" s="156" customFormat="1" ht="19.7" customHeight="1" x14ac:dyDescent="0.2">
      <c r="A116" s="206" t="s">
        <v>175</v>
      </c>
      <c r="B116" s="206" t="s">
        <v>176</v>
      </c>
      <c r="C116" s="207">
        <v>551354</v>
      </c>
      <c r="D116" s="206" t="s">
        <v>185</v>
      </c>
      <c r="E116" s="208">
        <v>6</v>
      </c>
    </row>
    <row r="117" spans="1:5" s="156" customFormat="1" ht="19.7" customHeight="1" x14ac:dyDescent="0.2">
      <c r="A117" s="206" t="s">
        <v>175</v>
      </c>
      <c r="B117" s="206" t="s">
        <v>187</v>
      </c>
      <c r="C117" s="207">
        <v>408801</v>
      </c>
      <c r="D117" s="206" t="s">
        <v>189</v>
      </c>
      <c r="E117" s="208">
        <v>66</v>
      </c>
    </row>
    <row r="118" spans="1:5" s="156" customFormat="1" ht="19.7" customHeight="1" x14ac:dyDescent="0.2">
      <c r="A118" s="206" t="s">
        <v>175</v>
      </c>
      <c r="B118" s="206" t="s">
        <v>187</v>
      </c>
      <c r="C118" s="207">
        <v>408806</v>
      </c>
      <c r="D118" s="206" t="s">
        <v>197</v>
      </c>
      <c r="E118" s="208">
        <v>41</v>
      </c>
    </row>
    <row r="119" spans="1:5" s="156" customFormat="1" ht="19.7" customHeight="1" x14ac:dyDescent="0.2">
      <c r="A119" s="206" t="s">
        <v>175</v>
      </c>
      <c r="B119" s="206" t="s">
        <v>187</v>
      </c>
      <c r="C119" s="207">
        <v>408822</v>
      </c>
      <c r="D119" s="206" t="s">
        <v>187</v>
      </c>
      <c r="E119" s="208">
        <v>20</v>
      </c>
    </row>
    <row r="120" spans="1:5" s="156" customFormat="1" ht="19.7" customHeight="1" x14ac:dyDescent="0.2">
      <c r="A120" s="206" t="s">
        <v>175</v>
      </c>
      <c r="B120" s="206" t="s">
        <v>187</v>
      </c>
      <c r="C120" s="207">
        <v>408840</v>
      </c>
      <c r="D120" s="206" t="s">
        <v>194</v>
      </c>
      <c r="E120" s="208">
        <v>15</v>
      </c>
    </row>
    <row r="121" spans="1:5" s="156" customFormat="1" ht="19.7" customHeight="1" x14ac:dyDescent="0.2">
      <c r="A121" s="206" t="s">
        <v>175</v>
      </c>
      <c r="B121" s="206" t="s">
        <v>187</v>
      </c>
      <c r="C121" s="207">
        <v>408862</v>
      </c>
      <c r="D121" s="206" t="s">
        <v>195</v>
      </c>
      <c r="E121" s="208">
        <v>16</v>
      </c>
    </row>
    <row r="122" spans="1:5" s="156" customFormat="1" ht="19.7" customHeight="1" x14ac:dyDescent="0.2">
      <c r="A122" s="206" t="s">
        <v>175</v>
      </c>
      <c r="B122" s="206" t="s">
        <v>187</v>
      </c>
      <c r="C122" s="207">
        <v>508802</v>
      </c>
      <c r="D122" s="206" t="s">
        <v>191</v>
      </c>
      <c r="E122" s="208">
        <v>15</v>
      </c>
    </row>
    <row r="123" spans="1:5" s="156" customFormat="1" ht="19.7" customHeight="1" x14ac:dyDescent="0.2">
      <c r="A123" s="206" t="s">
        <v>175</v>
      </c>
      <c r="B123" s="206" t="s">
        <v>187</v>
      </c>
      <c r="C123" s="207">
        <v>508815</v>
      </c>
      <c r="D123" s="206" t="s">
        <v>188</v>
      </c>
      <c r="E123" s="208">
        <v>20</v>
      </c>
    </row>
    <row r="124" spans="1:5" s="156" customFormat="1" ht="19.7" customHeight="1" x14ac:dyDescent="0.2">
      <c r="A124" s="206" t="s">
        <v>175</v>
      </c>
      <c r="B124" s="206" t="s">
        <v>187</v>
      </c>
      <c r="C124" s="207">
        <v>508817</v>
      </c>
      <c r="D124" s="206" t="s">
        <v>190</v>
      </c>
      <c r="E124" s="208">
        <v>5</v>
      </c>
    </row>
    <row r="125" spans="1:5" s="156" customFormat="1" ht="19.7" customHeight="1" x14ac:dyDescent="0.2">
      <c r="A125" s="206" t="s">
        <v>175</v>
      </c>
      <c r="B125" s="206" t="s">
        <v>187</v>
      </c>
      <c r="C125" s="207">
        <v>508819</v>
      </c>
      <c r="D125" s="206" t="s">
        <v>193</v>
      </c>
      <c r="E125" s="208">
        <v>2</v>
      </c>
    </row>
    <row r="126" spans="1:5" s="156" customFormat="1" ht="19.7" customHeight="1" x14ac:dyDescent="0.2">
      <c r="A126" s="206" t="s">
        <v>175</v>
      </c>
      <c r="B126" s="206" t="s">
        <v>187</v>
      </c>
      <c r="C126" s="207">
        <v>508820</v>
      </c>
      <c r="D126" s="206" t="s">
        <v>199</v>
      </c>
      <c r="E126" s="208">
        <v>19</v>
      </c>
    </row>
    <row r="127" spans="1:5" s="156" customFormat="1" ht="19.7" customHeight="1" x14ac:dyDescent="0.2">
      <c r="A127" s="206" t="s">
        <v>175</v>
      </c>
      <c r="B127" s="206" t="s">
        <v>187</v>
      </c>
      <c r="C127" s="207">
        <v>508833</v>
      </c>
      <c r="D127" s="206" t="s">
        <v>198</v>
      </c>
      <c r="E127" s="208">
        <v>21</v>
      </c>
    </row>
    <row r="128" spans="1:5" s="156" customFormat="1" ht="19.7" customHeight="1" x14ac:dyDescent="0.2">
      <c r="A128" s="206" t="s">
        <v>175</v>
      </c>
      <c r="B128" s="206" t="s">
        <v>187</v>
      </c>
      <c r="C128" s="207">
        <v>508839</v>
      </c>
      <c r="D128" s="206" t="s">
        <v>192</v>
      </c>
      <c r="E128" s="208">
        <v>21</v>
      </c>
    </row>
    <row r="129" spans="1:5" s="156" customFormat="1" ht="19.7" customHeight="1" x14ac:dyDescent="0.2">
      <c r="A129" s="206" t="s">
        <v>175</v>
      </c>
      <c r="B129" s="206" t="s">
        <v>187</v>
      </c>
      <c r="C129" s="207">
        <v>508860</v>
      </c>
      <c r="D129" s="206" t="s">
        <v>196</v>
      </c>
      <c r="E129" s="208">
        <v>4</v>
      </c>
    </row>
    <row r="130" spans="1:5" s="156" customFormat="1" ht="19.7" customHeight="1" x14ac:dyDescent="0.2">
      <c r="A130" s="206" t="s">
        <v>175</v>
      </c>
      <c r="B130" s="206" t="s">
        <v>201</v>
      </c>
      <c r="C130" s="207">
        <v>451301</v>
      </c>
      <c r="D130" s="206" t="s">
        <v>213</v>
      </c>
      <c r="E130" s="208">
        <v>22</v>
      </c>
    </row>
    <row r="131" spans="1:5" s="156" customFormat="1" ht="19.7" customHeight="1" x14ac:dyDescent="0.2">
      <c r="A131" s="206" t="s">
        <v>175</v>
      </c>
      <c r="B131" s="206" t="s">
        <v>201</v>
      </c>
      <c r="C131" s="207">
        <v>451308</v>
      </c>
      <c r="D131" s="206" t="s">
        <v>218</v>
      </c>
      <c r="E131" s="208">
        <v>36</v>
      </c>
    </row>
    <row r="132" spans="1:5" s="156" customFormat="1" ht="19.7" customHeight="1" x14ac:dyDescent="0.2">
      <c r="A132" s="206" t="s">
        <v>175</v>
      </c>
      <c r="B132" s="206" t="s">
        <v>201</v>
      </c>
      <c r="C132" s="207">
        <v>451336</v>
      </c>
      <c r="D132" s="206" t="s">
        <v>219</v>
      </c>
      <c r="E132" s="208">
        <v>52</v>
      </c>
    </row>
    <row r="133" spans="1:5" s="156" customFormat="1" ht="19.7" customHeight="1" x14ac:dyDescent="0.2">
      <c r="A133" s="206" t="s">
        <v>175</v>
      </c>
      <c r="B133" s="206" t="s">
        <v>201</v>
      </c>
      <c r="C133" s="207">
        <v>451350</v>
      </c>
      <c r="D133" s="206" t="s">
        <v>209</v>
      </c>
      <c r="E133" s="208">
        <v>57</v>
      </c>
    </row>
    <row r="134" spans="1:5" s="156" customFormat="1" ht="19.7" customHeight="1" x14ac:dyDescent="0.2">
      <c r="A134" s="206" t="s">
        <v>175</v>
      </c>
      <c r="B134" s="206" t="s">
        <v>201</v>
      </c>
      <c r="C134" s="207">
        <v>451361</v>
      </c>
      <c r="D134" s="206" t="s">
        <v>208</v>
      </c>
      <c r="E134" s="208">
        <v>5</v>
      </c>
    </row>
    <row r="135" spans="1:5" s="156" customFormat="1" ht="19.7" customHeight="1" x14ac:dyDescent="0.2">
      <c r="A135" s="206" t="s">
        <v>175</v>
      </c>
      <c r="B135" s="206" t="s">
        <v>201</v>
      </c>
      <c r="C135" s="207">
        <v>451370</v>
      </c>
      <c r="D135" s="206" t="s">
        <v>206</v>
      </c>
      <c r="E135" s="208">
        <v>29</v>
      </c>
    </row>
    <row r="136" spans="1:5" s="156" customFormat="1" ht="19.7" customHeight="1" x14ac:dyDescent="0.2">
      <c r="A136" s="206" t="s">
        <v>175</v>
      </c>
      <c r="B136" s="206" t="s">
        <v>201</v>
      </c>
      <c r="C136" s="207">
        <v>551305</v>
      </c>
      <c r="D136" s="206" t="s">
        <v>212</v>
      </c>
      <c r="E136" s="208">
        <v>15</v>
      </c>
    </row>
    <row r="137" spans="1:5" s="156" customFormat="1" ht="19.7" customHeight="1" x14ac:dyDescent="0.2">
      <c r="A137" s="206" t="s">
        <v>175</v>
      </c>
      <c r="B137" s="206" t="s">
        <v>201</v>
      </c>
      <c r="C137" s="207">
        <v>551306</v>
      </c>
      <c r="D137" s="206" t="s">
        <v>216</v>
      </c>
      <c r="E137" s="208">
        <v>17</v>
      </c>
    </row>
    <row r="138" spans="1:5" s="156" customFormat="1" ht="19.7" customHeight="1" x14ac:dyDescent="0.2">
      <c r="A138" s="206" t="s">
        <v>175</v>
      </c>
      <c r="B138" s="206" t="s">
        <v>201</v>
      </c>
      <c r="C138" s="207">
        <v>551307</v>
      </c>
      <c r="D138" s="206" t="s">
        <v>215</v>
      </c>
      <c r="E138" s="208">
        <v>14</v>
      </c>
    </row>
    <row r="139" spans="1:5" s="156" customFormat="1" ht="19.7" customHeight="1" x14ac:dyDescent="0.2">
      <c r="A139" s="206" t="s">
        <v>175</v>
      </c>
      <c r="B139" s="206" t="s">
        <v>201</v>
      </c>
      <c r="C139" s="207">
        <v>551309</v>
      </c>
      <c r="D139" s="206" t="s">
        <v>211</v>
      </c>
      <c r="E139" s="208">
        <v>5</v>
      </c>
    </row>
    <row r="140" spans="1:5" s="156" customFormat="1" ht="19.7" customHeight="1" x14ac:dyDescent="0.2">
      <c r="A140" s="206" t="s">
        <v>175</v>
      </c>
      <c r="B140" s="206" t="s">
        <v>201</v>
      </c>
      <c r="C140" s="207">
        <v>551310</v>
      </c>
      <c r="D140" s="206" t="s">
        <v>210</v>
      </c>
      <c r="E140" s="208">
        <v>11</v>
      </c>
    </row>
    <row r="141" spans="1:5" s="156" customFormat="1" ht="19.7" customHeight="1" x14ac:dyDescent="0.2">
      <c r="A141" s="206" t="s">
        <v>175</v>
      </c>
      <c r="B141" s="206" t="s">
        <v>201</v>
      </c>
      <c r="C141" s="207">
        <v>551314</v>
      </c>
      <c r="D141" s="206" t="s">
        <v>207</v>
      </c>
      <c r="E141" s="208">
        <v>8</v>
      </c>
    </row>
    <row r="142" spans="1:5" s="156" customFormat="1" ht="19.7" customHeight="1" x14ac:dyDescent="0.2">
      <c r="A142" s="206" t="s">
        <v>175</v>
      </c>
      <c r="B142" s="206" t="s">
        <v>201</v>
      </c>
      <c r="C142" s="207">
        <v>551340</v>
      </c>
      <c r="D142" s="206" t="s">
        <v>203</v>
      </c>
      <c r="E142" s="208">
        <v>15</v>
      </c>
    </row>
    <row r="143" spans="1:5" s="156" customFormat="1" ht="19.7" customHeight="1" x14ac:dyDescent="0.2">
      <c r="A143" s="206" t="s">
        <v>175</v>
      </c>
      <c r="B143" s="206" t="s">
        <v>201</v>
      </c>
      <c r="C143" s="207">
        <v>551341</v>
      </c>
      <c r="D143" s="206" t="s">
        <v>214</v>
      </c>
      <c r="E143" s="208">
        <v>23</v>
      </c>
    </row>
    <row r="144" spans="1:5" s="156" customFormat="1" ht="19.7" customHeight="1" x14ac:dyDescent="0.2">
      <c r="A144" s="206" t="s">
        <v>175</v>
      </c>
      <c r="B144" s="206" t="s">
        <v>201</v>
      </c>
      <c r="C144" s="207">
        <v>551349</v>
      </c>
      <c r="D144" s="206" t="s">
        <v>217</v>
      </c>
      <c r="E144" s="208">
        <v>21</v>
      </c>
    </row>
    <row r="145" spans="1:5" s="156" customFormat="1" ht="19.7" customHeight="1" x14ac:dyDescent="0.2">
      <c r="A145" s="206" t="s">
        <v>175</v>
      </c>
      <c r="B145" s="206" t="s">
        <v>201</v>
      </c>
      <c r="C145" s="207">
        <v>551365</v>
      </c>
      <c r="D145" s="206" t="s">
        <v>205</v>
      </c>
      <c r="E145" s="208">
        <v>8</v>
      </c>
    </row>
    <row r="146" spans="1:5" s="156" customFormat="1" ht="19.7" customHeight="1" x14ac:dyDescent="0.2">
      <c r="A146" s="206" t="s">
        <v>175</v>
      </c>
      <c r="B146" s="206" t="s">
        <v>201</v>
      </c>
      <c r="C146" s="207">
        <v>551367</v>
      </c>
      <c r="D146" s="206" t="s">
        <v>202</v>
      </c>
      <c r="E146" s="208">
        <v>17</v>
      </c>
    </row>
    <row r="147" spans="1:5" s="156" customFormat="1" ht="19.7" customHeight="1" x14ac:dyDescent="0.2">
      <c r="A147" s="206" t="s">
        <v>175</v>
      </c>
      <c r="B147" s="206" t="s">
        <v>201</v>
      </c>
      <c r="C147" s="207">
        <v>551369</v>
      </c>
      <c r="D147" s="206" t="s">
        <v>204</v>
      </c>
      <c r="E147" s="208">
        <v>10</v>
      </c>
    </row>
    <row r="148" spans="1:5" s="156" customFormat="1" ht="19.7" customHeight="1" x14ac:dyDescent="0.2">
      <c r="A148" s="206" t="s">
        <v>220</v>
      </c>
      <c r="B148" s="206" t="s">
        <v>221</v>
      </c>
      <c r="C148" s="207">
        <v>454171</v>
      </c>
      <c r="D148" s="206" t="s">
        <v>225</v>
      </c>
      <c r="E148" s="208">
        <v>1</v>
      </c>
    </row>
    <row r="149" spans="1:5" s="156" customFormat="1" ht="19.7" customHeight="1" x14ac:dyDescent="0.2">
      <c r="A149" s="206" t="s">
        <v>220</v>
      </c>
      <c r="B149" s="206" t="s">
        <v>221</v>
      </c>
      <c r="C149" s="207">
        <v>454426</v>
      </c>
      <c r="D149" s="206" t="s">
        <v>229</v>
      </c>
      <c r="E149" s="208">
        <v>34</v>
      </c>
    </row>
    <row r="150" spans="1:5" s="156" customFormat="1" ht="19.7" customHeight="1" x14ac:dyDescent="0.2">
      <c r="A150" s="206" t="s">
        <v>220</v>
      </c>
      <c r="B150" s="206" t="s">
        <v>221</v>
      </c>
      <c r="C150" s="207">
        <v>454481</v>
      </c>
      <c r="D150" s="206" t="s">
        <v>233</v>
      </c>
      <c r="E150" s="208">
        <v>26</v>
      </c>
    </row>
    <row r="151" spans="1:5" s="156" customFormat="1" ht="19.7" customHeight="1" x14ac:dyDescent="0.2">
      <c r="A151" s="206" t="s">
        <v>220</v>
      </c>
      <c r="B151" s="206" t="s">
        <v>221</v>
      </c>
      <c r="C151" s="207">
        <v>454671</v>
      </c>
      <c r="D151" s="206" t="s">
        <v>239</v>
      </c>
      <c r="E151" s="208">
        <v>21</v>
      </c>
    </row>
    <row r="152" spans="1:5" s="156" customFormat="1" ht="19.7" customHeight="1" x14ac:dyDescent="0.2">
      <c r="A152" s="206" t="s">
        <v>220</v>
      </c>
      <c r="B152" s="206" t="s">
        <v>221</v>
      </c>
      <c r="C152" s="207">
        <v>554116</v>
      </c>
      <c r="D152" s="206" t="s">
        <v>222</v>
      </c>
      <c r="E152" s="208">
        <v>2</v>
      </c>
    </row>
    <row r="153" spans="1:5" s="156" customFormat="1" ht="19.7" customHeight="1" x14ac:dyDescent="0.2">
      <c r="A153" s="206" t="s">
        <v>220</v>
      </c>
      <c r="B153" s="206" t="s">
        <v>221</v>
      </c>
      <c r="C153" s="207">
        <v>554166</v>
      </c>
      <c r="D153" s="206" t="s">
        <v>224</v>
      </c>
      <c r="E153" s="208">
        <v>3</v>
      </c>
    </row>
    <row r="154" spans="1:5" s="156" customFormat="1" ht="19.7" customHeight="1" x14ac:dyDescent="0.2">
      <c r="A154" s="206" t="s">
        <v>220</v>
      </c>
      <c r="B154" s="206" t="s">
        <v>221</v>
      </c>
      <c r="C154" s="207">
        <v>554266</v>
      </c>
      <c r="D154" s="206" t="s">
        <v>226</v>
      </c>
      <c r="E154" s="208">
        <v>6</v>
      </c>
    </row>
    <row r="155" spans="1:5" s="156" customFormat="1" ht="19.7" customHeight="1" x14ac:dyDescent="0.2">
      <c r="A155" s="206" t="s">
        <v>220</v>
      </c>
      <c r="B155" s="206" t="s">
        <v>221</v>
      </c>
      <c r="C155" s="207">
        <v>554296</v>
      </c>
      <c r="D155" s="206" t="s">
        <v>227</v>
      </c>
      <c r="E155" s="208">
        <v>8</v>
      </c>
    </row>
    <row r="156" spans="1:5" s="156" customFormat="1" ht="19.7" customHeight="1" x14ac:dyDescent="0.2">
      <c r="A156" s="206" t="s">
        <v>220</v>
      </c>
      <c r="B156" s="206" t="s">
        <v>221</v>
      </c>
      <c r="C156" s="207">
        <v>554356</v>
      </c>
      <c r="D156" s="206" t="s">
        <v>228</v>
      </c>
      <c r="E156" s="208">
        <v>21</v>
      </c>
    </row>
    <row r="157" spans="1:5" s="156" customFormat="1" ht="19.7" customHeight="1" x14ac:dyDescent="0.2">
      <c r="A157" s="206" t="s">
        <v>220</v>
      </c>
      <c r="B157" s="206" t="s">
        <v>221</v>
      </c>
      <c r="C157" s="207">
        <v>554471</v>
      </c>
      <c r="D157" s="206" t="s">
        <v>232</v>
      </c>
      <c r="E157" s="208">
        <v>8</v>
      </c>
    </row>
    <row r="158" spans="1:5" s="156" customFormat="1" ht="19.7" customHeight="1" x14ac:dyDescent="0.2">
      <c r="A158" s="206" t="s">
        <v>220</v>
      </c>
      <c r="B158" s="206" t="s">
        <v>221</v>
      </c>
      <c r="C158" s="207">
        <v>554476</v>
      </c>
      <c r="D158" s="206" t="s">
        <v>231</v>
      </c>
      <c r="E158" s="208">
        <v>10</v>
      </c>
    </row>
    <row r="159" spans="1:5" s="156" customFormat="1" ht="19.7" customHeight="1" x14ac:dyDescent="0.2">
      <c r="A159" s="206" t="s">
        <v>220</v>
      </c>
      <c r="B159" s="206" t="s">
        <v>221</v>
      </c>
      <c r="C159" s="207">
        <v>554486</v>
      </c>
      <c r="D159" s="206" t="s">
        <v>234</v>
      </c>
      <c r="E159" s="208">
        <v>9</v>
      </c>
    </row>
    <row r="160" spans="1:5" s="156" customFormat="1" ht="19.7" customHeight="1" x14ac:dyDescent="0.2">
      <c r="A160" s="206" t="s">
        <v>220</v>
      </c>
      <c r="B160" s="206" t="s">
        <v>221</v>
      </c>
      <c r="C160" s="207">
        <v>554491</v>
      </c>
      <c r="D160" s="206" t="s">
        <v>235</v>
      </c>
      <c r="E160" s="208">
        <v>7</v>
      </c>
    </row>
    <row r="161" spans="1:5" s="156" customFormat="1" ht="19.7" customHeight="1" x14ac:dyDescent="0.2">
      <c r="A161" s="206" t="s">
        <v>220</v>
      </c>
      <c r="B161" s="206" t="s">
        <v>221</v>
      </c>
      <c r="C161" s="207">
        <v>554601</v>
      </c>
      <c r="D161" s="206" t="s">
        <v>236</v>
      </c>
      <c r="E161" s="208">
        <v>13</v>
      </c>
    </row>
    <row r="162" spans="1:5" s="156" customFormat="1" ht="19.7" customHeight="1" x14ac:dyDescent="0.2">
      <c r="A162" s="206" t="s">
        <v>220</v>
      </c>
      <c r="B162" s="206" t="s">
        <v>221</v>
      </c>
      <c r="C162" s="207">
        <v>554611</v>
      </c>
      <c r="D162" s="206" t="s">
        <v>237</v>
      </c>
      <c r="E162" s="208">
        <v>2</v>
      </c>
    </row>
    <row r="163" spans="1:5" s="156" customFormat="1" ht="19.7" customHeight="1" x14ac:dyDescent="0.2">
      <c r="A163" s="206" t="s">
        <v>220</v>
      </c>
      <c r="B163" s="206" t="s">
        <v>221</v>
      </c>
      <c r="C163" s="207">
        <v>554636</v>
      </c>
      <c r="D163" s="206" t="s">
        <v>238</v>
      </c>
      <c r="E163" s="208">
        <v>7</v>
      </c>
    </row>
    <row r="164" spans="1:5" s="156" customFormat="1" ht="19.7" customHeight="1" x14ac:dyDescent="0.2">
      <c r="A164" s="206" t="s">
        <v>220</v>
      </c>
      <c r="B164" s="206" t="s">
        <v>240</v>
      </c>
      <c r="C164" s="207">
        <v>454355</v>
      </c>
      <c r="D164" s="206" t="s">
        <v>246</v>
      </c>
      <c r="E164" s="208">
        <v>24</v>
      </c>
    </row>
    <row r="165" spans="1:5" s="156" customFormat="1" ht="19.7" customHeight="1" x14ac:dyDescent="0.2">
      <c r="A165" s="206" t="s">
        <v>220</v>
      </c>
      <c r="B165" s="206" t="s">
        <v>240</v>
      </c>
      <c r="C165" s="207">
        <v>454466</v>
      </c>
      <c r="D165" s="206" t="s">
        <v>251</v>
      </c>
      <c r="E165" s="208">
        <v>13</v>
      </c>
    </row>
    <row r="166" spans="1:5" s="156" customFormat="1" ht="19.7" customHeight="1" x14ac:dyDescent="0.2">
      <c r="A166" s="206" t="s">
        <v>220</v>
      </c>
      <c r="B166" s="206" t="s">
        <v>240</v>
      </c>
      <c r="C166" s="207">
        <v>454535</v>
      </c>
      <c r="D166" s="206" t="s">
        <v>256</v>
      </c>
      <c r="E166" s="208">
        <v>17</v>
      </c>
    </row>
    <row r="167" spans="1:5" s="156" customFormat="1" ht="19.7" customHeight="1" x14ac:dyDescent="0.2">
      <c r="A167" s="206" t="s">
        <v>220</v>
      </c>
      <c r="B167" s="206" t="s">
        <v>240</v>
      </c>
      <c r="C167" s="207">
        <v>454651</v>
      </c>
      <c r="D167" s="206" t="s">
        <v>257</v>
      </c>
      <c r="E167" s="208">
        <v>79</v>
      </c>
    </row>
    <row r="168" spans="1:5" s="156" customFormat="1" ht="19.7" customHeight="1" x14ac:dyDescent="0.2">
      <c r="A168" s="206" t="s">
        <v>220</v>
      </c>
      <c r="B168" s="206" t="s">
        <v>240</v>
      </c>
      <c r="C168" s="207">
        <v>454696</v>
      </c>
      <c r="D168" s="206" t="s">
        <v>259</v>
      </c>
      <c r="E168" s="208">
        <v>26</v>
      </c>
    </row>
    <row r="169" spans="1:5" s="156" customFormat="1" ht="19.7" customHeight="1" x14ac:dyDescent="0.2">
      <c r="A169" s="206" t="s">
        <v>220</v>
      </c>
      <c r="B169" s="206" t="s">
        <v>240</v>
      </c>
      <c r="C169" s="207">
        <v>554184</v>
      </c>
      <c r="D169" s="206" t="s">
        <v>241</v>
      </c>
      <c r="E169" s="208">
        <v>11</v>
      </c>
    </row>
    <row r="170" spans="1:5" s="156" customFormat="1" ht="19.7" customHeight="1" x14ac:dyDescent="0.2">
      <c r="A170" s="206" t="s">
        <v>220</v>
      </c>
      <c r="B170" s="206" t="s">
        <v>240</v>
      </c>
      <c r="C170" s="207">
        <v>554196</v>
      </c>
      <c r="D170" s="206" t="s">
        <v>243</v>
      </c>
      <c r="E170" s="208">
        <v>19</v>
      </c>
    </row>
    <row r="171" spans="1:5" s="156" customFormat="1" ht="19.7" customHeight="1" x14ac:dyDescent="0.2">
      <c r="A171" s="206" t="s">
        <v>220</v>
      </c>
      <c r="B171" s="206" t="s">
        <v>240</v>
      </c>
      <c r="C171" s="207">
        <v>554257</v>
      </c>
      <c r="D171" s="206" t="s">
        <v>244</v>
      </c>
      <c r="E171" s="208">
        <v>5</v>
      </c>
    </row>
    <row r="172" spans="1:5" s="156" customFormat="1" ht="19.7" customHeight="1" x14ac:dyDescent="0.2">
      <c r="A172" s="206" t="s">
        <v>220</v>
      </c>
      <c r="B172" s="206" t="s">
        <v>240</v>
      </c>
      <c r="C172" s="207">
        <v>554321</v>
      </c>
      <c r="D172" s="206" t="s">
        <v>245</v>
      </c>
      <c r="E172" s="208">
        <v>5</v>
      </c>
    </row>
    <row r="173" spans="1:5" s="156" customFormat="1" ht="19.7" customHeight="1" x14ac:dyDescent="0.2">
      <c r="A173" s="206" t="s">
        <v>220</v>
      </c>
      <c r="B173" s="206" t="s">
        <v>240</v>
      </c>
      <c r="C173" s="207">
        <v>554357</v>
      </c>
      <c r="D173" s="206" t="s">
        <v>247</v>
      </c>
      <c r="E173" s="208">
        <v>12</v>
      </c>
    </row>
    <row r="174" spans="1:5" s="156" customFormat="1" ht="19.7" customHeight="1" x14ac:dyDescent="0.2">
      <c r="A174" s="206" t="s">
        <v>220</v>
      </c>
      <c r="B174" s="206" t="s">
        <v>240</v>
      </c>
      <c r="C174" s="207">
        <v>554376</v>
      </c>
      <c r="D174" s="206" t="s">
        <v>249</v>
      </c>
      <c r="E174" s="208">
        <v>7</v>
      </c>
    </row>
    <row r="175" spans="1:5" s="156" customFormat="1" ht="19.7" customHeight="1" x14ac:dyDescent="0.2">
      <c r="A175" s="206" t="s">
        <v>220</v>
      </c>
      <c r="B175" s="206" t="s">
        <v>240</v>
      </c>
      <c r="C175" s="207">
        <v>554381</v>
      </c>
      <c r="D175" s="206" t="s">
        <v>248</v>
      </c>
      <c r="E175" s="208">
        <v>12</v>
      </c>
    </row>
    <row r="176" spans="1:5" s="156" customFormat="1" ht="19.7" customHeight="1" x14ac:dyDescent="0.2">
      <c r="A176" s="206" t="s">
        <v>220</v>
      </c>
      <c r="B176" s="206" t="s">
        <v>240</v>
      </c>
      <c r="C176" s="207">
        <v>554416</v>
      </c>
      <c r="D176" s="206" t="s">
        <v>250</v>
      </c>
      <c r="E176" s="208">
        <v>8</v>
      </c>
    </row>
    <row r="177" spans="1:5" s="156" customFormat="1" ht="19.7" customHeight="1" x14ac:dyDescent="0.2">
      <c r="A177" s="206" t="s">
        <v>220</v>
      </c>
      <c r="B177" s="206" t="s">
        <v>240</v>
      </c>
      <c r="C177" s="207">
        <v>554496</v>
      </c>
      <c r="D177" s="206" t="s">
        <v>252</v>
      </c>
      <c r="E177" s="208">
        <v>4</v>
      </c>
    </row>
    <row r="178" spans="1:5" s="156" customFormat="1" ht="19.7" customHeight="1" x14ac:dyDescent="0.2">
      <c r="A178" s="206" t="s">
        <v>220</v>
      </c>
      <c r="B178" s="206" t="s">
        <v>240</v>
      </c>
      <c r="C178" s="207">
        <v>554506</v>
      </c>
      <c r="D178" s="206" t="s">
        <v>242</v>
      </c>
      <c r="E178" s="208">
        <v>24</v>
      </c>
    </row>
    <row r="179" spans="1:5" s="156" customFormat="1" ht="19.7" customHeight="1" x14ac:dyDescent="0.2">
      <c r="A179" s="206" t="s">
        <v>220</v>
      </c>
      <c r="B179" s="206" t="s">
        <v>240</v>
      </c>
      <c r="C179" s="207">
        <v>554516</v>
      </c>
      <c r="D179" s="206" t="s">
        <v>253</v>
      </c>
      <c r="E179" s="208">
        <v>8</v>
      </c>
    </row>
    <row r="180" spans="1:5" s="156" customFormat="1" ht="19.7" customHeight="1" x14ac:dyDescent="0.2">
      <c r="A180" s="206" t="s">
        <v>220</v>
      </c>
      <c r="B180" s="206" t="s">
        <v>240</v>
      </c>
      <c r="C180" s="207">
        <v>554531</v>
      </c>
      <c r="D180" s="206" t="s">
        <v>254</v>
      </c>
      <c r="E180" s="208">
        <v>15</v>
      </c>
    </row>
    <row r="181" spans="1:5" s="156" customFormat="1" ht="19.7" customHeight="1" x14ac:dyDescent="0.2">
      <c r="A181" s="206" t="s">
        <v>220</v>
      </c>
      <c r="B181" s="206" t="s">
        <v>240</v>
      </c>
      <c r="C181" s="207">
        <v>554533</v>
      </c>
      <c r="D181" s="206" t="s">
        <v>255</v>
      </c>
      <c r="E181" s="208">
        <v>6</v>
      </c>
    </row>
    <row r="182" spans="1:5" s="156" customFormat="1" ht="19.7" customHeight="1" x14ac:dyDescent="0.2">
      <c r="A182" s="206" t="s">
        <v>220</v>
      </c>
      <c r="B182" s="206" t="s">
        <v>240</v>
      </c>
      <c r="C182" s="207">
        <v>554686</v>
      </c>
      <c r="D182" s="206" t="s">
        <v>258</v>
      </c>
      <c r="E182" s="208">
        <v>4</v>
      </c>
    </row>
    <row r="183" spans="1:5" s="156" customFormat="1" ht="19.7" customHeight="1" x14ac:dyDescent="0.2">
      <c r="A183" s="206" t="s">
        <v>220</v>
      </c>
      <c r="B183" s="206" t="s">
        <v>260</v>
      </c>
      <c r="C183" s="207">
        <v>454414</v>
      </c>
      <c r="D183" s="206" t="s">
        <v>267</v>
      </c>
      <c r="E183" s="208">
        <v>16</v>
      </c>
    </row>
    <row r="184" spans="1:5" s="156" customFormat="1" ht="19.7" customHeight="1" x14ac:dyDescent="0.2">
      <c r="A184" s="206" t="s">
        <v>220</v>
      </c>
      <c r="B184" s="206" t="s">
        <v>260</v>
      </c>
      <c r="C184" s="207">
        <v>455151</v>
      </c>
      <c r="D184" s="206" t="s">
        <v>261</v>
      </c>
      <c r="E184" s="208">
        <v>15</v>
      </c>
    </row>
    <row r="185" spans="1:5" s="156" customFormat="1" ht="19.7" customHeight="1" x14ac:dyDescent="0.2">
      <c r="A185" s="206" t="s">
        <v>220</v>
      </c>
      <c r="B185" s="206" t="s">
        <v>260</v>
      </c>
      <c r="C185" s="207">
        <v>455231</v>
      </c>
      <c r="D185" s="206" t="s">
        <v>262</v>
      </c>
      <c r="E185" s="208">
        <v>13</v>
      </c>
    </row>
    <row r="186" spans="1:5" s="156" customFormat="1" ht="19.7" customHeight="1" x14ac:dyDescent="0.2">
      <c r="A186" s="206" t="s">
        <v>220</v>
      </c>
      <c r="B186" s="206" t="s">
        <v>260</v>
      </c>
      <c r="C186" s="207">
        <v>455298</v>
      </c>
      <c r="D186" s="206" t="s">
        <v>263</v>
      </c>
      <c r="E186" s="208">
        <v>6</v>
      </c>
    </row>
    <row r="187" spans="1:5" s="156" customFormat="1" ht="19.7" customHeight="1" x14ac:dyDescent="0.2">
      <c r="A187" s="206" t="s">
        <v>220</v>
      </c>
      <c r="B187" s="206" t="s">
        <v>260</v>
      </c>
      <c r="C187" s="207">
        <v>455456</v>
      </c>
      <c r="D187" s="206" t="s">
        <v>268</v>
      </c>
      <c r="E187" s="208">
        <v>11</v>
      </c>
    </row>
    <row r="188" spans="1:5" s="156" customFormat="1" ht="19.7" customHeight="1" x14ac:dyDescent="0.2">
      <c r="A188" s="206" t="s">
        <v>220</v>
      </c>
      <c r="B188" s="206" t="s">
        <v>260</v>
      </c>
      <c r="C188" s="207">
        <v>455566</v>
      </c>
      <c r="D188" s="206" t="s">
        <v>269</v>
      </c>
      <c r="E188" s="208">
        <v>4</v>
      </c>
    </row>
    <row r="189" spans="1:5" s="156" customFormat="1" ht="19.7" customHeight="1" x14ac:dyDescent="0.2">
      <c r="A189" s="206" t="s">
        <v>220</v>
      </c>
      <c r="B189" s="206" t="s">
        <v>260</v>
      </c>
      <c r="C189" s="207">
        <v>455676</v>
      </c>
      <c r="D189" s="206" t="s">
        <v>271</v>
      </c>
      <c r="E189" s="208">
        <v>2</v>
      </c>
    </row>
    <row r="190" spans="1:5" s="156" customFormat="1" ht="19.7" customHeight="1" x14ac:dyDescent="0.2">
      <c r="A190" s="206" t="s">
        <v>220</v>
      </c>
      <c r="B190" s="206" t="s">
        <v>260</v>
      </c>
      <c r="C190" s="207">
        <v>455678</v>
      </c>
      <c r="D190" s="206" t="s">
        <v>272</v>
      </c>
      <c r="E190" s="208">
        <v>31</v>
      </c>
    </row>
    <row r="191" spans="1:5" s="156" customFormat="1" ht="19.7" customHeight="1" x14ac:dyDescent="0.2">
      <c r="A191" s="206" t="s">
        <v>220</v>
      </c>
      <c r="B191" s="206" t="s">
        <v>260</v>
      </c>
      <c r="C191" s="207">
        <v>554412</v>
      </c>
      <c r="D191" s="206" t="s">
        <v>265</v>
      </c>
      <c r="E191" s="208">
        <v>9</v>
      </c>
    </row>
    <row r="192" spans="1:5" s="156" customFormat="1" ht="19.7" customHeight="1" x14ac:dyDescent="0.2">
      <c r="A192" s="206" t="s">
        <v>220</v>
      </c>
      <c r="B192" s="206" t="s">
        <v>260</v>
      </c>
      <c r="C192" s="207">
        <v>554413</v>
      </c>
      <c r="D192" s="206" t="s">
        <v>266</v>
      </c>
      <c r="E192" s="208">
        <v>12</v>
      </c>
    </row>
    <row r="193" spans="1:5" s="156" customFormat="1" ht="19.7" customHeight="1" x14ac:dyDescent="0.2">
      <c r="A193" s="206" t="s">
        <v>220</v>
      </c>
      <c r="B193" s="206" t="s">
        <v>260</v>
      </c>
      <c r="C193" s="207">
        <v>554700</v>
      </c>
      <c r="D193" s="206" t="s">
        <v>274</v>
      </c>
      <c r="E193" s="208">
        <v>6</v>
      </c>
    </row>
    <row r="194" spans="1:5" s="156" customFormat="1" ht="19.7" customHeight="1" x14ac:dyDescent="0.2">
      <c r="A194" s="206" t="s">
        <v>220</v>
      </c>
      <c r="B194" s="206" t="s">
        <v>260</v>
      </c>
      <c r="C194" s="207">
        <v>555406</v>
      </c>
      <c r="D194" s="206" t="s">
        <v>264</v>
      </c>
      <c r="E194" s="208">
        <v>5</v>
      </c>
    </row>
    <row r="195" spans="1:5" s="156" customFormat="1" ht="19.7" customHeight="1" x14ac:dyDescent="0.2">
      <c r="A195" s="206" t="s">
        <v>220</v>
      </c>
      <c r="B195" s="206" t="s">
        <v>260</v>
      </c>
      <c r="C195" s="207">
        <v>555624</v>
      </c>
      <c r="D195" s="206" t="s">
        <v>270</v>
      </c>
      <c r="E195" s="208">
        <v>6</v>
      </c>
    </row>
    <row r="196" spans="1:5" s="156" customFormat="1" ht="19.7" customHeight="1" x14ac:dyDescent="0.2">
      <c r="A196" s="206" t="s">
        <v>220</v>
      </c>
      <c r="B196" s="206" t="s">
        <v>260</v>
      </c>
      <c r="C196" s="207">
        <v>555679</v>
      </c>
      <c r="D196" s="206" t="s">
        <v>273</v>
      </c>
      <c r="E196" s="208">
        <v>6</v>
      </c>
    </row>
    <row r="197" spans="1:5" s="156" customFormat="1" ht="19.7" customHeight="1" x14ac:dyDescent="0.2">
      <c r="A197" s="206" t="s">
        <v>275</v>
      </c>
      <c r="B197" s="206" t="s">
        <v>276</v>
      </c>
      <c r="C197" s="207">
        <v>457443</v>
      </c>
      <c r="D197" s="206" t="s">
        <v>287</v>
      </c>
      <c r="E197" s="208">
        <v>18</v>
      </c>
    </row>
    <row r="198" spans="1:5" s="156" customFormat="1" ht="19.7" customHeight="1" x14ac:dyDescent="0.2">
      <c r="A198" s="206" t="s">
        <v>275</v>
      </c>
      <c r="B198" s="206" t="s">
        <v>276</v>
      </c>
      <c r="C198" s="207">
        <v>457446</v>
      </c>
      <c r="D198" s="206" t="s">
        <v>289</v>
      </c>
      <c r="E198" s="208">
        <v>18</v>
      </c>
    </row>
    <row r="199" spans="1:5" s="156" customFormat="1" ht="19.7" customHeight="1" x14ac:dyDescent="0.2">
      <c r="A199" s="206" t="s">
        <v>275</v>
      </c>
      <c r="B199" s="206" t="s">
        <v>276</v>
      </c>
      <c r="C199" s="207">
        <v>457453</v>
      </c>
      <c r="D199" s="206" t="s">
        <v>292</v>
      </c>
      <c r="E199" s="208">
        <v>15</v>
      </c>
    </row>
    <row r="200" spans="1:5" s="156" customFormat="1" ht="19.7" customHeight="1" x14ac:dyDescent="0.2">
      <c r="A200" s="206" t="s">
        <v>275</v>
      </c>
      <c r="B200" s="206" t="s">
        <v>276</v>
      </c>
      <c r="C200" s="207">
        <v>457574</v>
      </c>
      <c r="D200" s="206" t="s">
        <v>295</v>
      </c>
      <c r="E200" s="208">
        <v>14</v>
      </c>
    </row>
    <row r="201" spans="1:5" s="156" customFormat="1" ht="19.7" customHeight="1" x14ac:dyDescent="0.2">
      <c r="A201" s="206" t="s">
        <v>275</v>
      </c>
      <c r="B201" s="206" t="s">
        <v>276</v>
      </c>
      <c r="C201" s="207">
        <v>557105</v>
      </c>
      <c r="D201" s="206" t="s">
        <v>277</v>
      </c>
      <c r="E201" s="208">
        <v>14</v>
      </c>
    </row>
    <row r="202" spans="1:5" s="156" customFormat="1" ht="19.7" customHeight="1" x14ac:dyDescent="0.2">
      <c r="A202" s="206" t="s">
        <v>275</v>
      </c>
      <c r="B202" s="206" t="s">
        <v>276</v>
      </c>
      <c r="C202" s="207">
        <v>557178</v>
      </c>
      <c r="D202" s="206" t="s">
        <v>278</v>
      </c>
      <c r="E202" s="208">
        <v>4</v>
      </c>
    </row>
    <row r="203" spans="1:5" s="156" customFormat="1" ht="19.7" customHeight="1" x14ac:dyDescent="0.2">
      <c r="A203" s="206" t="s">
        <v>275</v>
      </c>
      <c r="B203" s="206" t="s">
        <v>276</v>
      </c>
      <c r="C203" s="207">
        <v>557224</v>
      </c>
      <c r="D203" s="206" t="s">
        <v>279</v>
      </c>
      <c r="E203" s="208">
        <v>14</v>
      </c>
    </row>
    <row r="204" spans="1:5" s="156" customFormat="1" ht="19.7" customHeight="1" x14ac:dyDescent="0.2">
      <c r="A204" s="206" t="s">
        <v>275</v>
      </c>
      <c r="B204" s="206" t="s">
        <v>276</v>
      </c>
      <c r="C204" s="207">
        <v>557432</v>
      </c>
      <c r="D204" s="206" t="s">
        <v>280</v>
      </c>
      <c r="E204" s="208">
        <v>8</v>
      </c>
    </row>
    <row r="205" spans="1:5" s="156" customFormat="1" ht="19.7" customHeight="1" x14ac:dyDescent="0.2">
      <c r="A205" s="206" t="s">
        <v>275</v>
      </c>
      <c r="B205" s="206" t="s">
        <v>276</v>
      </c>
      <c r="C205" s="207">
        <v>557433</v>
      </c>
      <c r="D205" s="206" t="s">
        <v>281</v>
      </c>
      <c r="E205" s="208">
        <v>7</v>
      </c>
    </row>
    <row r="206" spans="1:5" s="156" customFormat="1" ht="19.7" customHeight="1" x14ac:dyDescent="0.2">
      <c r="A206" s="206" t="s">
        <v>275</v>
      </c>
      <c r="B206" s="206" t="s">
        <v>276</v>
      </c>
      <c r="C206" s="207">
        <v>557434</v>
      </c>
      <c r="D206" s="206" t="s">
        <v>282</v>
      </c>
      <c r="E206" s="208">
        <v>9</v>
      </c>
    </row>
    <row r="207" spans="1:5" s="156" customFormat="1" ht="19.7" customHeight="1" x14ac:dyDescent="0.2">
      <c r="A207" s="206" t="s">
        <v>275</v>
      </c>
      <c r="B207" s="206" t="s">
        <v>276</v>
      </c>
      <c r="C207" s="207">
        <v>557436</v>
      </c>
      <c r="D207" s="206" t="s">
        <v>283</v>
      </c>
      <c r="E207" s="208">
        <v>25</v>
      </c>
    </row>
    <row r="208" spans="1:5" s="156" customFormat="1" ht="19.7" customHeight="1" x14ac:dyDescent="0.2">
      <c r="A208" s="206" t="s">
        <v>275</v>
      </c>
      <c r="B208" s="206" t="s">
        <v>276</v>
      </c>
      <c r="C208" s="207">
        <v>557437</v>
      </c>
      <c r="D208" s="206" t="s">
        <v>291</v>
      </c>
      <c r="E208" s="208">
        <v>21</v>
      </c>
    </row>
    <row r="209" spans="1:5" s="156" customFormat="1" ht="19.7" customHeight="1" x14ac:dyDescent="0.2">
      <c r="A209" s="206" t="s">
        <v>275</v>
      </c>
      <c r="B209" s="206" t="s">
        <v>276</v>
      </c>
      <c r="C209" s="207">
        <v>557439</v>
      </c>
      <c r="D209" s="206" t="s">
        <v>286</v>
      </c>
      <c r="E209" s="208">
        <v>10</v>
      </c>
    </row>
    <row r="210" spans="1:5" s="156" customFormat="1" ht="19.7" customHeight="1" x14ac:dyDescent="0.2">
      <c r="A210" s="206" t="s">
        <v>275</v>
      </c>
      <c r="B210" s="206" t="s">
        <v>276</v>
      </c>
      <c r="C210" s="207">
        <v>557440</v>
      </c>
      <c r="D210" s="206" t="s">
        <v>284</v>
      </c>
      <c r="E210" s="208">
        <v>4</v>
      </c>
    </row>
    <row r="211" spans="1:5" s="156" customFormat="1" ht="19.7" customHeight="1" x14ac:dyDescent="0.2">
      <c r="A211" s="206" t="s">
        <v>275</v>
      </c>
      <c r="B211" s="206" t="s">
        <v>276</v>
      </c>
      <c r="C211" s="207">
        <v>557441</v>
      </c>
      <c r="D211" s="206" t="s">
        <v>285</v>
      </c>
      <c r="E211" s="208">
        <v>12</v>
      </c>
    </row>
    <row r="212" spans="1:5" s="156" customFormat="1" ht="19.7" customHeight="1" x14ac:dyDescent="0.2">
      <c r="A212" s="206" t="s">
        <v>275</v>
      </c>
      <c r="B212" s="206" t="s">
        <v>276</v>
      </c>
      <c r="C212" s="207">
        <v>557444</v>
      </c>
      <c r="D212" s="206" t="s">
        <v>297</v>
      </c>
      <c r="E212" s="208">
        <v>25</v>
      </c>
    </row>
    <row r="213" spans="1:5" s="156" customFormat="1" ht="19.7" customHeight="1" x14ac:dyDescent="0.2">
      <c r="A213" s="206" t="s">
        <v>275</v>
      </c>
      <c r="B213" s="206" t="s">
        <v>276</v>
      </c>
      <c r="C213" s="207">
        <v>557445</v>
      </c>
      <c r="D213" s="206" t="s">
        <v>288</v>
      </c>
      <c r="E213" s="208">
        <v>11</v>
      </c>
    </row>
    <row r="214" spans="1:5" s="156" customFormat="1" ht="19.7" customHeight="1" x14ac:dyDescent="0.2">
      <c r="A214" s="206" t="s">
        <v>275</v>
      </c>
      <c r="B214" s="206" t="s">
        <v>276</v>
      </c>
      <c r="C214" s="207">
        <v>557447</v>
      </c>
      <c r="D214" s="206" t="s">
        <v>290</v>
      </c>
      <c r="E214" s="208">
        <v>5</v>
      </c>
    </row>
    <row r="215" spans="1:5" s="156" customFormat="1" ht="19.7" customHeight="1" x14ac:dyDescent="0.2">
      <c r="A215" s="206" t="s">
        <v>275</v>
      </c>
      <c r="B215" s="206" t="s">
        <v>276</v>
      </c>
      <c r="C215" s="207">
        <v>557459</v>
      </c>
      <c r="D215" s="206" t="s">
        <v>293</v>
      </c>
      <c r="E215" s="208">
        <v>14</v>
      </c>
    </row>
    <row r="216" spans="1:5" s="156" customFormat="1" ht="19.7" customHeight="1" x14ac:dyDescent="0.2">
      <c r="A216" s="206" t="s">
        <v>275</v>
      </c>
      <c r="B216" s="206" t="s">
        <v>276</v>
      </c>
      <c r="C216" s="207">
        <v>557559</v>
      </c>
      <c r="D216" s="206" t="s">
        <v>294</v>
      </c>
      <c r="E216" s="208">
        <v>6</v>
      </c>
    </row>
    <row r="217" spans="1:5" s="156" customFormat="1" ht="19.7" customHeight="1" x14ac:dyDescent="0.2">
      <c r="A217" s="206" t="s">
        <v>275</v>
      </c>
      <c r="B217" s="206" t="s">
        <v>276</v>
      </c>
      <c r="C217" s="207">
        <v>557612</v>
      </c>
      <c r="D217" s="206" t="s">
        <v>296</v>
      </c>
      <c r="E217" s="208">
        <v>5</v>
      </c>
    </row>
    <row r="218" spans="1:5" s="156" customFormat="1" ht="19.7" customHeight="1" x14ac:dyDescent="0.2">
      <c r="A218" s="206" t="s">
        <v>275</v>
      </c>
      <c r="B218" s="206" t="s">
        <v>276</v>
      </c>
      <c r="C218" s="207">
        <v>557712</v>
      </c>
      <c r="D218" s="206" t="s">
        <v>298</v>
      </c>
      <c r="E218" s="208">
        <v>19</v>
      </c>
    </row>
    <row r="219" spans="1:5" s="156" customFormat="1" ht="19.7" customHeight="1" x14ac:dyDescent="0.2">
      <c r="A219" s="206" t="s">
        <v>275</v>
      </c>
      <c r="B219" s="206" t="s">
        <v>299</v>
      </c>
      <c r="C219" s="207">
        <v>457163</v>
      </c>
      <c r="D219" s="206" t="s">
        <v>300</v>
      </c>
      <c r="E219" s="208">
        <v>5</v>
      </c>
    </row>
    <row r="220" spans="1:5" s="156" customFormat="1" ht="19.7" customHeight="1" x14ac:dyDescent="0.2">
      <c r="A220" s="206" t="s">
        <v>275</v>
      </c>
      <c r="B220" s="206" t="s">
        <v>299</v>
      </c>
      <c r="C220" s="207">
        <v>457165</v>
      </c>
      <c r="D220" s="206" t="s">
        <v>301</v>
      </c>
      <c r="E220" s="208">
        <v>20</v>
      </c>
    </row>
    <row r="221" spans="1:5" s="156" customFormat="1" ht="19.7" customHeight="1" x14ac:dyDescent="0.2">
      <c r="A221" s="206" t="s">
        <v>275</v>
      </c>
      <c r="B221" s="206" t="s">
        <v>299</v>
      </c>
      <c r="C221" s="207">
        <v>457258</v>
      </c>
      <c r="D221" s="206" t="s">
        <v>304</v>
      </c>
      <c r="E221" s="208">
        <v>18</v>
      </c>
    </row>
    <row r="222" spans="1:5" s="156" customFormat="1" ht="19.7" customHeight="1" x14ac:dyDescent="0.2">
      <c r="A222" s="206" t="s">
        <v>275</v>
      </c>
      <c r="B222" s="206" t="s">
        <v>299</v>
      </c>
      <c r="C222" s="207">
        <v>457308</v>
      </c>
      <c r="D222" s="206" t="s">
        <v>306</v>
      </c>
      <c r="E222" s="208">
        <v>50</v>
      </c>
    </row>
    <row r="223" spans="1:5" s="156" customFormat="1" ht="19.7" customHeight="1" x14ac:dyDescent="0.2">
      <c r="A223" s="206" t="s">
        <v>275</v>
      </c>
      <c r="B223" s="206" t="s">
        <v>299</v>
      </c>
      <c r="C223" s="207">
        <v>457345</v>
      </c>
      <c r="D223" s="206" t="s">
        <v>307</v>
      </c>
      <c r="E223" s="208">
        <v>3</v>
      </c>
    </row>
    <row r="224" spans="1:5" s="156" customFormat="1" ht="19.7" customHeight="1" x14ac:dyDescent="0.2">
      <c r="A224" s="206" t="s">
        <v>275</v>
      </c>
      <c r="B224" s="206" t="s">
        <v>299</v>
      </c>
      <c r="C224" s="207">
        <v>457435</v>
      </c>
      <c r="D224" s="206" t="s">
        <v>309</v>
      </c>
      <c r="E224" s="208">
        <v>12</v>
      </c>
    </row>
    <row r="225" spans="1:5" s="156" customFormat="1" ht="19.7" customHeight="1" x14ac:dyDescent="0.2">
      <c r="A225" s="206" t="s">
        <v>275</v>
      </c>
      <c r="B225" s="206" t="s">
        <v>299</v>
      </c>
      <c r="C225" s="207">
        <v>457543</v>
      </c>
      <c r="D225" s="206" t="s">
        <v>313</v>
      </c>
      <c r="E225" s="208">
        <v>3</v>
      </c>
    </row>
    <row r="226" spans="1:5" s="156" customFormat="1" ht="19.7" customHeight="1" x14ac:dyDescent="0.2">
      <c r="A226" s="206" t="s">
        <v>275</v>
      </c>
      <c r="B226" s="206" t="s">
        <v>299</v>
      </c>
      <c r="C226" s="207">
        <v>457583</v>
      </c>
      <c r="D226" s="206" t="s">
        <v>314</v>
      </c>
      <c r="E226" s="208">
        <v>28</v>
      </c>
    </row>
    <row r="227" spans="1:5" s="156" customFormat="1" ht="19.7" customHeight="1" x14ac:dyDescent="0.2">
      <c r="A227" s="206" t="s">
        <v>275</v>
      </c>
      <c r="B227" s="206" t="s">
        <v>299</v>
      </c>
      <c r="C227" s="207">
        <v>457614</v>
      </c>
      <c r="D227" s="206" t="s">
        <v>315</v>
      </c>
      <c r="E227" s="208">
        <v>16</v>
      </c>
    </row>
    <row r="228" spans="1:5" s="156" customFormat="1" ht="19.7" customHeight="1" x14ac:dyDescent="0.2">
      <c r="A228" s="206" t="s">
        <v>275</v>
      </c>
      <c r="B228" s="206" t="s">
        <v>299</v>
      </c>
      <c r="C228" s="207">
        <v>457617</v>
      </c>
      <c r="D228" s="206" t="s">
        <v>316</v>
      </c>
      <c r="E228" s="208">
        <v>21</v>
      </c>
    </row>
    <row r="229" spans="1:5" s="156" customFormat="1" ht="19.7" customHeight="1" x14ac:dyDescent="0.2">
      <c r="A229" s="206" t="s">
        <v>275</v>
      </c>
      <c r="B229" s="206" t="s">
        <v>299</v>
      </c>
      <c r="C229" s="207">
        <v>557210</v>
      </c>
      <c r="D229" s="206" t="s">
        <v>302</v>
      </c>
      <c r="E229" s="208">
        <v>9</v>
      </c>
    </row>
    <row r="230" spans="1:5" s="156" customFormat="1" ht="19.7" customHeight="1" x14ac:dyDescent="0.2">
      <c r="A230" s="206" t="s">
        <v>275</v>
      </c>
      <c r="B230" s="206" t="s">
        <v>299</v>
      </c>
      <c r="C230" s="207">
        <v>557250</v>
      </c>
      <c r="D230" s="206" t="s">
        <v>303</v>
      </c>
      <c r="E230" s="208">
        <v>14</v>
      </c>
    </row>
    <row r="231" spans="1:5" s="156" customFormat="1" ht="19.7" customHeight="1" x14ac:dyDescent="0.2">
      <c r="A231" s="206" t="s">
        <v>275</v>
      </c>
      <c r="B231" s="206" t="s">
        <v>299</v>
      </c>
      <c r="C231" s="207">
        <v>557305</v>
      </c>
      <c r="D231" s="206" t="s">
        <v>305</v>
      </c>
      <c r="E231" s="208">
        <v>6</v>
      </c>
    </row>
    <row r="232" spans="1:5" s="156" customFormat="1" ht="19.7" customHeight="1" x14ac:dyDescent="0.2">
      <c r="A232" s="206" t="s">
        <v>275</v>
      </c>
      <c r="B232" s="206" t="s">
        <v>299</v>
      </c>
      <c r="C232" s="207">
        <v>557458</v>
      </c>
      <c r="D232" s="206" t="s">
        <v>310</v>
      </c>
      <c r="E232" s="208">
        <v>6</v>
      </c>
    </row>
    <row r="233" spans="1:5" s="156" customFormat="1" ht="19.7" customHeight="1" x14ac:dyDescent="0.2">
      <c r="A233" s="206" t="s">
        <v>275</v>
      </c>
      <c r="B233" s="206" t="s">
        <v>299</v>
      </c>
      <c r="C233" s="207">
        <v>557503</v>
      </c>
      <c r="D233" s="206" t="s">
        <v>311</v>
      </c>
      <c r="E233" s="208">
        <v>5</v>
      </c>
    </row>
    <row r="234" spans="1:5" s="156" customFormat="1" ht="19.7" customHeight="1" x14ac:dyDescent="0.2">
      <c r="A234" s="206" t="s">
        <v>275</v>
      </c>
      <c r="B234" s="206" t="s">
        <v>299</v>
      </c>
      <c r="C234" s="207">
        <v>557523</v>
      </c>
      <c r="D234" s="206" t="s">
        <v>312</v>
      </c>
      <c r="E234" s="208">
        <v>10</v>
      </c>
    </row>
    <row r="235" spans="1:5" s="156" customFormat="1" ht="19.7" customHeight="1" x14ac:dyDescent="0.2">
      <c r="A235" s="206" t="s">
        <v>275</v>
      </c>
      <c r="B235" s="206" t="s">
        <v>299</v>
      </c>
      <c r="C235" s="207">
        <v>557668</v>
      </c>
      <c r="D235" s="206" t="s">
        <v>317</v>
      </c>
      <c r="E235" s="208">
        <v>8</v>
      </c>
    </row>
    <row r="236" spans="1:5" s="156" customFormat="1" ht="19.7" customHeight="1" x14ac:dyDescent="0.2">
      <c r="A236" s="206" t="s">
        <v>275</v>
      </c>
      <c r="B236" s="206" t="s">
        <v>318</v>
      </c>
      <c r="C236" s="207">
        <v>457158</v>
      </c>
      <c r="D236" s="206" t="s">
        <v>338</v>
      </c>
      <c r="E236" s="208">
        <v>5</v>
      </c>
    </row>
    <row r="237" spans="1:5" s="156" customFormat="1" ht="19.7" customHeight="1" x14ac:dyDescent="0.2">
      <c r="A237" s="206" t="s">
        <v>275</v>
      </c>
      <c r="B237" s="206" t="s">
        <v>318</v>
      </c>
      <c r="C237" s="207">
        <v>457180</v>
      </c>
      <c r="D237" s="206" t="s">
        <v>320</v>
      </c>
      <c r="E237" s="208">
        <v>3</v>
      </c>
    </row>
    <row r="238" spans="1:5" s="156" customFormat="1" ht="19.7" customHeight="1" x14ac:dyDescent="0.2">
      <c r="A238" s="206" t="s">
        <v>275</v>
      </c>
      <c r="B238" s="206" t="s">
        <v>318</v>
      </c>
      <c r="C238" s="207">
        <v>457192</v>
      </c>
      <c r="D238" s="206" t="s">
        <v>322</v>
      </c>
      <c r="E238" s="208">
        <v>4</v>
      </c>
    </row>
    <row r="239" spans="1:5" s="156" customFormat="1" ht="19.7" customHeight="1" x14ac:dyDescent="0.2">
      <c r="A239" s="206" t="s">
        <v>275</v>
      </c>
      <c r="B239" s="206" t="s">
        <v>318</v>
      </c>
      <c r="C239" s="207">
        <v>457306</v>
      </c>
      <c r="D239" s="206" t="s">
        <v>324</v>
      </c>
      <c r="E239" s="208">
        <v>16</v>
      </c>
    </row>
    <row r="240" spans="1:5" s="156" customFormat="1" ht="19.7" customHeight="1" x14ac:dyDescent="0.2">
      <c r="A240" s="206" t="s">
        <v>275</v>
      </c>
      <c r="B240" s="206" t="s">
        <v>318</v>
      </c>
      <c r="C240" s="207">
        <v>457348</v>
      </c>
      <c r="D240" s="206" t="s">
        <v>327</v>
      </c>
      <c r="E240" s="208">
        <v>25</v>
      </c>
    </row>
    <row r="241" spans="1:5" s="156" customFormat="1" ht="19.7" customHeight="1" x14ac:dyDescent="0.2">
      <c r="A241" s="206" t="s">
        <v>275</v>
      </c>
      <c r="B241" s="206" t="s">
        <v>318</v>
      </c>
      <c r="C241" s="207">
        <v>457350</v>
      </c>
      <c r="D241" s="206" t="s">
        <v>328</v>
      </c>
      <c r="E241" s="208">
        <v>32</v>
      </c>
    </row>
    <row r="242" spans="1:5" s="156" customFormat="1" ht="19.7" customHeight="1" x14ac:dyDescent="0.2">
      <c r="A242" s="206" t="s">
        <v>275</v>
      </c>
      <c r="B242" s="206" t="s">
        <v>318</v>
      </c>
      <c r="C242" s="207">
        <v>457449</v>
      </c>
      <c r="D242" s="206" t="s">
        <v>330</v>
      </c>
      <c r="E242" s="208">
        <v>16</v>
      </c>
    </row>
    <row r="243" spans="1:5" s="156" customFormat="1" ht="19.7" customHeight="1" x14ac:dyDescent="0.2">
      <c r="A243" s="206" t="s">
        <v>275</v>
      </c>
      <c r="B243" s="206" t="s">
        <v>318</v>
      </c>
      <c r="C243" s="207">
        <v>457632</v>
      </c>
      <c r="D243" s="206" t="s">
        <v>334</v>
      </c>
      <c r="E243" s="208">
        <v>48</v>
      </c>
    </row>
    <row r="244" spans="1:5" s="156" customFormat="1" ht="19.7" customHeight="1" x14ac:dyDescent="0.2">
      <c r="A244" s="206" t="s">
        <v>275</v>
      </c>
      <c r="B244" s="206" t="s">
        <v>318</v>
      </c>
      <c r="C244" s="207">
        <v>557113</v>
      </c>
      <c r="D244" s="206" t="s">
        <v>319</v>
      </c>
      <c r="E244" s="208">
        <v>16</v>
      </c>
    </row>
    <row r="245" spans="1:5" s="156" customFormat="1" ht="19.7" customHeight="1" x14ac:dyDescent="0.2">
      <c r="A245" s="206" t="s">
        <v>275</v>
      </c>
      <c r="B245" s="206" t="s">
        <v>318</v>
      </c>
      <c r="C245" s="207">
        <v>557182</v>
      </c>
      <c r="D245" s="206" t="s">
        <v>321</v>
      </c>
      <c r="E245" s="208">
        <v>6</v>
      </c>
    </row>
    <row r="246" spans="1:5" s="156" customFormat="1" ht="19.7" customHeight="1" x14ac:dyDescent="0.2">
      <c r="A246" s="206" t="s">
        <v>275</v>
      </c>
      <c r="B246" s="206" t="s">
        <v>318</v>
      </c>
      <c r="C246" s="207">
        <v>557303</v>
      </c>
      <c r="D246" s="206" t="s">
        <v>323</v>
      </c>
      <c r="E246" s="208">
        <v>5</v>
      </c>
    </row>
    <row r="247" spans="1:5" s="156" customFormat="1" ht="19.7" customHeight="1" x14ac:dyDescent="0.2">
      <c r="A247" s="206" t="s">
        <v>275</v>
      </c>
      <c r="B247" s="206" t="s">
        <v>318</v>
      </c>
      <c r="C247" s="207">
        <v>557307</v>
      </c>
      <c r="D247" s="206" t="s">
        <v>325</v>
      </c>
      <c r="E247" s="208">
        <v>6</v>
      </c>
    </row>
    <row r="248" spans="1:5" s="156" customFormat="1" ht="19.7" customHeight="1" x14ac:dyDescent="0.2">
      <c r="A248" s="206" t="s">
        <v>275</v>
      </c>
      <c r="B248" s="206" t="s">
        <v>318</v>
      </c>
      <c r="C248" s="207">
        <v>557347</v>
      </c>
      <c r="D248" s="206" t="s">
        <v>326</v>
      </c>
      <c r="E248" s="208">
        <v>22</v>
      </c>
    </row>
    <row r="249" spans="1:5" s="156" customFormat="1" ht="19.7" customHeight="1" x14ac:dyDescent="0.2">
      <c r="A249" s="206" t="s">
        <v>275</v>
      </c>
      <c r="B249" s="206" t="s">
        <v>318</v>
      </c>
      <c r="C249" s="207">
        <v>557352</v>
      </c>
      <c r="D249" s="206" t="s">
        <v>329</v>
      </c>
      <c r="E249" s="208">
        <v>20</v>
      </c>
    </row>
    <row r="250" spans="1:5" s="156" customFormat="1" ht="19.7" customHeight="1" x14ac:dyDescent="0.2">
      <c r="A250" s="206" t="s">
        <v>275</v>
      </c>
      <c r="B250" s="206" t="s">
        <v>318</v>
      </c>
      <c r="C250" s="207">
        <v>557508</v>
      </c>
      <c r="D250" s="206" t="s">
        <v>331</v>
      </c>
      <c r="E250" s="208">
        <v>21</v>
      </c>
    </row>
    <row r="251" spans="1:5" s="156" customFormat="1" ht="19.7" customHeight="1" x14ac:dyDescent="0.2">
      <c r="A251" s="206" t="s">
        <v>275</v>
      </c>
      <c r="B251" s="206" t="s">
        <v>318</v>
      </c>
      <c r="C251" s="207">
        <v>557622</v>
      </c>
      <c r="D251" s="206" t="s">
        <v>332</v>
      </c>
      <c r="E251" s="208">
        <v>3</v>
      </c>
    </row>
    <row r="252" spans="1:5" s="156" customFormat="1" ht="19.7" customHeight="1" x14ac:dyDescent="0.2">
      <c r="A252" s="206" t="s">
        <v>275</v>
      </c>
      <c r="B252" s="206" t="s">
        <v>318</v>
      </c>
      <c r="C252" s="207">
        <v>557628</v>
      </c>
      <c r="D252" s="206" t="s">
        <v>333</v>
      </c>
      <c r="E252" s="208">
        <v>3</v>
      </c>
    </row>
    <row r="253" spans="1:5" s="156" customFormat="1" ht="19.7" customHeight="1" x14ac:dyDescent="0.2">
      <c r="A253" s="206" t="s">
        <v>275</v>
      </c>
      <c r="B253" s="206" t="s">
        <v>318</v>
      </c>
      <c r="C253" s="207">
        <v>557660</v>
      </c>
      <c r="D253" s="206" t="s">
        <v>337</v>
      </c>
      <c r="E253" s="208">
        <v>13</v>
      </c>
    </row>
    <row r="254" spans="1:5" s="156" customFormat="1" ht="19.7" customHeight="1" x14ac:dyDescent="0.2">
      <c r="A254" s="206" t="s">
        <v>339</v>
      </c>
      <c r="B254" s="206" t="s">
        <v>340</v>
      </c>
      <c r="C254" s="207">
        <v>488256</v>
      </c>
      <c r="D254" s="206" t="s">
        <v>344</v>
      </c>
      <c r="E254" s="208">
        <v>3</v>
      </c>
    </row>
    <row r="255" spans="1:5" s="156" customFormat="1" ht="19.7" customHeight="1" x14ac:dyDescent="0.2">
      <c r="A255" s="206" t="s">
        <v>339</v>
      </c>
      <c r="B255" s="206" t="s">
        <v>340</v>
      </c>
      <c r="C255" s="207">
        <v>488281</v>
      </c>
      <c r="D255" s="206" t="s">
        <v>345</v>
      </c>
      <c r="E255" s="208">
        <v>8</v>
      </c>
    </row>
    <row r="256" spans="1:5" s="156" customFormat="1" ht="19.7" customHeight="1" x14ac:dyDescent="0.2">
      <c r="A256" s="206" t="s">
        <v>339</v>
      </c>
      <c r="B256" s="206" t="s">
        <v>340</v>
      </c>
      <c r="C256" s="207">
        <v>488286</v>
      </c>
      <c r="D256" s="206" t="s">
        <v>346</v>
      </c>
      <c r="E256" s="208">
        <v>62</v>
      </c>
    </row>
    <row r="257" spans="1:5" s="156" customFormat="1" ht="19.7" customHeight="1" x14ac:dyDescent="0.2">
      <c r="A257" s="206" t="s">
        <v>339</v>
      </c>
      <c r="B257" s="206" t="s">
        <v>340</v>
      </c>
      <c r="C257" s="207">
        <v>488288</v>
      </c>
      <c r="D257" s="206" t="s">
        <v>348</v>
      </c>
      <c r="E257" s="208">
        <v>3</v>
      </c>
    </row>
    <row r="258" spans="1:5" s="156" customFormat="1" ht="19.7" customHeight="1" x14ac:dyDescent="0.2">
      <c r="A258" s="206" t="s">
        <v>339</v>
      </c>
      <c r="B258" s="206" t="s">
        <v>340</v>
      </c>
      <c r="C258" s="207">
        <v>488291</v>
      </c>
      <c r="D258" s="206" t="s">
        <v>347</v>
      </c>
      <c r="E258" s="208">
        <v>7</v>
      </c>
    </row>
    <row r="259" spans="1:5" s="156" customFormat="1" ht="19.7" customHeight="1" x14ac:dyDescent="0.2">
      <c r="A259" s="206" t="s">
        <v>339</v>
      </c>
      <c r="B259" s="206" t="s">
        <v>340</v>
      </c>
      <c r="C259" s="207">
        <v>488451</v>
      </c>
      <c r="D259" s="206" t="s">
        <v>351</v>
      </c>
      <c r="E259" s="208">
        <v>4</v>
      </c>
    </row>
    <row r="260" spans="1:5" s="156" customFormat="1" ht="19.7" customHeight="1" x14ac:dyDescent="0.2">
      <c r="A260" s="206" t="s">
        <v>339</v>
      </c>
      <c r="B260" s="206" t="s">
        <v>340</v>
      </c>
      <c r="C260" s="207">
        <v>488561</v>
      </c>
      <c r="D260" s="206" t="s">
        <v>353</v>
      </c>
      <c r="E260" s="208">
        <v>9</v>
      </c>
    </row>
    <row r="261" spans="1:5" s="156" customFormat="1" ht="19.7" customHeight="1" x14ac:dyDescent="0.2">
      <c r="A261" s="206" t="s">
        <v>339</v>
      </c>
      <c r="B261" s="206" t="s">
        <v>340</v>
      </c>
      <c r="C261" s="207">
        <v>488706</v>
      </c>
      <c r="D261" s="206" t="s">
        <v>355</v>
      </c>
      <c r="E261" s="208">
        <v>15</v>
      </c>
    </row>
    <row r="262" spans="1:5" s="156" customFormat="1" ht="19.7" customHeight="1" x14ac:dyDescent="0.2">
      <c r="A262" s="206" t="s">
        <v>339</v>
      </c>
      <c r="B262" s="206" t="s">
        <v>340</v>
      </c>
      <c r="C262" s="207">
        <v>588201</v>
      </c>
      <c r="D262" s="206" t="s">
        <v>341</v>
      </c>
      <c r="E262" s="208">
        <v>10</v>
      </c>
    </row>
    <row r="263" spans="1:5" s="156" customFormat="1" ht="19.7" customHeight="1" x14ac:dyDescent="0.2">
      <c r="A263" s="206" t="s">
        <v>339</v>
      </c>
      <c r="B263" s="206" t="s">
        <v>340</v>
      </c>
      <c r="C263" s="207">
        <v>588206</v>
      </c>
      <c r="D263" s="206" t="s">
        <v>342</v>
      </c>
      <c r="E263" s="208">
        <v>7</v>
      </c>
    </row>
    <row r="264" spans="1:5" s="156" customFormat="1" ht="19.7" customHeight="1" x14ac:dyDescent="0.2">
      <c r="A264" s="206" t="s">
        <v>339</v>
      </c>
      <c r="B264" s="206" t="s">
        <v>340</v>
      </c>
      <c r="C264" s="207">
        <v>588216</v>
      </c>
      <c r="D264" s="206" t="s">
        <v>343</v>
      </c>
      <c r="E264" s="208">
        <v>3</v>
      </c>
    </row>
    <row r="265" spans="1:5" s="156" customFormat="1" ht="19.7" customHeight="1" x14ac:dyDescent="0.2">
      <c r="A265" s="206" t="s">
        <v>339</v>
      </c>
      <c r="B265" s="206" t="s">
        <v>340</v>
      </c>
      <c r="C265" s="207">
        <v>588336</v>
      </c>
      <c r="D265" s="206" t="s">
        <v>349</v>
      </c>
      <c r="E265" s="208">
        <v>10</v>
      </c>
    </row>
    <row r="266" spans="1:5" s="156" customFormat="1" ht="19.7" customHeight="1" x14ac:dyDescent="0.2">
      <c r="A266" s="206" t="s">
        <v>339</v>
      </c>
      <c r="B266" s="206" t="s">
        <v>340</v>
      </c>
      <c r="C266" s="207">
        <v>588396</v>
      </c>
      <c r="D266" s="206" t="s">
        <v>350</v>
      </c>
      <c r="E266" s="208">
        <v>9</v>
      </c>
    </row>
    <row r="267" spans="1:5" s="156" customFormat="1" ht="19.7" customHeight="1" x14ac:dyDescent="0.2">
      <c r="A267" s="206" t="s">
        <v>339</v>
      </c>
      <c r="B267" s="206" t="s">
        <v>340</v>
      </c>
      <c r="C267" s="207">
        <v>588501</v>
      </c>
      <c r="D267" s="206" t="s">
        <v>352</v>
      </c>
      <c r="E267" s="208">
        <v>8</v>
      </c>
    </row>
    <row r="268" spans="1:5" s="156" customFormat="1" ht="19.7" customHeight="1" x14ac:dyDescent="0.2">
      <c r="A268" s="206" t="s">
        <v>339</v>
      </c>
      <c r="B268" s="206" t="s">
        <v>340</v>
      </c>
      <c r="C268" s="207">
        <v>588631</v>
      </c>
      <c r="D268" s="206" t="s">
        <v>354</v>
      </c>
      <c r="E268" s="208">
        <v>20</v>
      </c>
    </row>
    <row r="269" spans="1:5" s="156" customFormat="1" ht="19.7" customHeight="1" x14ac:dyDescent="0.2">
      <c r="A269" s="206" t="s">
        <v>339</v>
      </c>
      <c r="B269" s="206" t="s">
        <v>340</v>
      </c>
      <c r="C269" s="207">
        <v>588716</v>
      </c>
      <c r="D269" s="206" t="s">
        <v>356</v>
      </c>
      <c r="E269" s="208">
        <v>18</v>
      </c>
    </row>
    <row r="270" spans="1:5" s="156" customFormat="1" ht="19.7" customHeight="1" x14ac:dyDescent="0.2">
      <c r="A270" s="206" t="s">
        <v>339</v>
      </c>
      <c r="B270" s="206" t="s">
        <v>357</v>
      </c>
      <c r="C270" s="207">
        <v>488246</v>
      </c>
      <c r="D270" s="206" t="s">
        <v>359</v>
      </c>
      <c r="E270" s="208">
        <v>17</v>
      </c>
    </row>
    <row r="271" spans="1:5" s="156" customFormat="1" ht="19.7" customHeight="1" x14ac:dyDescent="0.2">
      <c r="A271" s="206" t="s">
        <v>339</v>
      </c>
      <c r="B271" s="206" t="s">
        <v>357</v>
      </c>
      <c r="C271" s="207">
        <v>488326</v>
      </c>
      <c r="D271" s="206" t="s">
        <v>361</v>
      </c>
      <c r="E271" s="208">
        <v>20</v>
      </c>
    </row>
    <row r="272" spans="1:5" s="156" customFormat="1" ht="19.7" customHeight="1" x14ac:dyDescent="0.2">
      <c r="A272" s="206" t="s">
        <v>339</v>
      </c>
      <c r="B272" s="206" t="s">
        <v>357</v>
      </c>
      <c r="C272" s="207">
        <v>488556</v>
      </c>
      <c r="D272" s="206" t="s">
        <v>366</v>
      </c>
      <c r="E272" s="208">
        <v>4</v>
      </c>
    </row>
    <row r="273" spans="1:5" s="156" customFormat="1" ht="19.7" customHeight="1" x14ac:dyDescent="0.2">
      <c r="A273" s="206" t="s">
        <v>339</v>
      </c>
      <c r="B273" s="206" t="s">
        <v>357</v>
      </c>
      <c r="C273" s="207">
        <v>488586</v>
      </c>
      <c r="D273" s="206" t="s">
        <v>357</v>
      </c>
      <c r="E273" s="208">
        <v>23</v>
      </c>
    </row>
    <row r="274" spans="1:5" s="156" customFormat="1" ht="19.7" customHeight="1" x14ac:dyDescent="0.2">
      <c r="A274" s="206" t="s">
        <v>339</v>
      </c>
      <c r="B274" s="206" t="s">
        <v>357</v>
      </c>
      <c r="C274" s="207">
        <v>488616</v>
      </c>
      <c r="D274" s="206" t="s">
        <v>368</v>
      </c>
      <c r="E274" s="208">
        <v>11</v>
      </c>
    </row>
    <row r="275" spans="1:5" s="156" customFormat="1" ht="19.7" customHeight="1" x14ac:dyDescent="0.2">
      <c r="A275" s="206" t="s">
        <v>339</v>
      </c>
      <c r="B275" s="206" t="s">
        <v>357</v>
      </c>
      <c r="C275" s="207">
        <v>588186</v>
      </c>
      <c r="D275" s="206" t="s">
        <v>358</v>
      </c>
      <c r="E275" s="208">
        <v>14</v>
      </c>
    </row>
    <row r="276" spans="1:5" s="156" customFormat="1" ht="19.7" customHeight="1" x14ac:dyDescent="0.2">
      <c r="A276" s="206" t="s">
        <v>339</v>
      </c>
      <c r="B276" s="206" t="s">
        <v>357</v>
      </c>
      <c r="C276" s="207">
        <v>588316</v>
      </c>
      <c r="D276" s="206" t="s">
        <v>360</v>
      </c>
      <c r="E276" s="208">
        <v>3</v>
      </c>
    </row>
    <row r="277" spans="1:5" s="156" customFormat="1" ht="19.7" customHeight="1" x14ac:dyDescent="0.2">
      <c r="A277" s="206" t="s">
        <v>339</v>
      </c>
      <c r="B277" s="206" t="s">
        <v>357</v>
      </c>
      <c r="C277" s="207">
        <v>588386</v>
      </c>
      <c r="D277" s="206" t="s">
        <v>363</v>
      </c>
      <c r="E277" s="208">
        <v>1</v>
      </c>
    </row>
    <row r="278" spans="1:5" s="156" customFormat="1" ht="19.7" customHeight="1" x14ac:dyDescent="0.2">
      <c r="A278" s="206" t="s">
        <v>339</v>
      </c>
      <c r="B278" s="206" t="s">
        <v>357</v>
      </c>
      <c r="C278" s="207">
        <v>588461</v>
      </c>
      <c r="D278" s="206" t="s">
        <v>364</v>
      </c>
      <c r="E278" s="208">
        <v>5</v>
      </c>
    </row>
    <row r="279" spans="1:5" s="156" customFormat="1" ht="19.7" customHeight="1" x14ac:dyDescent="0.2">
      <c r="A279" s="206" t="s">
        <v>339</v>
      </c>
      <c r="B279" s="206" t="s">
        <v>357</v>
      </c>
      <c r="C279" s="207">
        <v>588551</v>
      </c>
      <c r="D279" s="206" t="s">
        <v>365</v>
      </c>
      <c r="E279" s="208">
        <v>4</v>
      </c>
    </row>
    <row r="280" spans="1:5" s="156" customFormat="1" ht="19.7" customHeight="1" x14ac:dyDescent="0.2">
      <c r="A280" s="206" t="s">
        <v>339</v>
      </c>
      <c r="B280" s="206" t="s">
        <v>357</v>
      </c>
      <c r="C280" s="207">
        <v>588587</v>
      </c>
      <c r="D280" s="206" t="s">
        <v>367</v>
      </c>
      <c r="E280" s="208">
        <v>13</v>
      </c>
    </row>
    <row r="281" spans="1:5" s="156" customFormat="1" ht="19.7" customHeight="1" x14ac:dyDescent="0.2">
      <c r="A281" s="206" t="s">
        <v>339</v>
      </c>
      <c r="B281" s="206" t="s">
        <v>357</v>
      </c>
      <c r="C281" s="207">
        <v>588666</v>
      </c>
      <c r="D281" s="206" t="s">
        <v>369</v>
      </c>
      <c r="E281" s="208">
        <v>5</v>
      </c>
    </row>
    <row r="282" spans="1:5" s="156" customFormat="1" ht="28.7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268" t="s">
        <v>445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M1" s="269" t="s">
        <v>446</v>
      </c>
      <c r="N1" s="269"/>
      <c r="O1" s="269"/>
      <c r="P1" s="269"/>
      <c r="Q1" s="269"/>
      <c r="R1" s="269"/>
      <c r="S1" s="269"/>
      <c r="U1" s="270" t="s">
        <v>447</v>
      </c>
      <c r="V1" s="270"/>
      <c r="W1" s="270"/>
      <c r="X1" s="270"/>
      <c r="Y1" s="270"/>
      <c r="Z1" s="270"/>
    </row>
    <row r="2" spans="1:26" x14ac:dyDescent="0.25">
      <c r="M2" t="s">
        <v>448</v>
      </c>
      <c r="O2">
        <v>49</v>
      </c>
    </row>
    <row r="3" spans="1:26" ht="15.75" thickBot="1" x14ac:dyDescent="0.3">
      <c r="M3" s="55" t="s">
        <v>449</v>
      </c>
      <c r="N3" s="55"/>
      <c r="O3">
        <f>50-O2</f>
        <v>1</v>
      </c>
    </row>
    <row r="4" spans="1:26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696</v>
      </c>
      <c r="H4" s="81" t="s">
        <v>455</v>
      </c>
      <c r="I4" s="82" t="s">
        <v>456</v>
      </c>
      <c r="J4" s="82" t="s">
        <v>457</v>
      </c>
      <c r="K4" s="83" t="s">
        <v>458</v>
      </c>
      <c r="M4" s="84" t="s">
        <v>456</v>
      </c>
      <c r="N4" s="84" t="s">
        <v>459</v>
      </c>
      <c r="O4" s="84" t="s">
        <v>460</v>
      </c>
      <c r="P4" s="84" t="s">
        <v>461</v>
      </c>
      <c r="Q4" s="84" t="s">
        <v>462</v>
      </c>
      <c r="R4" s="84" t="s">
        <v>463</v>
      </c>
      <c r="S4" s="84" t="s">
        <v>464</v>
      </c>
      <c r="U4" s="84" t="s">
        <v>465</v>
      </c>
      <c r="V4" s="84" t="s">
        <v>466</v>
      </c>
      <c r="W4" s="84" t="s">
        <v>467</v>
      </c>
      <c r="X4" s="84" t="s">
        <v>468</v>
      </c>
      <c r="Y4" s="84" t="s">
        <v>469</v>
      </c>
      <c r="Z4" s="84" t="s">
        <v>470</v>
      </c>
    </row>
    <row r="5" spans="1:26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161.93694173152778</v>
      </c>
      <c r="I5" s="89">
        <v>0.78149541168597059</v>
      </c>
      <c r="J5" s="90">
        <v>0.9368193953923003</v>
      </c>
      <c r="K5" s="91">
        <v>195</v>
      </c>
      <c r="M5" s="89">
        <f t="shared" ref="M5:M68" si="0">I5</f>
        <v>0.78149541168597059</v>
      </c>
      <c r="N5" s="89">
        <f>VLOOKUP(1,$K$5:$M$297,3,0)</f>
        <v>12.369229711213158</v>
      </c>
      <c r="O5" s="89">
        <f>VLOOKUP(10,$K$5:$M$297,3,0)</f>
        <v>3.0046629545673551</v>
      </c>
      <c r="P5" s="89">
        <f>VLOOKUP(30,$K$5:$M$297,3,0)</f>
        <v>2.0426274513903548</v>
      </c>
      <c r="Q5" s="89">
        <f>VLOOKUP(50,$K$5:$M$297,3,0)</f>
        <v>1.8420493017758357</v>
      </c>
      <c r="R5" s="89">
        <f>VLOOKUP(100,$K$5:$M$297,3,0)</f>
        <v>1.338123084566661</v>
      </c>
      <c r="S5" s="89">
        <f>VLOOKUP(150,$K$5:$M$297,3,0)</f>
        <v>1.0005045506319168</v>
      </c>
      <c r="U5" s="92">
        <f>((((($N$5-$M5)))/0.003)*G5*1000)+(((((($N$5/$O$2)-($M5/$O$2))))/0.003)*G5*1000)*$O$3</f>
        <v>7527915.2648222651</v>
      </c>
      <c r="V5" s="92">
        <f>((((($O$5-$M5)))/0.003)*G5*1000)+(((((($O$5/$O$2)-($M5/$O$2))))/0.003)*G5*1000)*$O$3</f>
        <v>1444269.9883960101</v>
      </c>
      <c r="W5" s="92">
        <f>((((($P$5-$M5)))/0.003)*G5*1000)+(((((($P$5/$O$2)-($M5/$O$2))))/0.003)*G5*1000)*$O$3</f>
        <v>819288.29978733987</v>
      </c>
      <c r="X5" s="92">
        <f>((((($Q$5-$M5)))/0.003)*G5*1000)+(((((($Q$5/$O$2)-($M5/$O$2))))/0.003)*G5*1000)*$O$3</f>
        <v>688983.6798121864</v>
      </c>
      <c r="Y5" s="92">
        <f>((((($R$5-$M5)))/0.003)*G5*1000)+(((((($R$5/$O$2)-($M5/$O$2))))/0.003)*G5*1000)*$O$3</f>
        <v>361610.46216532739</v>
      </c>
      <c r="Z5" s="92">
        <f>((((($S$5-$M5)))/0.003)*G5*1000)+(((((($S$5/$O$2)-($M5/$O$2))))/0.003)*G5*1000)*$O$3</f>
        <v>142278.22260940514</v>
      </c>
    </row>
    <row r="6" spans="1:26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196.29211313269928</v>
      </c>
      <c r="I6" s="97">
        <v>1.212912146916745</v>
      </c>
      <c r="J6" s="98">
        <v>0.90194117376466898</v>
      </c>
      <c r="K6" s="99">
        <v>122</v>
      </c>
      <c r="M6" s="89">
        <f t="shared" si="0"/>
        <v>1.212912146916745</v>
      </c>
      <c r="N6" s="100"/>
      <c r="U6" s="92">
        <f>((((($N$5-$M6)))/0.003)*G6*1000)+(((((($N$5/$O$2)-($M6/$O$2))))/0.003)*G6*1000)*$O$3</f>
        <v>34861061.438903503</v>
      </c>
      <c r="V6" s="92">
        <f>((((($O$5-$M6)))/0.003)*G6*1000)+(((((($O$5/$O$2)-($M6/$O$2))))/0.003)*G6*1000)*$O$3</f>
        <v>5598830.8533463785</v>
      </c>
      <c r="W6" s="92">
        <f>((((($P$5-$M6)))/0.003)*G6*1000)+(((((($P$5/$O$2)-($M6/$O$2))))/0.003)*G6*1000)*$O$3</f>
        <v>2592679.5324131856</v>
      </c>
      <c r="X6" s="92">
        <f>((((($Q$5-$M6)))/0.003)*G6*1000)+(((((($Q$5/$O$2)-($M6/$O$2))))/0.003)*G6*1000)*$O$3</f>
        <v>1965916.5206295291</v>
      </c>
      <c r="Y6" s="92">
        <f t="shared" ref="Y6:Y69" si="1">((((($R$5-$M6)))/0.003)*G6*1000)+(((((($R$5/$O$2)-($M6/$O$2))))/0.003)*G6*1000)*$O$3</f>
        <v>391256.8968281892</v>
      </c>
      <c r="Z6" s="92">
        <f>((((($S$5-$M6)))/0.003)*G6*1000)+(((((($S$5/$O$2)-($M6/$O$2))))/0.003)*G6*1000)*$O$3</f>
        <v>-663727.45500474621</v>
      </c>
    </row>
    <row r="7" spans="1:26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136.14808677988063</v>
      </c>
      <c r="I7" s="97">
        <v>0.89148783583086155</v>
      </c>
      <c r="J7" s="98">
        <v>0.92792697228165344</v>
      </c>
      <c r="K7" s="99">
        <v>179</v>
      </c>
      <c r="M7" s="89">
        <f t="shared" si="0"/>
        <v>0.89148783583086155</v>
      </c>
      <c r="N7" s="100"/>
      <c r="U7" s="92">
        <f t="shared" ref="U7:U70" si="2">((((($N$5-$M7)))/0.003)*G7*1000)+(((((($N$5/$O$2)-($M7/$O$2))))/0.003)*G7*1000)*$O$3</f>
        <v>9651971.3185254764</v>
      </c>
      <c r="V7" s="92">
        <f t="shared" ref="V7:V70" si="3">((((($O$5-$M7)))/0.003)*G7*1000)+(((((($O$5/$O$2)-($M7/$O$2))))/0.003)*G7*1000)*$O$3</f>
        <v>1777031.2190773983</v>
      </c>
      <c r="W7" s="92">
        <f t="shared" ref="W7:W70" si="4">((((($P$5-$M7)))/0.003)*G7*1000)+(((((($P$5/$O$2)-($M7/$O$2))))/0.003)*G7*1000)*$O$3</f>
        <v>968027.21943323023</v>
      </c>
      <c r="X7" s="92">
        <f t="shared" ref="X7:X70" si="5">((((($Q$5-$M7)))/0.003)*G7*1000)+(((((($Q$5/$O$2)-($M7/$O$2))))/0.003)*G7*1000)*$O$3</f>
        <v>799355.1436693928</v>
      </c>
      <c r="Y7" s="92">
        <f t="shared" si="1"/>
        <v>375588.74014117365</v>
      </c>
      <c r="Z7" s="92">
        <f t="shared" ref="Z7:Z70" si="6">((((($S$5-$M7)))/0.003)*G7*1000)+(((((($S$5/$O$2)-($M7/$O$2))))/0.003)*G7*1000)*$O$3</f>
        <v>91675.367500335051</v>
      </c>
    </row>
    <row r="8" spans="1:26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42.328775896068557</v>
      </c>
      <c r="I8" s="97">
        <v>0.13219491235100794</v>
      </c>
      <c r="J8" s="98">
        <v>0.98931259945547234</v>
      </c>
      <c r="K8" s="99">
        <v>293</v>
      </c>
      <c r="M8" s="89">
        <f t="shared" si="0"/>
        <v>0.13219491235100794</v>
      </c>
      <c r="N8" s="100"/>
      <c r="U8" s="92">
        <f t="shared" si="2"/>
        <v>11342210.96809406</v>
      </c>
      <c r="V8" s="92">
        <f t="shared" si="3"/>
        <v>2662421.0088015245</v>
      </c>
      <c r="W8" s="92">
        <f t="shared" si="4"/>
        <v>1770733.6176007844</v>
      </c>
      <c r="X8" s="92">
        <f t="shared" si="5"/>
        <v>1584822.5921022424</v>
      </c>
      <c r="Y8" s="92">
        <f t="shared" si="1"/>
        <v>1117745.594946729</v>
      </c>
      <c r="Z8" s="92">
        <f t="shared" si="6"/>
        <v>804815.15864670649</v>
      </c>
    </row>
    <row r="9" spans="1:26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187.39525679443872</v>
      </c>
      <c r="I9" s="97">
        <v>0.94163081555522676</v>
      </c>
      <c r="J9" s="98">
        <v>0.92387312407161426</v>
      </c>
      <c r="K9" s="99">
        <v>167</v>
      </c>
      <c r="M9" s="89">
        <f t="shared" si="0"/>
        <v>0.94163081555522676</v>
      </c>
      <c r="N9" s="100"/>
      <c r="U9" s="92">
        <f t="shared" si="2"/>
        <v>25904774.744989745</v>
      </c>
      <c r="V9" s="92">
        <f t="shared" si="3"/>
        <v>4676606.4630680811</v>
      </c>
      <c r="W9" s="92">
        <f t="shared" si="4"/>
        <v>2495805.9962305338</v>
      </c>
      <c r="X9" s="92">
        <f t="shared" si="5"/>
        <v>2041123.2731166498</v>
      </c>
      <c r="Y9" s="92">
        <f t="shared" si="1"/>
        <v>898792.73945935408</v>
      </c>
      <c r="Z9" s="92">
        <f t="shared" si="6"/>
        <v>133458.55585965156</v>
      </c>
    </row>
    <row r="10" spans="1:26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70.864659044472702</v>
      </c>
      <c r="I10" s="97">
        <v>0.43410237001778923</v>
      </c>
      <c r="J10" s="98">
        <v>0.96490465613842868</v>
      </c>
      <c r="K10" s="99">
        <v>255</v>
      </c>
      <c r="M10" s="89">
        <f t="shared" si="0"/>
        <v>0.43410237001778923</v>
      </c>
      <c r="N10" s="100"/>
      <c r="U10" s="92">
        <f t="shared" si="2"/>
        <v>8407577.1728613954</v>
      </c>
      <c r="V10" s="92">
        <f t="shared" si="3"/>
        <v>1810804.8514505082</v>
      </c>
      <c r="W10" s="92">
        <f t="shared" si="4"/>
        <v>1133108.8784821061</v>
      </c>
      <c r="X10" s="92">
        <f t="shared" si="5"/>
        <v>991813.67283707694</v>
      </c>
      <c r="Y10" s="92">
        <f t="shared" si="1"/>
        <v>636828.05437697971</v>
      </c>
      <c r="Z10" s="92">
        <f t="shared" si="6"/>
        <v>398996.16554181732</v>
      </c>
    </row>
    <row r="11" spans="1:26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163.70652026639883</v>
      </c>
      <c r="I11" s="97">
        <v>0.97794336815754068</v>
      </c>
      <c r="J11" s="98">
        <v>0.92093740750315289</v>
      </c>
      <c r="K11" s="99">
        <v>157</v>
      </c>
      <c r="M11" s="89">
        <f t="shared" si="0"/>
        <v>0.97794336815754068</v>
      </c>
      <c r="N11" s="100"/>
      <c r="U11" s="92">
        <f t="shared" si="2"/>
        <v>21751373.264212258</v>
      </c>
      <c r="V11" s="92">
        <f t="shared" si="3"/>
        <v>3869969.808349546</v>
      </c>
      <c r="W11" s="92">
        <f t="shared" si="4"/>
        <v>2032987.3383422063</v>
      </c>
      <c r="X11" s="92">
        <f t="shared" si="5"/>
        <v>1649988.4329051478</v>
      </c>
      <c r="Y11" s="92">
        <f t="shared" si="1"/>
        <v>687754.06199747743</v>
      </c>
      <c r="Z11" s="92">
        <f t="shared" si="6"/>
        <v>43080.007516563091</v>
      </c>
    </row>
    <row r="12" spans="1:26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403.76146756982888</v>
      </c>
      <c r="I12" s="97">
        <v>5.590466882884626</v>
      </c>
      <c r="J12" s="98">
        <v>0.54803435513719467</v>
      </c>
      <c r="K12" s="99">
        <v>3</v>
      </c>
      <c r="M12" s="89">
        <f t="shared" si="0"/>
        <v>5.590466882884626</v>
      </c>
      <c r="N12" s="100"/>
      <c r="U12" s="92">
        <f t="shared" si="2"/>
        <v>5757702.5123844547</v>
      </c>
      <c r="V12" s="92">
        <f t="shared" si="3"/>
        <v>-2196313.7155924086</v>
      </c>
      <c r="W12" s="92">
        <f t="shared" si="4"/>
        <v>-3013441.3204257325</v>
      </c>
      <c r="X12" s="92">
        <f t="shared" si="5"/>
        <v>-3183807.1150717302</v>
      </c>
      <c r="Y12" s="92">
        <f t="shared" si="1"/>
        <v>-3611828.7645025724</v>
      </c>
      <c r="Z12" s="92">
        <f t="shared" si="6"/>
        <v>-3898593.0503011574</v>
      </c>
    </row>
    <row r="13" spans="1:26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136.38098501724804</v>
      </c>
      <c r="I13" s="97">
        <v>1.0945453709293154</v>
      </c>
      <c r="J13" s="98">
        <v>0.91151062786576997</v>
      </c>
      <c r="K13" s="99">
        <v>138</v>
      </c>
      <c r="M13" s="89">
        <f t="shared" si="0"/>
        <v>1.0945453709293154</v>
      </c>
      <c r="N13" s="100"/>
      <c r="U13" s="92">
        <f t="shared" si="2"/>
        <v>10861412.799868081</v>
      </c>
      <c r="V13" s="92">
        <f t="shared" si="3"/>
        <v>1840102.5648277258</v>
      </c>
      <c r="W13" s="92">
        <f t="shared" si="4"/>
        <v>913330.30116440949</v>
      </c>
      <c r="X13" s="92">
        <f t="shared" si="5"/>
        <v>720104.30779330386</v>
      </c>
      <c r="Y13" s="92">
        <f t="shared" si="1"/>
        <v>234649.41605599431</v>
      </c>
      <c r="Z13" s="92">
        <f t="shared" si="6"/>
        <v>-90593.770828580411</v>
      </c>
    </row>
    <row r="14" spans="1:26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221.87997105009731</v>
      </c>
      <c r="I14" s="97">
        <v>2.1829087933421589</v>
      </c>
      <c r="J14" s="98">
        <v>0.82352104016927807</v>
      </c>
      <c r="K14" s="99">
        <v>27</v>
      </c>
      <c r="M14" s="89">
        <f t="shared" si="0"/>
        <v>2.1829087933421589</v>
      </c>
      <c r="N14" s="100"/>
      <c r="U14" s="92">
        <f t="shared" si="2"/>
        <v>12877021.085318135</v>
      </c>
      <c r="V14" s="92">
        <f t="shared" si="3"/>
        <v>1038819.1915768168</v>
      </c>
      <c r="W14" s="92">
        <f t="shared" si="4"/>
        <v>-177336.43115650571</v>
      </c>
      <c r="X14" s="92">
        <f t="shared" si="5"/>
        <v>-430896.9740320869</v>
      </c>
      <c r="Y14" s="92">
        <f t="shared" si="1"/>
        <v>-1067934.4850987815</v>
      </c>
      <c r="Z14" s="92">
        <f t="shared" si="6"/>
        <v>-1494734.4077916311</v>
      </c>
    </row>
    <row r="15" spans="1:26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219.87501271182884</v>
      </c>
      <c r="I15" s="97">
        <v>1.5020297168863233</v>
      </c>
      <c r="J15" s="98">
        <v>0.87856723886979982</v>
      </c>
      <c r="K15" s="99">
        <v>81</v>
      </c>
      <c r="M15" s="89">
        <f t="shared" si="0"/>
        <v>1.5020297168863233</v>
      </c>
      <c r="N15" s="100"/>
      <c r="U15" s="92">
        <f t="shared" si="2"/>
        <v>11040007.305167824</v>
      </c>
      <c r="V15" s="92">
        <f t="shared" si="3"/>
        <v>1526527.7099571936</v>
      </c>
      <c r="W15" s="92">
        <f t="shared" si="4"/>
        <v>549194.17524268932</v>
      </c>
      <c r="X15" s="92">
        <f t="shared" si="5"/>
        <v>345426.48548292206</v>
      </c>
      <c r="Y15" s="92">
        <f t="shared" si="1"/>
        <v>-166513.03179468345</v>
      </c>
      <c r="Z15" s="92">
        <f t="shared" si="6"/>
        <v>-509500.28545206069</v>
      </c>
    </row>
    <row r="16" spans="1:26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187.6421619319982</v>
      </c>
      <c r="I16" s="97">
        <v>2.1439428366180766</v>
      </c>
      <c r="J16" s="98">
        <v>0.82667127325847023</v>
      </c>
      <c r="K16" s="99">
        <v>29</v>
      </c>
      <c r="M16" s="89">
        <f t="shared" si="0"/>
        <v>2.1439428366180766</v>
      </c>
      <c r="N16" s="100"/>
      <c r="U16" s="92">
        <f t="shared" si="2"/>
        <v>13072691.334700104</v>
      </c>
      <c r="V16" s="92">
        <f t="shared" si="3"/>
        <v>1100402.2249461983</v>
      </c>
      <c r="W16" s="92">
        <f t="shared" si="4"/>
        <v>-129528.371651743</v>
      </c>
      <c r="X16" s="92">
        <f t="shared" si="5"/>
        <v>-385960.90704696532</v>
      </c>
      <c r="Y16" s="92">
        <f t="shared" si="1"/>
        <v>-1030213.9215424093</v>
      </c>
      <c r="Z16" s="92">
        <f t="shared" si="6"/>
        <v>-1461848.0592572656</v>
      </c>
    </row>
    <row r="17" spans="1:26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109.42322181172428</v>
      </c>
      <c r="I17" s="97">
        <v>0.67643666677937875</v>
      </c>
      <c r="J17" s="98">
        <v>0.94531295136623061</v>
      </c>
      <c r="K17" s="99">
        <v>216</v>
      </c>
      <c r="M17" s="89">
        <f t="shared" si="0"/>
        <v>0.67643666677937875</v>
      </c>
      <c r="N17" s="100"/>
      <c r="U17" s="92">
        <f t="shared" si="2"/>
        <v>9365290.0702156294</v>
      </c>
      <c r="V17" s="92">
        <f t="shared" si="3"/>
        <v>1864782.387867159</v>
      </c>
      <c r="W17" s="92">
        <f t="shared" si="4"/>
        <v>1094244.3726247321</v>
      </c>
      <c r="X17" s="92">
        <f t="shared" si="5"/>
        <v>933592.2045970679</v>
      </c>
      <c r="Y17" s="92">
        <f t="shared" si="1"/>
        <v>529974.76433141367</v>
      </c>
      <c r="Z17" s="92">
        <f t="shared" si="6"/>
        <v>259560.71600572273</v>
      </c>
    </row>
    <row r="18" spans="1:26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160.80495582496675</v>
      </c>
      <c r="I18" s="97">
        <v>0.74295639775969302</v>
      </c>
      <c r="J18" s="98">
        <v>0.93993511195881696</v>
      </c>
      <c r="K18" s="99">
        <v>206</v>
      </c>
      <c r="M18" s="89">
        <f t="shared" si="0"/>
        <v>0.74295639775969302</v>
      </c>
      <c r="N18" s="100"/>
      <c r="U18" s="92">
        <f t="shared" si="2"/>
        <v>22689834.232329503</v>
      </c>
      <c r="V18" s="92">
        <f t="shared" si="3"/>
        <v>4413946.367212587</v>
      </c>
      <c r="W18" s="92">
        <f t="shared" si="4"/>
        <v>2536437.9426133786</v>
      </c>
      <c r="X18" s="92">
        <f t="shared" si="5"/>
        <v>2144989.6390443849</v>
      </c>
      <c r="Y18" s="92">
        <f t="shared" si="1"/>
        <v>1161527.2667492086</v>
      </c>
      <c r="Z18" s="92">
        <f t="shared" si="6"/>
        <v>502630.9581722361</v>
      </c>
    </row>
    <row r="19" spans="1:26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256.97772324746256</v>
      </c>
      <c r="I19" s="97">
        <v>2.872650929393318</v>
      </c>
      <c r="J19" s="98">
        <v>0.76775830051978455</v>
      </c>
      <c r="K19" s="99">
        <v>13</v>
      </c>
      <c r="M19" s="89">
        <f t="shared" si="0"/>
        <v>2.872650929393318</v>
      </c>
      <c r="N19" s="100"/>
      <c r="U19" s="92">
        <f t="shared" si="2"/>
        <v>12342876.862895053</v>
      </c>
      <c r="V19" s="92">
        <f t="shared" si="3"/>
        <v>171578.43983391841</v>
      </c>
      <c r="W19" s="92">
        <f t="shared" si="4"/>
        <v>-1078796.6716935104</v>
      </c>
      <c r="X19" s="92">
        <f t="shared" si="5"/>
        <v>-1339491.7555713831</v>
      </c>
      <c r="Y19" s="92">
        <f t="shared" si="1"/>
        <v>-1994453.8624413505</v>
      </c>
      <c r="Z19" s="92">
        <f t="shared" si="6"/>
        <v>-2433262.8363599703</v>
      </c>
    </row>
    <row r="20" spans="1:26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203.81528471611034</v>
      </c>
      <c r="I20" s="97">
        <v>1.3464434001450121</v>
      </c>
      <c r="J20" s="98">
        <v>0.89114573570216637</v>
      </c>
      <c r="K20" s="99">
        <v>98</v>
      </c>
      <c r="M20" s="89">
        <f t="shared" si="0"/>
        <v>1.3464434001450121</v>
      </c>
      <c r="N20" s="100"/>
      <c r="U20" s="92">
        <f t="shared" si="2"/>
        <v>24562753.769542769</v>
      </c>
      <c r="V20" s="92">
        <f t="shared" si="3"/>
        <v>3695112.7837994001</v>
      </c>
      <c r="W20" s="92">
        <f t="shared" si="4"/>
        <v>1551349.8081561769</v>
      </c>
      <c r="X20" s="92">
        <f t="shared" si="5"/>
        <v>1104389.1612292817</v>
      </c>
      <c r="Y20" s="92">
        <f t="shared" si="1"/>
        <v>-18540.671756533859</v>
      </c>
      <c r="Z20" s="92">
        <f t="shared" si="6"/>
        <v>-770876.84911181603</v>
      </c>
    </row>
    <row r="21" spans="1:26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447.76590450465943</v>
      </c>
      <c r="I21" s="97">
        <v>1.5938934494875467</v>
      </c>
      <c r="J21" s="98">
        <v>0.8711404439322018</v>
      </c>
      <c r="K21" s="99">
        <v>68</v>
      </c>
      <c r="M21" s="89">
        <f t="shared" si="0"/>
        <v>1.5938934494875467</v>
      </c>
      <c r="N21" s="100"/>
      <c r="U21" s="92">
        <f t="shared" si="2"/>
        <v>16359108.166413682</v>
      </c>
      <c r="V21" s="92">
        <f t="shared" si="3"/>
        <v>2141829.3008131627</v>
      </c>
      <c r="W21" s="92">
        <f t="shared" si="4"/>
        <v>681267.65576224506</v>
      </c>
      <c r="X21" s="92">
        <f t="shared" si="5"/>
        <v>376750.04576261563</v>
      </c>
      <c r="Y21" s="92">
        <f t="shared" si="1"/>
        <v>-388310.39365019288</v>
      </c>
      <c r="Z21" s="92">
        <f t="shared" si="6"/>
        <v>-900882.62169683643</v>
      </c>
    </row>
    <row r="22" spans="1:26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394.13531824123424</v>
      </c>
      <c r="I22" s="97">
        <v>2.0122318378201283</v>
      </c>
      <c r="J22" s="98">
        <v>0.83731955143528736</v>
      </c>
      <c r="K22" s="99">
        <v>32</v>
      </c>
      <c r="M22" s="89">
        <f t="shared" si="0"/>
        <v>2.0122318378201283</v>
      </c>
      <c r="N22" s="100"/>
      <c r="U22" s="92">
        <f t="shared" si="2"/>
        <v>18455072.508217297</v>
      </c>
      <c r="V22" s="92">
        <f t="shared" si="3"/>
        <v>1768407.0657224997</v>
      </c>
      <c r="W22" s="92">
        <f t="shared" si="4"/>
        <v>54161.761856818135</v>
      </c>
      <c r="X22" s="92">
        <f t="shared" si="5"/>
        <v>-303247.24217605701</v>
      </c>
      <c r="Y22" s="92">
        <f t="shared" si="1"/>
        <v>-1201190.3518563749</v>
      </c>
      <c r="Z22" s="92">
        <f t="shared" si="6"/>
        <v>-1802790.7963143673</v>
      </c>
    </row>
    <row r="23" spans="1:26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227.33464610775081</v>
      </c>
      <c r="I23" s="97">
        <v>1.4616663151727121</v>
      </c>
      <c r="J23" s="98">
        <v>0.88183044948646572</v>
      </c>
      <c r="K23" s="99">
        <v>89</v>
      </c>
      <c r="M23" s="89">
        <f t="shared" si="0"/>
        <v>1.4616663151727121</v>
      </c>
      <c r="N23" s="100"/>
      <c r="U23" s="92">
        <f t="shared" si="2"/>
        <v>16639608.159991011</v>
      </c>
      <c r="V23" s="92">
        <f t="shared" si="3"/>
        <v>2353858.3769341223</v>
      </c>
      <c r="W23" s="92">
        <f t="shared" si="4"/>
        <v>886262.6153842886</v>
      </c>
      <c r="X23" s="92">
        <f t="shared" si="5"/>
        <v>580278.43781322695</v>
      </c>
      <c r="Y23" s="92">
        <f t="shared" si="1"/>
        <v>-188466.55971308335</v>
      </c>
      <c r="Z23" s="92">
        <f t="shared" si="6"/>
        <v>-703507.35372433811</v>
      </c>
    </row>
    <row r="24" spans="1:26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219.7839033875521</v>
      </c>
      <c r="I24" s="97">
        <v>1.3336375068726762</v>
      </c>
      <c r="J24" s="98">
        <v>0.8921810381075157</v>
      </c>
      <c r="K24" s="99">
        <v>101</v>
      </c>
      <c r="M24" s="89">
        <f t="shared" si="0"/>
        <v>1.3336375068726762</v>
      </c>
      <c r="N24" s="100"/>
      <c r="U24" s="92">
        <f t="shared" si="2"/>
        <v>15590652.058437135</v>
      </c>
      <c r="V24" s="92">
        <f t="shared" si="3"/>
        <v>2360759.2463914216</v>
      </c>
      <c r="W24" s="92">
        <f t="shared" si="4"/>
        <v>1001633.2003966409</v>
      </c>
      <c r="X24" s="92">
        <f t="shared" si="5"/>
        <v>718264.25351446471</v>
      </c>
      <c r="Y24" s="92">
        <f t="shared" si="1"/>
        <v>6337.0483262780217</v>
      </c>
      <c r="Z24" s="92">
        <f t="shared" si="6"/>
        <v>-470637.18138347415</v>
      </c>
    </row>
    <row r="25" spans="1:26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136.3491130993244</v>
      </c>
      <c r="I25" s="97">
        <v>0.91523614758983829</v>
      </c>
      <c r="J25" s="98">
        <v>0.92600702153989889</v>
      </c>
      <c r="K25" s="99">
        <v>174</v>
      </c>
      <c r="M25" s="89">
        <f t="shared" si="0"/>
        <v>0.91523614758983829</v>
      </c>
      <c r="N25" s="100"/>
      <c r="U25" s="92">
        <f t="shared" si="2"/>
        <v>12550588.094456404</v>
      </c>
      <c r="V25" s="92">
        <f t="shared" si="3"/>
        <v>2289466.5569896316</v>
      </c>
      <c r="W25" s="92">
        <f t="shared" si="4"/>
        <v>1235326.6829317533</v>
      </c>
      <c r="X25" s="92">
        <f t="shared" si="5"/>
        <v>1015545.3706255376</v>
      </c>
      <c r="Y25" s="92">
        <f t="shared" si="1"/>
        <v>463373.73310374853</v>
      </c>
      <c r="Z25" s="92">
        <f t="shared" si="6"/>
        <v>93431.919453138486</v>
      </c>
    </row>
    <row r="26" spans="1:26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44.205175972631977</v>
      </c>
      <c r="I26" s="97">
        <v>0.32711903613984478</v>
      </c>
      <c r="J26" s="98">
        <v>0.97355380700519301</v>
      </c>
      <c r="K26" s="99">
        <v>273</v>
      </c>
      <c r="M26" s="89">
        <f t="shared" si="0"/>
        <v>0.32711903613984478</v>
      </c>
      <c r="N26" s="100"/>
      <c r="U26" s="92">
        <f t="shared" si="2"/>
        <v>10598286.86475843</v>
      </c>
      <c r="V26" s="92">
        <f t="shared" si="3"/>
        <v>2356512.0190453106</v>
      </c>
      <c r="W26" s="92">
        <f t="shared" si="4"/>
        <v>1509822.5547259673</v>
      </c>
      <c r="X26" s="92">
        <f t="shared" si="5"/>
        <v>1333293.3045159189</v>
      </c>
      <c r="Y26" s="92">
        <f t="shared" si="1"/>
        <v>889786.78371051326</v>
      </c>
      <c r="Z26" s="92">
        <f t="shared" si="6"/>
        <v>592648.00380324316</v>
      </c>
    </row>
    <row r="27" spans="1:26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291.7704430678441</v>
      </c>
      <c r="I27" s="97">
        <v>3.0621134994919217</v>
      </c>
      <c r="J27" s="98">
        <v>0.75244105162700603</v>
      </c>
      <c r="K27" s="99">
        <v>9</v>
      </c>
      <c r="M27" s="89">
        <f t="shared" si="0"/>
        <v>3.0621134994919217</v>
      </c>
      <c r="N27" s="100"/>
      <c r="U27" s="92">
        <f t="shared" si="2"/>
        <v>30720721.910163984</v>
      </c>
      <c r="V27" s="92">
        <f t="shared" si="3"/>
        <v>-189631.47918925495</v>
      </c>
      <c r="W27" s="92">
        <f t="shared" si="4"/>
        <v>-3365096.8423040858</v>
      </c>
      <c r="X27" s="92">
        <f t="shared" si="5"/>
        <v>-4027160.731417526</v>
      </c>
      <c r="Y27" s="92">
        <f t="shared" si="1"/>
        <v>-5690509.1660945788</v>
      </c>
      <c r="Z27" s="92">
        <f t="shared" si="6"/>
        <v>-6804912.9037060598</v>
      </c>
    </row>
    <row r="28" spans="1:26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243.48006326025859</v>
      </c>
      <c r="I28" s="97">
        <v>1.9466875411829219</v>
      </c>
      <c r="J28" s="98">
        <v>0.84261853109428653</v>
      </c>
      <c r="K28" s="99">
        <v>35</v>
      </c>
      <c r="M28" s="89">
        <f t="shared" si="0"/>
        <v>1.9466875411829219</v>
      </c>
      <c r="N28" s="100"/>
      <c r="U28" s="92">
        <f t="shared" si="2"/>
        <v>15931534.046195392</v>
      </c>
      <c r="V28" s="92">
        <f t="shared" si="3"/>
        <v>1617184.2764847113</v>
      </c>
      <c r="W28" s="92">
        <f t="shared" si="4"/>
        <v>146650.39689201018</v>
      </c>
      <c r="X28" s="92">
        <f t="shared" si="5"/>
        <v>-159946.35919454391</v>
      </c>
      <c r="Y28" s="92">
        <f t="shared" si="1"/>
        <v>-930230.37966352806</v>
      </c>
      <c r="Z28" s="92">
        <f t="shared" si="6"/>
        <v>-1446302.2823011114</v>
      </c>
    </row>
    <row r="29" spans="1:26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140.39467802095984</v>
      </c>
      <c r="I29" s="97">
        <v>1.039108775031911</v>
      </c>
      <c r="J29" s="98">
        <v>0.91599244259406698</v>
      </c>
      <c r="K29" s="99">
        <v>147</v>
      </c>
      <c r="M29" s="89">
        <f t="shared" si="0"/>
        <v>1.039108775031911</v>
      </c>
      <c r="N29" s="100"/>
      <c r="U29" s="92">
        <f t="shared" si="2"/>
        <v>23701110.708135393</v>
      </c>
      <c r="V29" s="92">
        <f t="shared" si="3"/>
        <v>4111678.7256208467</v>
      </c>
      <c r="W29" s="92">
        <f t="shared" si="4"/>
        <v>2099228.0117770215</v>
      </c>
      <c r="X29" s="92">
        <f t="shared" si="5"/>
        <v>1679645.1179646859</v>
      </c>
      <c r="Y29" s="92">
        <f t="shared" si="1"/>
        <v>625498.28845766908</v>
      </c>
      <c r="Z29" s="92">
        <f t="shared" si="6"/>
        <v>-80754.918809749928</v>
      </c>
    </row>
    <row r="30" spans="1:26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144.01342993638619</v>
      </c>
      <c r="I30" s="97">
        <v>0.6426822340905235</v>
      </c>
      <c r="J30" s="98">
        <v>0.94804185473991898</v>
      </c>
      <c r="K30" s="99">
        <v>220</v>
      </c>
      <c r="M30" s="89">
        <f t="shared" si="0"/>
        <v>0.6426822340905235</v>
      </c>
      <c r="N30" s="100"/>
      <c r="U30" s="92">
        <f t="shared" si="2"/>
        <v>11229287.064965894</v>
      </c>
      <c r="V30" s="92">
        <f t="shared" si="3"/>
        <v>2261821.700197252</v>
      </c>
      <c r="W30" s="92">
        <f t="shared" si="4"/>
        <v>1340580.9980264716</v>
      </c>
      <c r="X30" s="92">
        <f t="shared" si="5"/>
        <v>1148508.2992738993</v>
      </c>
      <c r="Y30" s="92">
        <f t="shared" si="1"/>
        <v>665950.90856330679</v>
      </c>
      <c r="Z30" s="92">
        <f t="shared" si="6"/>
        <v>342648.97818674304</v>
      </c>
    </row>
    <row r="31" spans="1:26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188.28427827491845</v>
      </c>
      <c r="I31" s="97">
        <v>0.94130973699341436</v>
      </c>
      <c r="J31" s="98">
        <v>0.92389908191776227</v>
      </c>
      <c r="K31" s="99">
        <v>168</v>
      </c>
      <c r="M31" s="89">
        <f t="shared" si="0"/>
        <v>0.94130973699341436</v>
      </c>
      <c r="N31" s="100"/>
      <c r="U31" s="92">
        <f t="shared" si="2"/>
        <v>28184720.499144595</v>
      </c>
      <c r="V31" s="92">
        <f t="shared" si="3"/>
        <v>5088855.5274734329</v>
      </c>
      <c r="W31" s="92">
        <f t="shared" si="4"/>
        <v>2716183.8751984998</v>
      </c>
      <c r="X31" s="92">
        <f t="shared" si="5"/>
        <v>2221497.2569972891</v>
      </c>
      <c r="Y31" s="92">
        <f t="shared" si="1"/>
        <v>978662.19897514454</v>
      </c>
      <c r="Z31" s="92">
        <f t="shared" si="6"/>
        <v>145992.38366770718</v>
      </c>
    </row>
    <row r="32" spans="1:26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211.7457079714294</v>
      </c>
      <c r="I32" s="97">
        <v>1.9261522843143257</v>
      </c>
      <c r="J32" s="98">
        <v>0.84427871991348036</v>
      </c>
      <c r="K32" s="99">
        <v>37</v>
      </c>
      <c r="M32" s="89">
        <f t="shared" si="0"/>
        <v>1.9261522843143257</v>
      </c>
      <c r="N32" s="100"/>
      <c r="U32" s="92">
        <f t="shared" si="2"/>
        <v>28486858.615875207</v>
      </c>
      <c r="V32" s="92">
        <f t="shared" si="3"/>
        <v>2941985.3672706555</v>
      </c>
      <c r="W32" s="92">
        <f t="shared" si="4"/>
        <v>317723.54844453151</v>
      </c>
      <c r="X32" s="92">
        <f t="shared" si="5"/>
        <v>-229417.984259727</v>
      </c>
      <c r="Y32" s="92">
        <f t="shared" si="1"/>
        <v>-1604039.11514351</v>
      </c>
      <c r="Z32" s="92">
        <f t="shared" si="6"/>
        <v>-2525002.4527824018</v>
      </c>
    </row>
    <row r="33" spans="1:26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166.24552580263997</v>
      </c>
      <c r="I33" s="97">
        <v>0.6374823471124148</v>
      </c>
      <c r="J33" s="98">
        <v>0.94846224364848564</v>
      </c>
      <c r="K33" s="99">
        <v>221</v>
      </c>
      <c r="M33" s="89">
        <f t="shared" si="0"/>
        <v>0.6374823471124148</v>
      </c>
      <c r="N33" s="100"/>
      <c r="U33" s="92">
        <f t="shared" si="2"/>
        <v>5513167.0305693224</v>
      </c>
      <c r="V33" s="92">
        <f t="shared" si="3"/>
        <v>1112422.70016475</v>
      </c>
      <c r="W33" s="92">
        <f t="shared" si="4"/>
        <v>660327.86264868884</v>
      </c>
      <c r="X33" s="92">
        <f t="shared" si="5"/>
        <v>566069.02743960556</v>
      </c>
      <c r="Y33" s="92">
        <f t="shared" si="1"/>
        <v>329256.10261831712</v>
      </c>
      <c r="Z33" s="92">
        <f t="shared" si="6"/>
        <v>170597.09706438566</v>
      </c>
    </row>
    <row r="34" spans="1:26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102.9834789816238</v>
      </c>
      <c r="I34" s="97">
        <v>0.75060992756970046</v>
      </c>
      <c r="J34" s="98">
        <v>0.93931635638642519</v>
      </c>
      <c r="K34" s="99">
        <v>202</v>
      </c>
      <c r="M34" s="89">
        <f t="shared" si="0"/>
        <v>0.75060992756970046</v>
      </c>
      <c r="N34" s="100"/>
      <c r="U34" s="92">
        <f t="shared" si="2"/>
        <v>9590562.4987364672</v>
      </c>
      <c r="V34" s="92">
        <f t="shared" si="3"/>
        <v>1860602.7939153453</v>
      </c>
      <c r="W34" s="92">
        <f t="shared" si="4"/>
        <v>1066492.8401486082</v>
      </c>
      <c r="X34" s="92">
        <f t="shared" si="5"/>
        <v>900926.07614561869</v>
      </c>
      <c r="Y34" s="92">
        <f t="shared" si="1"/>
        <v>484961.35994927812</v>
      </c>
      <c r="Z34" s="92">
        <f t="shared" si="6"/>
        <v>206274.9315499868</v>
      </c>
    </row>
    <row r="35" spans="1:26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256.25835633407985</v>
      </c>
      <c r="I35" s="97">
        <v>1.6967949548429186</v>
      </c>
      <c r="J35" s="98">
        <v>0.86282129166825061</v>
      </c>
      <c r="K35" s="99">
        <v>57</v>
      </c>
      <c r="M35" s="89">
        <f t="shared" si="0"/>
        <v>1.6967949548429186</v>
      </c>
      <c r="N35" s="100"/>
      <c r="U35" s="92">
        <f t="shared" si="2"/>
        <v>8952431.0574106723</v>
      </c>
      <c r="V35" s="92">
        <f t="shared" si="3"/>
        <v>1097087.8123886306</v>
      </c>
      <c r="W35" s="92">
        <f t="shared" si="4"/>
        <v>290097.02597667783</v>
      </c>
      <c r="X35" s="92">
        <f t="shared" si="5"/>
        <v>121844.69208677721</v>
      </c>
      <c r="Y35" s="92">
        <f t="shared" si="1"/>
        <v>-300867.16519528447</v>
      </c>
      <c r="Z35" s="92">
        <f t="shared" si="6"/>
        <v>-584074.01702923619</v>
      </c>
    </row>
    <row r="36" spans="1:26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258.64137835848823</v>
      </c>
      <c r="I36" s="97">
        <v>1.5787511352375527</v>
      </c>
      <c r="J36" s="98">
        <v>0.87236463610936443</v>
      </c>
      <c r="K36" s="99">
        <v>71</v>
      </c>
      <c r="M36" s="89">
        <f t="shared" si="0"/>
        <v>1.5787511352375527</v>
      </c>
      <c r="N36" s="100"/>
      <c r="U36" s="92">
        <f t="shared" si="2"/>
        <v>13521440.12325855</v>
      </c>
      <c r="V36" s="92">
        <f t="shared" si="3"/>
        <v>1786795.7524183658</v>
      </c>
      <c r="W36" s="92">
        <f t="shared" si="4"/>
        <v>581278.74396810692</v>
      </c>
      <c r="X36" s="92">
        <f t="shared" si="5"/>
        <v>329936.28302433871</v>
      </c>
      <c r="Y36" s="92">
        <f t="shared" si="1"/>
        <v>-301528.58895127499</v>
      </c>
      <c r="Z36" s="92">
        <f t="shared" si="6"/>
        <v>-724594.97650380584</v>
      </c>
    </row>
    <row r="37" spans="1:26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158.9210589129037</v>
      </c>
      <c r="I37" s="97">
        <v>1.0490650814238458</v>
      </c>
      <c r="J37" s="98">
        <v>0.91518751725721204</v>
      </c>
      <c r="K37" s="99">
        <v>144</v>
      </c>
      <c r="M37" s="89">
        <f t="shared" si="0"/>
        <v>1.0490650814238458</v>
      </c>
      <c r="N37" s="100"/>
      <c r="U37" s="92">
        <f t="shared" si="2"/>
        <v>22118411.115799312</v>
      </c>
      <c r="V37" s="92">
        <f t="shared" si="3"/>
        <v>3821032.5688678552</v>
      </c>
      <c r="W37" s="92">
        <f t="shared" si="4"/>
        <v>1941316.3754064725</v>
      </c>
      <c r="X37" s="92">
        <f t="shared" si="5"/>
        <v>1549407.7663792195</v>
      </c>
      <c r="Y37" s="92">
        <f t="shared" si="1"/>
        <v>564788.93716793845</v>
      </c>
      <c r="Z37" s="92">
        <f t="shared" si="6"/>
        <v>-94882.16993159648</v>
      </c>
    </row>
    <row r="38" spans="1:26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171.9358188482237</v>
      </c>
      <c r="I38" s="97">
        <v>0.92346680959721283</v>
      </c>
      <c r="J38" s="98">
        <v>0.92534160726596759</v>
      </c>
      <c r="K38" s="99">
        <v>171</v>
      </c>
      <c r="M38" s="89">
        <f t="shared" si="0"/>
        <v>0.92346680959721283</v>
      </c>
      <c r="N38" s="100"/>
      <c r="U38" s="92">
        <f t="shared" si="2"/>
        <v>11367416.951978827</v>
      </c>
      <c r="V38" s="92">
        <f t="shared" si="3"/>
        <v>2066950.4114388479</v>
      </c>
      <c r="W38" s="92">
        <f t="shared" si="4"/>
        <v>1111500.0162820725</v>
      </c>
      <c r="X38" s="92">
        <f t="shared" si="5"/>
        <v>912294.81888953119</v>
      </c>
      <c r="Y38" s="92">
        <f t="shared" si="1"/>
        <v>411817.96354235348</v>
      </c>
      <c r="Z38" s="92">
        <f t="shared" si="6"/>
        <v>76510.419699189457</v>
      </c>
    </row>
    <row r="39" spans="1:26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203.8243880809498</v>
      </c>
      <c r="I39" s="97">
        <v>0.79146279183990154</v>
      </c>
      <c r="J39" s="98">
        <v>0.93601357478854064</v>
      </c>
      <c r="K39" s="99">
        <v>192</v>
      </c>
      <c r="M39" s="89">
        <f t="shared" si="0"/>
        <v>0.79146279183990154</v>
      </c>
      <c r="N39" s="100"/>
      <c r="U39" s="92">
        <f t="shared" si="2"/>
        <v>16439172.785270428</v>
      </c>
      <c r="V39" s="92">
        <f t="shared" si="3"/>
        <v>3142504.0888139401</v>
      </c>
      <c r="W39" s="92">
        <f t="shared" si="4"/>
        <v>1776518.0595194926</v>
      </c>
      <c r="X39" s="92">
        <f t="shared" si="5"/>
        <v>1491718.8507061405</v>
      </c>
      <c r="Y39" s="92">
        <f t="shared" si="1"/>
        <v>776198.30055001541</v>
      </c>
      <c r="Z39" s="92">
        <f t="shared" si="6"/>
        <v>296816.61550540093</v>
      </c>
    </row>
    <row r="40" spans="1:26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312.65527518918884</v>
      </c>
      <c r="I40" s="97">
        <v>1.5530113718267164</v>
      </c>
      <c r="J40" s="98">
        <v>0.87444558730938149</v>
      </c>
      <c r="K40" s="99">
        <v>75</v>
      </c>
      <c r="M40" s="89">
        <f t="shared" si="0"/>
        <v>1.5530113718267164</v>
      </c>
      <c r="N40" s="100"/>
      <c r="U40" s="92">
        <f t="shared" si="2"/>
        <v>28155545.662236035</v>
      </c>
      <c r="V40" s="92">
        <f t="shared" si="3"/>
        <v>3778773.7951515657</v>
      </c>
      <c r="W40" s="92">
        <f t="shared" si="4"/>
        <v>1274512.7227064648</v>
      </c>
      <c r="X40" s="92">
        <f t="shared" si="5"/>
        <v>752390.56567179505</v>
      </c>
      <c r="Y40" s="92">
        <f t="shared" si="1"/>
        <v>-559372.6748468536</v>
      </c>
      <c r="Z40" s="92">
        <f t="shared" si="6"/>
        <v>-1438222.726717765</v>
      </c>
    </row>
    <row r="41" spans="1:26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177.84391548212295</v>
      </c>
      <c r="I41" s="97">
        <v>0.60055572891116371</v>
      </c>
      <c r="J41" s="98">
        <v>0.95144760482807278</v>
      </c>
      <c r="K41" s="99">
        <v>229</v>
      </c>
      <c r="M41" s="89">
        <f t="shared" si="0"/>
        <v>0.60055572891116371</v>
      </c>
      <c r="N41" s="100"/>
      <c r="U41" s="92">
        <f t="shared" si="2"/>
        <v>9555970.7911437321</v>
      </c>
      <c r="V41" s="92">
        <f t="shared" si="3"/>
        <v>1952095.7468697289</v>
      </c>
      <c r="W41" s="92">
        <f t="shared" si="4"/>
        <v>1170938.6528566226</v>
      </c>
      <c r="X41" s="92">
        <f t="shared" si="5"/>
        <v>1008072.4759245053</v>
      </c>
      <c r="Y41" s="92">
        <f t="shared" si="1"/>
        <v>598892.62951325346</v>
      </c>
      <c r="Z41" s="92">
        <f t="shared" si="6"/>
        <v>324751.90187639912</v>
      </c>
    </row>
    <row r="42" spans="1:26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171.51870187548366</v>
      </c>
      <c r="I42" s="97">
        <v>1.0817076534011039</v>
      </c>
      <c r="J42" s="98">
        <v>0.91254850312784663</v>
      </c>
      <c r="K42" s="99">
        <v>141</v>
      </c>
      <c r="M42" s="89">
        <f t="shared" si="0"/>
        <v>1.0817076534011039</v>
      </c>
      <c r="N42" s="100"/>
      <c r="U42" s="92">
        <f t="shared" si="2"/>
        <v>6231048.3874660209</v>
      </c>
      <c r="V42" s="92">
        <f t="shared" si="3"/>
        <v>1061528.6036325826</v>
      </c>
      <c r="W42" s="92">
        <f t="shared" si="4"/>
        <v>530456.35056820489</v>
      </c>
      <c r="X42" s="92">
        <f t="shared" si="5"/>
        <v>419731.23753496143</v>
      </c>
      <c r="Y42" s="92">
        <f t="shared" si="1"/>
        <v>141548.95562571776</v>
      </c>
      <c r="Z42" s="92">
        <f t="shared" si="6"/>
        <v>-44826.531454438518</v>
      </c>
    </row>
    <row r="43" spans="1:26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116.31908695663196</v>
      </c>
      <c r="I43" s="97">
        <v>1.0430809896981115</v>
      </c>
      <c r="J43" s="98">
        <v>0.91567130580875855</v>
      </c>
      <c r="K43" s="99">
        <v>146</v>
      </c>
      <c r="M43" s="89">
        <f t="shared" si="0"/>
        <v>1.0430809896981115</v>
      </c>
      <c r="N43" s="100"/>
      <c r="U43" s="92">
        <f t="shared" si="2"/>
        <v>9241696.6793620866</v>
      </c>
      <c r="V43" s="92">
        <f t="shared" si="3"/>
        <v>1600574.5621715358</v>
      </c>
      <c r="W43" s="92">
        <f t="shared" si="4"/>
        <v>815591.0224224627</v>
      </c>
      <c r="X43" s="92">
        <f t="shared" si="5"/>
        <v>651927.05642457202</v>
      </c>
      <c r="Y43" s="92">
        <f t="shared" si="1"/>
        <v>240742.86992533595</v>
      </c>
      <c r="Z43" s="92">
        <f t="shared" si="6"/>
        <v>-34740.71771542832</v>
      </c>
    </row>
    <row r="44" spans="1:26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210.97964035396785</v>
      </c>
      <c r="I44" s="97">
        <v>1.249371253697025</v>
      </c>
      <c r="J44" s="98">
        <v>0.89899360890966207</v>
      </c>
      <c r="K44" s="99">
        <v>114</v>
      </c>
      <c r="M44" s="89">
        <f t="shared" si="0"/>
        <v>1.249371253697025</v>
      </c>
      <c r="N44" s="100"/>
      <c r="U44" s="92">
        <f t="shared" si="2"/>
        <v>11205603.858710369</v>
      </c>
      <c r="V44" s="92">
        <f t="shared" si="3"/>
        <v>1768826.7824254653</v>
      </c>
      <c r="W44" s="92">
        <f t="shared" si="4"/>
        <v>799373.00854851259</v>
      </c>
      <c r="X44" s="92">
        <f t="shared" si="5"/>
        <v>597248.19770847482</v>
      </c>
      <c r="Y44" s="92">
        <f t="shared" si="1"/>
        <v>89436.197615284298</v>
      </c>
      <c r="Z44" s="92">
        <f t="shared" si="6"/>
        <v>-250785.71807593151</v>
      </c>
    </row>
    <row r="45" spans="1:26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221.11961478960487</v>
      </c>
      <c r="I45" s="97">
        <v>1.3247579095185711</v>
      </c>
      <c r="J45" s="98">
        <v>0.89289891606446359</v>
      </c>
      <c r="K45" s="99">
        <v>103</v>
      </c>
      <c r="M45" s="89">
        <f t="shared" si="0"/>
        <v>1.3247579095185711</v>
      </c>
      <c r="N45" s="100"/>
      <c r="U45" s="92">
        <f t="shared" si="2"/>
        <v>32528437.926689386</v>
      </c>
      <c r="V45" s="92">
        <f t="shared" si="3"/>
        <v>4947695.8211996527</v>
      </c>
      <c r="W45" s="92">
        <f t="shared" si="4"/>
        <v>2114286.2466862765</v>
      </c>
      <c r="X45" s="92">
        <f t="shared" si="5"/>
        <v>1523538.7662875277</v>
      </c>
      <c r="Y45" s="92">
        <f t="shared" si="1"/>
        <v>39363.427671065678</v>
      </c>
      <c r="Z45" s="92">
        <f t="shared" si="6"/>
        <v>-954998.61346440681</v>
      </c>
    </row>
    <row r="46" spans="1:26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83.38631568655579</v>
      </c>
      <c r="I46" s="97">
        <v>0.40253131082106314</v>
      </c>
      <c r="J46" s="98">
        <v>0.96745704298335133</v>
      </c>
      <c r="K46" s="99">
        <v>267</v>
      </c>
      <c r="M46" s="89">
        <f t="shared" si="0"/>
        <v>0.40253131082106314</v>
      </c>
      <c r="N46" s="100"/>
      <c r="U46" s="92">
        <f t="shared" si="2"/>
        <v>9438891.9407400545</v>
      </c>
      <c r="V46" s="92">
        <f t="shared" si="3"/>
        <v>2052465.8163104353</v>
      </c>
      <c r="W46" s="92">
        <f t="shared" si="4"/>
        <v>1293647.5647076657</v>
      </c>
      <c r="X46" s="92">
        <f t="shared" si="5"/>
        <v>1135438.8912256798</v>
      </c>
      <c r="Y46" s="92">
        <f t="shared" si="1"/>
        <v>737960.40959306399</v>
      </c>
      <c r="Z46" s="92">
        <f t="shared" si="6"/>
        <v>471659.31697952305</v>
      </c>
    </row>
    <row r="47" spans="1:26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222.15103202817372</v>
      </c>
      <c r="I47" s="97">
        <v>1.465310795859234</v>
      </c>
      <c r="J47" s="98">
        <v>0.88153580860974101</v>
      </c>
      <c r="K47" s="99">
        <v>88</v>
      </c>
      <c r="M47" s="89">
        <f t="shared" si="0"/>
        <v>1.465310795859234</v>
      </c>
      <c r="N47" s="100"/>
      <c r="U47" s="92">
        <f t="shared" si="2"/>
        <v>10890513.377410594</v>
      </c>
      <c r="V47" s="92">
        <f t="shared" si="3"/>
        <v>1537459.6424548451</v>
      </c>
      <c r="W47" s="92">
        <f t="shared" si="4"/>
        <v>576606.88866737951</v>
      </c>
      <c r="X47" s="92">
        <f t="shared" si="5"/>
        <v>376275.33461323963</v>
      </c>
      <c r="Y47" s="92">
        <f t="shared" si="1"/>
        <v>-127031.34368722908</v>
      </c>
      <c r="Z47" s="92">
        <f t="shared" si="6"/>
        <v>-464234.80134507059</v>
      </c>
    </row>
    <row r="48" spans="1:26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130.80615542320703</v>
      </c>
      <c r="I48" s="97">
        <v>0.95151679893560426</v>
      </c>
      <c r="J48" s="98">
        <v>0.92307388405334412</v>
      </c>
      <c r="K48" s="99">
        <v>165</v>
      </c>
      <c r="M48" s="89">
        <f t="shared" si="0"/>
        <v>0.95151679893560426</v>
      </c>
      <c r="N48" s="100"/>
      <c r="U48" s="92">
        <f t="shared" si="2"/>
        <v>14251786.842369154</v>
      </c>
      <c r="V48" s="92">
        <f t="shared" si="3"/>
        <v>2562772.5614670888</v>
      </c>
      <c r="W48" s="92">
        <f t="shared" si="4"/>
        <v>1361943.198230366</v>
      </c>
      <c r="X48" s="92">
        <f t="shared" si="5"/>
        <v>1111578.0808460354</v>
      </c>
      <c r="Y48" s="92">
        <f t="shared" si="1"/>
        <v>482568.65600545466</v>
      </c>
      <c r="Z48" s="92">
        <f t="shared" si="6"/>
        <v>61147.35940785602</v>
      </c>
    </row>
    <row r="49" spans="1:26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153.92938584818364</v>
      </c>
      <c r="I49" s="97">
        <v>0.75356339252468585</v>
      </c>
      <c r="J49" s="98">
        <v>0.93907758121416784</v>
      </c>
      <c r="K49" s="99">
        <v>201</v>
      </c>
      <c r="M49" s="89">
        <f t="shared" si="0"/>
        <v>0.75356339252468585</v>
      </c>
      <c r="N49" s="100"/>
      <c r="U49" s="92">
        <f t="shared" si="2"/>
        <v>18119837.323137417</v>
      </c>
      <c r="V49" s="92">
        <f t="shared" si="3"/>
        <v>3511598.6240731319</v>
      </c>
      <c r="W49" s="92">
        <f t="shared" si="4"/>
        <v>2010873.1092050241</v>
      </c>
      <c r="X49" s="92">
        <f t="shared" si="5"/>
        <v>1697981.5933955915</v>
      </c>
      <c r="Y49" s="92">
        <f t="shared" si="1"/>
        <v>911882.81712450716</v>
      </c>
      <c r="Z49" s="92">
        <f t="shared" si="6"/>
        <v>385215.40568801411</v>
      </c>
    </row>
    <row r="50" spans="1:26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213.11192593036651</v>
      </c>
      <c r="I50" s="97">
        <v>1.5469704661894406</v>
      </c>
      <c r="J50" s="98">
        <v>0.87493396902581122</v>
      </c>
      <c r="K50" s="99">
        <v>76</v>
      </c>
      <c r="M50" s="89">
        <f t="shared" si="0"/>
        <v>1.5469704661894406</v>
      </c>
      <c r="N50" s="100"/>
      <c r="U50" s="92">
        <f t="shared" si="2"/>
        <v>8425359.3958744258</v>
      </c>
      <c r="V50" s="92">
        <f t="shared" si="3"/>
        <v>1134844.6590667048</v>
      </c>
      <c r="W50" s="92">
        <f t="shared" si="4"/>
        <v>385879.52319785347</v>
      </c>
      <c r="X50" s="92">
        <f t="shared" si="5"/>
        <v>229725.16030557081</v>
      </c>
      <c r="Y50" s="92">
        <f t="shared" si="1"/>
        <v>-162592.13619082008</v>
      </c>
      <c r="Z50" s="92">
        <f t="shared" si="6"/>
        <v>-425435.35799004172</v>
      </c>
    </row>
    <row r="51" spans="1:26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286.49751363214074</v>
      </c>
      <c r="I51" s="97">
        <v>2.157319406044278</v>
      </c>
      <c r="J51" s="98">
        <v>0.82558983409544173</v>
      </c>
      <c r="K51" s="99">
        <v>28</v>
      </c>
      <c r="M51" s="89">
        <f t="shared" si="0"/>
        <v>2.157319406044278</v>
      </c>
      <c r="N51" s="100"/>
      <c r="U51" s="92">
        <f t="shared" si="2"/>
        <v>26811240.661388781</v>
      </c>
      <c r="V51" s="92">
        <f t="shared" si="3"/>
        <v>2224689.7126415442</v>
      </c>
      <c r="W51" s="92">
        <f t="shared" si="4"/>
        <v>-301122.26863126259</v>
      </c>
      <c r="X51" s="92">
        <f t="shared" si="5"/>
        <v>-827737.65008529928</v>
      </c>
      <c r="Y51" s="92">
        <f t="shared" si="1"/>
        <v>-2150789.5259267632</v>
      </c>
      <c r="Z51" s="92">
        <f t="shared" si="6"/>
        <v>-3037202.6939397953</v>
      </c>
    </row>
    <row r="52" spans="1:26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171.1589784429033</v>
      </c>
      <c r="I52" s="97">
        <v>0.80975552819305763</v>
      </c>
      <c r="J52" s="98">
        <v>0.93453468428523201</v>
      </c>
      <c r="K52" s="99">
        <v>190</v>
      </c>
      <c r="M52" s="89">
        <f t="shared" si="0"/>
        <v>0.80975552819305763</v>
      </c>
      <c r="N52" s="100"/>
      <c r="U52" s="92">
        <f t="shared" si="2"/>
        <v>18788569.866271004</v>
      </c>
      <c r="V52" s="92">
        <f t="shared" si="3"/>
        <v>3567564.6554068574</v>
      </c>
      <c r="W52" s="92">
        <f t="shared" si="4"/>
        <v>2003888.7494711606</v>
      </c>
      <c r="X52" s="92">
        <f t="shared" si="5"/>
        <v>1677872.4862733523</v>
      </c>
      <c r="Y52" s="92">
        <f t="shared" si="1"/>
        <v>858799.50859518</v>
      </c>
      <c r="Z52" s="92">
        <f t="shared" si="6"/>
        <v>310040.16949835414</v>
      </c>
    </row>
    <row r="53" spans="1:26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110.9870201779389</v>
      </c>
      <c r="I53" s="97">
        <v>0.57721887264414962</v>
      </c>
      <c r="J53" s="98">
        <v>0.95333429113044288</v>
      </c>
      <c r="K53" s="99">
        <v>232</v>
      </c>
      <c r="M53" s="89">
        <f t="shared" si="0"/>
        <v>0.57721887264414962</v>
      </c>
      <c r="N53" s="100"/>
      <c r="U53" s="92">
        <f t="shared" si="2"/>
        <v>10243290.439076671</v>
      </c>
      <c r="V53" s="92">
        <f t="shared" si="3"/>
        <v>2108632.2847015508</v>
      </c>
      <c r="W53" s="92">
        <f t="shared" si="4"/>
        <v>1272947.0731926083</v>
      </c>
      <c r="X53" s="92">
        <f t="shared" si="5"/>
        <v>1098712.1381708372</v>
      </c>
      <c r="Y53" s="92">
        <f t="shared" si="1"/>
        <v>660969.7824857895</v>
      </c>
      <c r="Z53" s="92">
        <f t="shared" si="6"/>
        <v>367692.85558563372</v>
      </c>
    </row>
    <row r="54" spans="1:26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130.34556795552703</v>
      </c>
      <c r="I54" s="97">
        <v>1.2488095032629867</v>
      </c>
      <c r="J54" s="98">
        <v>0.89903902406057712</v>
      </c>
      <c r="K54" s="99">
        <v>115</v>
      </c>
      <c r="M54" s="89">
        <f t="shared" si="0"/>
        <v>1.2488095032629867</v>
      </c>
      <c r="N54" s="100"/>
      <c r="U54" s="92">
        <f t="shared" si="2"/>
        <v>9372475.0861712024</v>
      </c>
      <c r="V54" s="92">
        <f t="shared" si="3"/>
        <v>1479862.4889689649</v>
      </c>
      <c r="W54" s="92">
        <f t="shared" si="4"/>
        <v>669042.9680400294</v>
      </c>
      <c r="X54" s="92">
        <f t="shared" si="5"/>
        <v>499992.3678883895</v>
      </c>
      <c r="Y54" s="92">
        <f t="shared" si="1"/>
        <v>75274.971626248836</v>
      </c>
      <c r="Z54" s="92">
        <f t="shared" si="6"/>
        <v>-209275.54344069184</v>
      </c>
    </row>
    <row r="55" spans="1:26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166.11631920873387</v>
      </c>
      <c r="I55" s="97">
        <v>1.2319164126306841</v>
      </c>
      <c r="J55" s="98">
        <v>0.90040475911657569</v>
      </c>
      <c r="K55" s="99">
        <v>117</v>
      </c>
      <c r="M55" s="89">
        <f t="shared" si="0"/>
        <v>1.2319164126306841</v>
      </c>
      <c r="N55" s="100"/>
      <c r="U55" s="92">
        <f t="shared" si="2"/>
        <v>19664614.817909129</v>
      </c>
      <c r="V55" s="92">
        <f t="shared" si="3"/>
        <v>3130052.731963817</v>
      </c>
      <c r="W55" s="92">
        <f t="shared" si="4"/>
        <v>1431433.2261682013</v>
      </c>
      <c r="X55" s="92">
        <f t="shared" si="5"/>
        <v>1077282.0994722785</v>
      </c>
      <c r="Y55" s="92">
        <f t="shared" si="1"/>
        <v>187523.97806559366</v>
      </c>
      <c r="Z55" s="92">
        <f t="shared" si="6"/>
        <v>-408592.71967145713</v>
      </c>
    </row>
    <row r="56" spans="1:26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300.75661459873436</v>
      </c>
      <c r="I56" s="97">
        <v>1.8094265378517713</v>
      </c>
      <c r="J56" s="98">
        <v>0.85371550370582416</v>
      </c>
      <c r="K56" s="99">
        <v>53</v>
      </c>
      <c r="M56" s="89">
        <f t="shared" si="0"/>
        <v>1.8094265378517713</v>
      </c>
      <c r="N56" s="100"/>
      <c r="U56" s="92">
        <f t="shared" si="2"/>
        <v>9237024.8372565284</v>
      </c>
      <c r="V56" s="92">
        <f t="shared" si="3"/>
        <v>1045514.6072652563</v>
      </c>
      <c r="W56" s="92">
        <f t="shared" si="4"/>
        <v>203988.89970419047</v>
      </c>
      <c r="X56" s="92">
        <f t="shared" si="5"/>
        <v>28536.259216147631</v>
      </c>
      <c r="Y56" s="92">
        <f t="shared" si="1"/>
        <v>-412265.42127807031</v>
      </c>
      <c r="Z56" s="92">
        <f t="shared" si="6"/>
        <v>-707592.02275682311</v>
      </c>
    </row>
    <row r="57" spans="1:26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299.45784984975057</v>
      </c>
      <c r="I57" s="97">
        <v>3.5163844420955481</v>
      </c>
      <c r="J57" s="98">
        <v>0.71571516382238276</v>
      </c>
      <c r="K57" s="99">
        <v>7</v>
      </c>
      <c r="M57" s="89">
        <f t="shared" si="0"/>
        <v>3.5163844420955481</v>
      </c>
      <c r="N57" s="100"/>
      <c r="U57" s="92">
        <f t="shared" si="2"/>
        <v>16087138.870273182</v>
      </c>
      <c r="V57" s="92">
        <f t="shared" si="3"/>
        <v>-929885.74661819753</v>
      </c>
      <c r="W57" s="92">
        <f t="shared" si="4"/>
        <v>-2678069.3268429223</v>
      </c>
      <c r="X57" s="92">
        <f t="shared" si="5"/>
        <v>-3042554.2409131331</v>
      </c>
      <c r="Y57" s="92">
        <f t="shared" si="1"/>
        <v>-3958274.6438094852</v>
      </c>
      <c r="Z57" s="92">
        <f t="shared" si="6"/>
        <v>-4571785.4502767501</v>
      </c>
    </row>
    <row r="58" spans="1:26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161.86980848205008</v>
      </c>
      <c r="I58" s="97">
        <v>0.60474003437651469</v>
      </c>
      <c r="J58" s="98">
        <v>0.95110932139708781</v>
      </c>
      <c r="K58" s="99">
        <v>228</v>
      </c>
      <c r="M58" s="89">
        <f t="shared" si="0"/>
        <v>0.60474003437651469</v>
      </c>
      <c r="N58" s="100"/>
      <c r="U58" s="92">
        <f t="shared" si="2"/>
        <v>5588875.4138728008</v>
      </c>
      <c r="V58" s="92">
        <f t="shared" si="3"/>
        <v>1140114.9197532381</v>
      </c>
      <c r="W58" s="92">
        <f t="shared" si="4"/>
        <v>683087.31220941222</v>
      </c>
      <c r="X58" s="92">
        <f t="shared" si="5"/>
        <v>587800.02651032584</v>
      </c>
      <c r="Y58" s="92">
        <f t="shared" si="1"/>
        <v>348403.25511347427</v>
      </c>
      <c r="Z58" s="92">
        <f t="shared" si="6"/>
        <v>188013.13404508273</v>
      </c>
    </row>
    <row r="59" spans="1:26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115.72541954921412</v>
      </c>
      <c r="I59" s="97">
        <v>0.42435274122319039</v>
      </c>
      <c r="J59" s="98">
        <v>0.96569287246411961</v>
      </c>
      <c r="K59" s="99">
        <v>258</v>
      </c>
      <c r="M59" s="89">
        <f t="shared" si="0"/>
        <v>0.42435274122319039</v>
      </c>
      <c r="N59" s="100"/>
      <c r="U59" s="92">
        <f t="shared" si="2"/>
        <v>12193850.269231113</v>
      </c>
      <c r="V59" s="92">
        <f t="shared" si="3"/>
        <v>2634092.9646019582</v>
      </c>
      <c r="W59" s="92">
        <f t="shared" si="4"/>
        <v>1652005.2537869171</v>
      </c>
      <c r="X59" s="92">
        <f t="shared" si="5"/>
        <v>1447246.3492101934</v>
      </c>
      <c r="Y59" s="92">
        <f t="shared" si="1"/>
        <v>932816.53508763958</v>
      </c>
      <c r="Z59" s="92">
        <f t="shared" si="6"/>
        <v>588160.84200174815</v>
      </c>
    </row>
    <row r="60" spans="1:26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216.73370665350896</v>
      </c>
      <c r="I60" s="97">
        <v>1.1965528544806341</v>
      </c>
      <c r="J60" s="98">
        <v>0.90326375349016963</v>
      </c>
      <c r="K60" s="99">
        <v>123</v>
      </c>
      <c r="M60" s="89">
        <f t="shared" si="0"/>
        <v>1.1965528544806341</v>
      </c>
      <c r="N60" s="100"/>
      <c r="U60" s="92">
        <f t="shared" si="2"/>
        <v>30424041.459150974</v>
      </c>
      <c r="V60" s="92">
        <f t="shared" si="3"/>
        <v>4923620.1273108181</v>
      </c>
      <c r="W60" s="92">
        <f t="shared" si="4"/>
        <v>2303924.918262051</v>
      </c>
      <c r="X60" s="92">
        <f t="shared" si="5"/>
        <v>1757735.4940154629</v>
      </c>
      <c r="Y60" s="92">
        <f t="shared" si="1"/>
        <v>385506.41039290355</v>
      </c>
      <c r="Z60" s="92">
        <f t="shared" si="6"/>
        <v>-533854.31269279157</v>
      </c>
    </row>
    <row r="61" spans="1:26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386.92880901791921</v>
      </c>
      <c r="I61" s="97">
        <v>1.4219598352740992</v>
      </c>
      <c r="J61" s="98">
        <v>0.88504055074787391</v>
      </c>
      <c r="K61" s="99">
        <v>92</v>
      </c>
      <c r="M61" s="89">
        <f t="shared" si="0"/>
        <v>1.4219598352740992</v>
      </c>
      <c r="N61" s="100"/>
      <c r="U61" s="92">
        <f t="shared" si="2"/>
        <v>7048086.3865955742</v>
      </c>
      <c r="V61" s="92">
        <f t="shared" si="3"/>
        <v>1018978.1046350854</v>
      </c>
      <c r="W61" s="92">
        <f t="shared" si="4"/>
        <v>399599.08043962996</v>
      </c>
      <c r="X61" s="92">
        <f t="shared" si="5"/>
        <v>270462.57957983401</v>
      </c>
      <c r="Y61" s="92">
        <f t="shared" si="1"/>
        <v>-53975.892442024575</v>
      </c>
      <c r="Z61" s="92">
        <f t="shared" si="6"/>
        <v>-271341.92249832733</v>
      </c>
    </row>
    <row r="62" spans="1:26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164.20641905257963</v>
      </c>
      <c r="I62" s="97">
        <v>0.495032097057517</v>
      </c>
      <c r="J62" s="98">
        <v>0.95997874494894753</v>
      </c>
      <c r="K62" s="99">
        <v>247</v>
      </c>
      <c r="M62" s="89">
        <f t="shared" si="0"/>
        <v>0.495032097057517</v>
      </c>
      <c r="N62" s="100"/>
      <c r="U62" s="92">
        <f t="shared" si="2"/>
        <v>8427596.9784941189</v>
      </c>
      <c r="V62" s="92">
        <f t="shared" si="3"/>
        <v>1781186.2425694924</v>
      </c>
      <c r="W62" s="92">
        <f t="shared" si="4"/>
        <v>1098390.8433996863</v>
      </c>
      <c r="X62" s="92">
        <f t="shared" si="5"/>
        <v>956032.44053564046</v>
      </c>
      <c r="Y62" s="92">
        <f t="shared" si="1"/>
        <v>598375.67891385721</v>
      </c>
      <c r="Z62" s="92">
        <f t="shared" si="6"/>
        <v>358754.18793579994</v>
      </c>
    </row>
    <row r="63" spans="1:26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154.75282301192541</v>
      </c>
      <c r="I63" s="97">
        <v>0.46745510140050167</v>
      </c>
      <c r="J63" s="98">
        <v>0.96220822861938315</v>
      </c>
      <c r="K63" s="99">
        <v>251</v>
      </c>
      <c r="M63" s="89">
        <f t="shared" si="0"/>
        <v>0.46745510140050167</v>
      </c>
      <c r="N63" s="100"/>
      <c r="U63" s="92">
        <f t="shared" si="2"/>
        <v>10042342.478730137</v>
      </c>
      <c r="V63" s="92">
        <f t="shared" si="3"/>
        <v>2140816.0578186461</v>
      </c>
      <c r="W63" s="92">
        <f t="shared" si="4"/>
        <v>1329080.8068724861</v>
      </c>
      <c r="X63" s="92">
        <f t="shared" si="5"/>
        <v>1159839.282964088</v>
      </c>
      <c r="Y63" s="92">
        <f t="shared" si="1"/>
        <v>734642.21587686799</v>
      </c>
      <c r="Z63" s="92">
        <f t="shared" si="6"/>
        <v>449770.33280960482</v>
      </c>
    </row>
    <row r="64" spans="1:26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221.27645323477924</v>
      </c>
      <c r="I64" s="97">
        <v>1.1417799678867124</v>
      </c>
      <c r="J64" s="98">
        <v>0.90769191012342121</v>
      </c>
      <c r="K64" s="99">
        <v>129</v>
      </c>
      <c r="M64" s="89">
        <f t="shared" si="0"/>
        <v>1.1417799678867124</v>
      </c>
      <c r="N64" s="100"/>
      <c r="U64" s="92">
        <f t="shared" si="2"/>
        <v>10974330.864248643</v>
      </c>
      <c r="V64" s="92">
        <f t="shared" si="3"/>
        <v>1820884.9493505722</v>
      </c>
      <c r="W64" s="92">
        <f t="shared" si="4"/>
        <v>880538.19595772971</v>
      </c>
      <c r="X64" s="92">
        <f t="shared" si="5"/>
        <v>684482.009706093</v>
      </c>
      <c r="Y64" s="92">
        <f t="shared" si="1"/>
        <v>191916.63063504672</v>
      </c>
      <c r="Z64" s="92">
        <f t="shared" si="6"/>
        <v>-138090.41299520963</v>
      </c>
    </row>
    <row r="65" spans="1:26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744.31926718198747</v>
      </c>
      <c r="I65" s="97">
        <v>12.369229711213158</v>
      </c>
      <c r="J65" s="98">
        <v>0</v>
      </c>
      <c r="K65" s="99">
        <v>1</v>
      </c>
      <c r="M65" s="89">
        <f t="shared" si="0"/>
        <v>12.369229711213158</v>
      </c>
      <c r="N65" s="100"/>
      <c r="U65" s="92">
        <f t="shared" si="2"/>
        <v>0</v>
      </c>
      <c r="V65" s="92">
        <f t="shared" si="3"/>
        <v>-4674222.4177003298</v>
      </c>
      <c r="W65" s="92">
        <f t="shared" si="4"/>
        <v>-5154412.0551314782</v>
      </c>
      <c r="X65" s="92">
        <f t="shared" si="5"/>
        <v>-5254528.473519301</v>
      </c>
      <c r="Y65" s="92">
        <f t="shared" si="1"/>
        <v>-5506057.8055809718</v>
      </c>
      <c r="Z65" s="92">
        <f t="shared" si="6"/>
        <v>-5674576.4526213128</v>
      </c>
    </row>
    <row r="66" spans="1:26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218.92842012823397</v>
      </c>
      <c r="I66" s="97">
        <v>2.3029481841980641</v>
      </c>
      <c r="J66" s="98">
        <v>0.81381636221774123</v>
      </c>
      <c r="K66" s="99">
        <v>22</v>
      </c>
      <c r="M66" s="89">
        <f t="shared" si="0"/>
        <v>2.3029481841980641</v>
      </c>
      <c r="N66" s="100"/>
      <c r="U66" s="92">
        <f t="shared" si="2"/>
        <v>15051579.267529862</v>
      </c>
      <c r="V66" s="92">
        <f t="shared" si="3"/>
        <v>1049237.0455827867</v>
      </c>
      <c r="W66" s="92">
        <f t="shared" si="4"/>
        <v>-389243.84682876588</v>
      </c>
      <c r="X66" s="92">
        <f t="shared" si="5"/>
        <v>-689157.7634180442</v>
      </c>
      <c r="Y66" s="92">
        <f t="shared" si="1"/>
        <v>-1442652.0286990863</v>
      </c>
      <c r="Z66" s="92">
        <f t="shared" si="6"/>
        <v>-1947475.1962280469</v>
      </c>
    </row>
    <row r="67" spans="1:26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257.70150550744103</v>
      </c>
      <c r="I67" s="97">
        <v>1.9066779167822805</v>
      </c>
      <c r="J67" s="98">
        <v>0.84585314030882564</v>
      </c>
      <c r="K67" s="99">
        <v>43</v>
      </c>
      <c r="M67" s="89">
        <f t="shared" si="0"/>
        <v>1.9066779167822805</v>
      </c>
      <c r="N67" s="100"/>
      <c r="U67" s="92">
        <f t="shared" si="2"/>
        <v>16342556.055547932</v>
      </c>
      <c r="V67" s="92">
        <f t="shared" si="3"/>
        <v>1715057.8922540545</v>
      </c>
      <c r="W67" s="92">
        <f t="shared" si="4"/>
        <v>212353.82473716722</v>
      </c>
      <c r="X67" s="92">
        <f t="shared" si="5"/>
        <v>-100950.20643983375</v>
      </c>
      <c r="Y67" s="92">
        <f t="shared" si="1"/>
        <v>-888085.3733103876</v>
      </c>
      <c r="Z67" s="92">
        <f t="shared" si="6"/>
        <v>-1415447.1417039654</v>
      </c>
    </row>
    <row r="68" spans="1:26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105.80710553634137</v>
      </c>
      <c r="I68" s="97">
        <v>0.45225404337291913</v>
      </c>
      <c r="J68" s="98">
        <v>0.96343716998295093</v>
      </c>
      <c r="K68" s="99">
        <v>254</v>
      </c>
      <c r="M68" s="89">
        <f t="shared" si="0"/>
        <v>0.45225404337291913</v>
      </c>
      <c r="N68" s="100"/>
      <c r="U68" s="92">
        <f t="shared" si="2"/>
        <v>5855935.7756958483</v>
      </c>
      <c r="V68" s="92">
        <f t="shared" si="3"/>
        <v>1254239.588455688</v>
      </c>
      <c r="W68" s="92">
        <f t="shared" si="4"/>
        <v>781500.67570058967</v>
      </c>
      <c r="X68" s="92">
        <f t="shared" si="5"/>
        <v>682937.68498136732</v>
      </c>
      <c r="Y68" s="92">
        <f t="shared" si="1"/>
        <v>435311.13560190564</v>
      </c>
      <c r="Z68" s="92">
        <f t="shared" si="6"/>
        <v>269407.25977694441</v>
      </c>
    </row>
    <row r="69" spans="1:26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231.06949875339649</v>
      </c>
      <c r="I69" s="97">
        <v>1.6435333305066981</v>
      </c>
      <c r="J69" s="98">
        <v>0.8671272691284263</v>
      </c>
      <c r="K69" s="99">
        <v>63</v>
      </c>
      <c r="M69" s="89">
        <f t="shared" ref="M69:M132" si="7">I69</f>
        <v>1.6435333305066981</v>
      </c>
      <c r="N69" s="100"/>
      <c r="U69" s="92">
        <f t="shared" si="2"/>
        <v>11404096.42266272</v>
      </c>
      <c r="V69" s="92">
        <f t="shared" si="3"/>
        <v>1447221.0405333128</v>
      </c>
      <c r="W69" s="92">
        <f t="shared" si="4"/>
        <v>424336.81457382959</v>
      </c>
      <c r="X69" s="92">
        <f t="shared" si="5"/>
        <v>211072.1017484809</v>
      </c>
      <c r="Y69" s="92">
        <f t="shared" si="1"/>
        <v>-324727.43675967387</v>
      </c>
      <c r="Z69" s="92">
        <f t="shared" si="6"/>
        <v>-683700.33496661042</v>
      </c>
    </row>
    <row r="70" spans="1:26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248.94716721008152</v>
      </c>
      <c r="I70" s="97">
        <v>1.2553876825951436</v>
      </c>
      <c r="J70" s="98">
        <v>0.89850720603425382</v>
      </c>
      <c r="K70" s="99">
        <v>113</v>
      </c>
      <c r="M70" s="89">
        <f t="shared" si="7"/>
        <v>1.2553876825951436</v>
      </c>
      <c r="N70" s="100"/>
      <c r="U70" s="92">
        <f t="shared" si="2"/>
        <v>8597820.5640982017</v>
      </c>
      <c r="V70" s="92">
        <f t="shared" si="3"/>
        <v>1353263.3329593353</v>
      </c>
      <c r="W70" s="92">
        <f t="shared" si="4"/>
        <v>609019.47819614981</v>
      </c>
      <c r="X70" s="92">
        <f t="shared" si="5"/>
        <v>453849.47172819555</v>
      </c>
      <c r="Y70" s="92">
        <f t="shared" ref="Y70:Y133" si="8">((((($R$5-$M70)))/0.003)*G70*1000)+(((((($R$5/$O$2)-($M70/$O$2))))/0.003)*G70*1000)*$O$3</f>
        <v>64005.241267415928</v>
      </c>
      <c r="Z70" s="92">
        <f t="shared" si="6"/>
        <v>-197181.0853341496</v>
      </c>
    </row>
    <row r="71" spans="1:26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530.81646002194725</v>
      </c>
      <c r="I71" s="97">
        <v>3.2673872132066175</v>
      </c>
      <c r="J71" s="98">
        <v>0.73584553852657353</v>
      </c>
      <c r="K71" s="99">
        <v>8</v>
      </c>
      <c r="M71" s="89">
        <f t="shared" si="7"/>
        <v>3.2673872132066175</v>
      </c>
      <c r="N71" s="100"/>
      <c r="U71" s="92">
        <f t="shared" ref="U71:U134" si="9">((((($N$5-$M71)))/0.003)*G71*1000)+(((((($N$5/$O$2)-($M71/$O$2))))/0.003)*G71*1000)*$O$3</f>
        <v>14234574.514002346</v>
      </c>
      <c r="V71" s="92">
        <f t="shared" ref="V71:V134" si="10">((((($O$5-$M71)))/0.003)*G71*1000)+(((((($O$5/$O$2)-($M71/$O$2))))/0.003)*G71*1000)*$O$3</f>
        <v>-410880.32857695338</v>
      </c>
      <c r="W71" s="92">
        <f t="shared" ref="W71:W134" si="11">((((($P$5-$M71)))/0.003)*G71*1000)+(((((($P$5/$O$2)-($M71/$O$2))))/0.003)*G71*1000)*$O$3</f>
        <v>-1915429.1117588209</v>
      </c>
      <c r="X71" s="92">
        <f t="shared" ref="X71:X134" si="12">((((($Q$5-$M71)))/0.003)*G71*1000)+(((((($Q$5/$O$2)-($M71/$O$2))))/0.003)*G71*1000)*$O$3</f>
        <v>-2229117.7541621486</v>
      </c>
      <c r="Y71" s="92">
        <f t="shared" si="8"/>
        <v>-3017219.2061477639</v>
      </c>
      <c r="Z71" s="92">
        <f t="shared" ref="Z71:Z134" si="13">((((($S$5-$M71)))/0.003)*G71*1000)+(((((($S$5/$O$2)-($M71/$O$2))))/0.003)*G71*1000)*$O$3</f>
        <v>-3545228.3624976901</v>
      </c>
    </row>
    <row r="72" spans="1:26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189.54678505122806</v>
      </c>
      <c r="I72" s="97">
        <v>1.2682009861717372</v>
      </c>
      <c r="J72" s="98">
        <v>0.89747130453709123</v>
      </c>
      <c r="K72" s="99">
        <v>110</v>
      </c>
      <c r="M72" s="89">
        <f t="shared" si="7"/>
        <v>1.2682009861717372</v>
      </c>
      <c r="N72" s="100"/>
      <c r="U72" s="92">
        <f t="shared" si="9"/>
        <v>10350105.653658943</v>
      </c>
      <c r="V72" s="92">
        <f t="shared" si="10"/>
        <v>1618999.9397004677</v>
      </c>
      <c r="W72" s="92">
        <f t="shared" si="11"/>
        <v>722040.80671563325</v>
      </c>
      <c r="X72" s="92">
        <f t="shared" si="12"/>
        <v>535030.65731905669</v>
      </c>
      <c r="Y72" s="92">
        <f t="shared" si="8"/>
        <v>65192.255946558442</v>
      </c>
      <c r="Z72" s="92">
        <f t="shared" si="13"/>
        <v>-249588.2552483624</v>
      </c>
    </row>
    <row r="73" spans="1:26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122.45753526666975</v>
      </c>
      <c r="I73" s="97">
        <v>0.84588613252717604</v>
      </c>
      <c r="J73" s="98">
        <v>0.93161367746607937</v>
      </c>
      <c r="K73" s="99">
        <v>182</v>
      </c>
      <c r="M73" s="89">
        <f t="shared" si="7"/>
        <v>0.84588613252717604</v>
      </c>
      <c r="N73" s="100"/>
      <c r="U73" s="92">
        <f t="shared" si="9"/>
        <v>21998915.425681073</v>
      </c>
      <c r="V73" s="92">
        <f t="shared" si="10"/>
        <v>4121264.6665177252</v>
      </c>
      <c r="W73" s="92">
        <f t="shared" si="11"/>
        <v>2284667.7164763655</v>
      </c>
      <c r="X73" s="92">
        <f t="shared" si="12"/>
        <v>1901749.1894465073</v>
      </c>
      <c r="Y73" s="92">
        <f t="shared" si="8"/>
        <v>939716.75871409383</v>
      </c>
      <c r="Z73" s="92">
        <f t="shared" si="13"/>
        <v>295177.99932913703</v>
      </c>
    </row>
    <row r="74" spans="1:26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203.32569887676462</v>
      </c>
      <c r="I74" s="97">
        <v>1.4445326895929111</v>
      </c>
      <c r="J74" s="98">
        <v>0.88321563077744525</v>
      </c>
      <c r="K74" s="99">
        <v>90</v>
      </c>
      <c r="M74" s="89">
        <f t="shared" si="7"/>
        <v>1.4445326895929111</v>
      </c>
      <c r="N74" s="100"/>
      <c r="U74" s="92">
        <f t="shared" si="9"/>
        <v>15405874.325383838</v>
      </c>
      <c r="V74" s="92">
        <f t="shared" si="10"/>
        <v>2200076.6470555537</v>
      </c>
      <c r="W74" s="92">
        <f t="shared" si="11"/>
        <v>843425.92903828109</v>
      </c>
      <c r="X74" s="92">
        <f t="shared" si="12"/>
        <v>560573.07195089734</v>
      </c>
      <c r="Y74" s="92">
        <f t="shared" si="8"/>
        <v>-150057.52551341808</v>
      </c>
      <c r="Z74" s="92">
        <f t="shared" si="13"/>
        <v>-626163.05900560447</v>
      </c>
    </row>
    <row r="75" spans="1:26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265.06541913364975</v>
      </c>
      <c r="I75" s="97">
        <v>1.9123233456159141</v>
      </c>
      <c r="J75" s="98">
        <v>0.84539673122229086</v>
      </c>
      <c r="K75" s="99">
        <v>40</v>
      </c>
      <c r="M75" s="89">
        <f t="shared" si="7"/>
        <v>1.9123233456159141</v>
      </c>
      <c r="N75" s="100"/>
      <c r="U75" s="92">
        <f t="shared" si="9"/>
        <v>20875523.215600323</v>
      </c>
      <c r="V75" s="92">
        <f t="shared" si="10"/>
        <v>2180679.4542032969</v>
      </c>
      <c r="W75" s="92">
        <f t="shared" si="11"/>
        <v>260131.08371435775</v>
      </c>
      <c r="X75" s="92">
        <f t="shared" si="12"/>
        <v>-140290.7688323633</v>
      </c>
      <c r="Y75" s="92">
        <f t="shared" si="8"/>
        <v>-1146298.0025692165</v>
      </c>
      <c r="Z75" s="92">
        <f t="shared" si="13"/>
        <v>-1820298.8300375757</v>
      </c>
    </row>
    <row r="76" spans="1:26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367.83330208680871</v>
      </c>
      <c r="I76" s="97">
        <v>1.9114025192626896</v>
      </c>
      <c r="J76" s="98">
        <v>0.84547117614527489</v>
      </c>
      <c r="K76" s="99">
        <v>41</v>
      </c>
      <c r="M76" s="89">
        <f t="shared" si="7"/>
        <v>1.9114025192626896</v>
      </c>
      <c r="N76" s="100"/>
      <c r="U76" s="92">
        <f t="shared" si="9"/>
        <v>29963873.221405409</v>
      </c>
      <c r="V76" s="92">
        <f t="shared" si="10"/>
        <v>3132420.9589791284</v>
      </c>
      <c r="W76" s="92">
        <f t="shared" si="11"/>
        <v>375987.01504528697</v>
      </c>
      <c r="X76" s="92">
        <f t="shared" si="12"/>
        <v>-198711.54668459052</v>
      </c>
      <c r="Y76" s="92">
        <f t="shared" si="8"/>
        <v>-1642566.088192072</v>
      </c>
      <c r="Z76" s="92">
        <f t="shared" si="13"/>
        <v>-2609914.1579521205</v>
      </c>
    </row>
    <row r="77" spans="1:26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88.335691563268099</v>
      </c>
      <c r="I77" s="97">
        <v>0.47511141470914869</v>
      </c>
      <c r="J77" s="98">
        <v>0.96158924801287804</v>
      </c>
      <c r="K77" s="99">
        <v>249</v>
      </c>
      <c r="M77" s="89">
        <f t="shared" si="7"/>
        <v>0.47511141470914869</v>
      </c>
      <c r="N77" s="100"/>
      <c r="U77" s="92">
        <f t="shared" si="9"/>
        <v>11373172.790756892</v>
      </c>
      <c r="V77" s="92">
        <f t="shared" si="10"/>
        <v>2418760.77139644</v>
      </c>
      <c r="W77" s="92">
        <f t="shared" si="11"/>
        <v>1498861.0583012092</v>
      </c>
      <c r="X77" s="92">
        <f t="shared" si="12"/>
        <v>1307067.9470550632</v>
      </c>
      <c r="Y77" s="92">
        <f t="shared" si="8"/>
        <v>825212.98317791789</v>
      </c>
      <c r="Z77" s="92">
        <f t="shared" si="13"/>
        <v>502381.6620088254</v>
      </c>
    </row>
    <row r="78" spans="1:26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251.22010103773252</v>
      </c>
      <c r="I78" s="97">
        <v>1.3850272061303011</v>
      </c>
      <c r="J78" s="98">
        <v>0.88802639788678805</v>
      </c>
      <c r="K78" s="99">
        <v>95</v>
      </c>
      <c r="M78" s="89">
        <f t="shared" si="7"/>
        <v>1.3850272061303011</v>
      </c>
      <c r="N78" s="100"/>
      <c r="U78" s="92">
        <f t="shared" si="9"/>
        <v>9537355.0450405199</v>
      </c>
      <c r="V78" s="92">
        <f t="shared" si="10"/>
        <v>1406296.1029110777</v>
      </c>
      <c r="W78" s="92">
        <f t="shared" si="11"/>
        <v>570980.64368793694</v>
      </c>
      <c r="X78" s="92">
        <f t="shared" si="12"/>
        <v>396822.79961453169</v>
      </c>
      <c r="Y78" s="92">
        <f t="shared" si="8"/>
        <v>-40725.875203154072</v>
      </c>
      <c r="Z78" s="92">
        <f t="shared" si="13"/>
        <v>-333873.04054644523</v>
      </c>
    </row>
    <row r="79" spans="1:26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185.39489337297346</v>
      </c>
      <c r="I79" s="97">
        <v>1.1340486414045103</v>
      </c>
      <c r="J79" s="98">
        <v>0.90831695522830713</v>
      </c>
      <c r="K79" s="99">
        <v>132</v>
      </c>
      <c r="M79" s="89">
        <f t="shared" si="7"/>
        <v>1.1340486414045103</v>
      </c>
      <c r="N79" s="100"/>
      <c r="U79" s="92">
        <f t="shared" si="9"/>
        <v>10305370.888244513</v>
      </c>
      <c r="V79" s="92">
        <f t="shared" si="10"/>
        <v>1715804.5042820305</v>
      </c>
      <c r="W79" s="92">
        <f t="shared" si="11"/>
        <v>833385.91162228887</v>
      </c>
      <c r="X79" s="92">
        <f t="shared" si="12"/>
        <v>649407.37037652486</v>
      </c>
      <c r="Y79" s="92">
        <f t="shared" si="8"/>
        <v>187185.48571053465</v>
      </c>
      <c r="Z79" s="92">
        <f t="shared" si="13"/>
        <v>-122492.14114075752</v>
      </c>
    </row>
    <row r="80" spans="1:26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184.64105789580577</v>
      </c>
      <c r="I80" s="97">
        <v>1.1792696581331055</v>
      </c>
      <c r="J80" s="98">
        <v>0.90466102694624118</v>
      </c>
      <c r="K80" s="99">
        <v>124</v>
      </c>
      <c r="M80" s="89">
        <f t="shared" si="7"/>
        <v>1.1792696581331055</v>
      </c>
      <c r="N80" s="100"/>
      <c r="U80" s="92">
        <f t="shared" si="9"/>
        <v>21533561.516716551</v>
      </c>
      <c r="V80" s="92">
        <f t="shared" si="10"/>
        <v>3512721.9985159426</v>
      </c>
      <c r="W80" s="92">
        <f t="shared" si="11"/>
        <v>1661415.0599156416</v>
      </c>
      <c r="X80" s="92">
        <f t="shared" si="12"/>
        <v>1275429.5958795508</v>
      </c>
      <c r="Y80" s="92">
        <f t="shared" si="8"/>
        <v>305691.88933848136</v>
      </c>
      <c r="Z80" s="92">
        <f t="shared" si="13"/>
        <v>-344009.22086935671</v>
      </c>
    </row>
    <row r="81" spans="1:26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295.08564752815857</v>
      </c>
      <c r="I81" s="97">
        <v>1.4859454353068355</v>
      </c>
      <c r="J81" s="98">
        <v>0.87986758512862195</v>
      </c>
      <c r="K81" s="99">
        <v>82</v>
      </c>
      <c r="M81" s="89">
        <f t="shared" si="7"/>
        <v>1.4859454353068355</v>
      </c>
      <c r="N81" s="100"/>
      <c r="U81" s="92">
        <f t="shared" si="9"/>
        <v>17377953.507681429</v>
      </c>
      <c r="V81" s="92">
        <f t="shared" si="10"/>
        <v>2425021.8750086566</v>
      </c>
      <c r="W81" s="92">
        <f t="shared" si="11"/>
        <v>888885.55594181095</v>
      </c>
      <c r="X81" s="92">
        <f t="shared" si="12"/>
        <v>568611.11761123547</v>
      </c>
      <c r="Y81" s="92">
        <f t="shared" si="8"/>
        <v>-236036.28035756748</v>
      </c>
      <c r="Z81" s="92">
        <f t="shared" si="13"/>
        <v>-775130.82547004963</v>
      </c>
    </row>
    <row r="82" spans="1:26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102.02213187478813</v>
      </c>
      <c r="I82" s="97">
        <v>0.80733232649849329</v>
      </c>
      <c r="J82" s="98">
        <v>0.93473058991162428</v>
      </c>
      <c r="K82" s="99">
        <v>191</v>
      </c>
      <c r="M82" s="89">
        <f t="shared" si="7"/>
        <v>0.80733232649849329</v>
      </c>
      <c r="N82" s="100"/>
      <c r="U82" s="92">
        <f t="shared" si="9"/>
        <v>10677202.635784592</v>
      </c>
      <c r="V82" s="92">
        <f t="shared" si="10"/>
        <v>2029195.0008762393</v>
      </c>
      <c r="W82" s="92">
        <f t="shared" si="11"/>
        <v>1140772.6538815622</v>
      </c>
      <c r="X82" s="92">
        <f t="shared" si="12"/>
        <v>955542.36887866585</v>
      </c>
      <c r="Y82" s="92">
        <f t="shared" si="8"/>
        <v>490175.64267505438</v>
      </c>
      <c r="Z82" s="92">
        <f t="shared" si="13"/>
        <v>178391.0470788755</v>
      </c>
    </row>
    <row r="83" spans="1:26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177.12416241116327</v>
      </c>
      <c r="I83" s="97">
        <v>2.0426274513903548</v>
      </c>
      <c r="J83" s="98">
        <v>0.8348621944066057</v>
      </c>
      <c r="K83" s="99">
        <v>30</v>
      </c>
      <c r="M83" s="89">
        <f t="shared" si="7"/>
        <v>2.0426274513903548</v>
      </c>
      <c r="N83" s="100"/>
      <c r="U83" s="92">
        <f t="shared" si="9"/>
        <v>11478280.686811743</v>
      </c>
      <c r="V83" s="92">
        <f t="shared" si="10"/>
        <v>1069326.8955565705</v>
      </c>
      <c r="W83" s="92">
        <f t="shared" si="11"/>
        <v>0</v>
      </c>
      <c r="X83" s="92">
        <f t="shared" si="12"/>
        <v>-222947.70757988677</v>
      </c>
      <c r="Y83" s="92">
        <f t="shared" si="8"/>
        <v>-783074.4967247051</v>
      </c>
      <c r="Z83" s="92">
        <f t="shared" si="13"/>
        <v>-1158346.0720278646</v>
      </c>
    </row>
    <row r="84" spans="1:26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307.98786455922777</v>
      </c>
      <c r="I84" s="97">
        <v>1.6969718975616053</v>
      </c>
      <c r="J84" s="98">
        <v>0.86280698659648647</v>
      </c>
      <c r="K84" s="99">
        <v>56</v>
      </c>
      <c r="M84" s="89">
        <f t="shared" si="7"/>
        <v>1.6969718975616053</v>
      </c>
      <c r="N84" s="100"/>
      <c r="U84" s="92">
        <f t="shared" si="9"/>
        <v>14083135.135389982</v>
      </c>
      <c r="V84" s="92">
        <f t="shared" si="10"/>
        <v>1725632.0258301278</v>
      </c>
      <c r="W84" s="92">
        <f t="shared" si="11"/>
        <v>456127.83722686057</v>
      </c>
      <c r="X84" s="92">
        <f t="shared" si="12"/>
        <v>191444.46510906896</v>
      </c>
      <c r="Y84" s="92">
        <f t="shared" si="8"/>
        <v>-473537.69135126815</v>
      </c>
      <c r="Z84" s="92">
        <f t="shared" si="13"/>
        <v>-919059.85925965407</v>
      </c>
    </row>
    <row r="85" spans="1:26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606.42629722287131</v>
      </c>
      <c r="I85" s="97">
        <v>6.1959069010052366</v>
      </c>
      <c r="J85" s="98">
        <v>0.49908708580386207</v>
      </c>
      <c r="K85" s="99">
        <v>2</v>
      </c>
      <c r="M85" s="89">
        <f t="shared" si="7"/>
        <v>6.1959069010052366</v>
      </c>
      <c r="N85" s="100"/>
      <c r="U85" s="92">
        <f t="shared" si="9"/>
        <v>16610356.322528198</v>
      </c>
      <c r="V85" s="92">
        <f t="shared" si="10"/>
        <v>-8586574.9600512087</v>
      </c>
      <c r="W85" s="92">
        <f t="shared" si="11"/>
        <v>-11175092.196873702</v>
      </c>
      <c r="X85" s="92">
        <f t="shared" si="12"/>
        <v>-11714781.216553902</v>
      </c>
      <c r="Y85" s="92">
        <f t="shared" si="8"/>
        <v>-13070678.88875521</v>
      </c>
      <c r="Z85" s="92">
        <f t="shared" si="13"/>
        <v>-13979097.956112679</v>
      </c>
    </row>
    <row r="86" spans="1:26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166.82749582090725</v>
      </c>
      <c r="I86" s="97">
        <v>0.78879011978297864</v>
      </c>
      <c r="J86" s="98">
        <v>0.93622964904048056</v>
      </c>
      <c r="K86" s="99">
        <v>193</v>
      </c>
      <c r="M86" s="89">
        <f t="shared" si="7"/>
        <v>0.78879011978297864</v>
      </c>
      <c r="N86" s="100"/>
      <c r="U86" s="92">
        <f t="shared" si="9"/>
        <v>3576620.7079617269</v>
      </c>
      <c r="V86" s="92">
        <f t="shared" si="10"/>
        <v>684372.6962631545</v>
      </c>
      <c r="W86" s="92">
        <f t="shared" si="11"/>
        <v>387247.86993069429</v>
      </c>
      <c r="X86" s="92">
        <f t="shared" si="12"/>
        <v>325299.27481805073</v>
      </c>
      <c r="Y86" s="92">
        <f t="shared" si="8"/>
        <v>169661.5782068668</v>
      </c>
      <c r="Z86" s="92">
        <f t="shared" si="13"/>
        <v>65388.037437629486</v>
      </c>
    </row>
    <row r="87" spans="1:26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188.45433396085008</v>
      </c>
      <c r="I87" s="97">
        <v>1.2582744866411892</v>
      </c>
      <c r="J87" s="98">
        <v>0.89827382011504586</v>
      </c>
      <c r="K87" s="99">
        <v>112</v>
      </c>
      <c r="M87" s="89">
        <f t="shared" si="7"/>
        <v>1.2582744866411892</v>
      </c>
      <c r="N87" s="100"/>
      <c r="U87" s="92">
        <f t="shared" si="9"/>
        <v>25203951.525268961</v>
      </c>
      <c r="V87" s="92">
        <f t="shared" si="10"/>
        <v>3961485.7048976589</v>
      </c>
      <c r="W87" s="92">
        <f t="shared" si="11"/>
        <v>1779216.4312317732</v>
      </c>
      <c r="X87" s="92">
        <f t="shared" si="12"/>
        <v>1324227.4714407634</v>
      </c>
      <c r="Y87" s="92">
        <f t="shared" si="8"/>
        <v>181127.55841402547</v>
      </c>
      <c r="Z87" s="92">
        <f t="shared" si="13"/>
        <v>-584722.09099372581</v>
      </c>
    </row>
    <row r="88" spans="1:26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78.80649437522905</v>
      </c>
      <c r="I88" s="97">
        <v>0.26722424560278496</v>
      </c>
      <c r="J88" s="98">
        <v>0.97839604794787371</v>
      </c>
      <c r="K88" s="99">
        <v>281</v>
      </c>
      <c r="M88" s="89">
        <f t="shared" si="7"/>
        <v>0.26722424560278496</v>
      </c>
      <c r="N88" s="100"/>
      <c r="U88" s="92">
        <f t="shared" si="9"/>
        <v>6039494.7179523632</v>
      </c>
      <c r="V88" s="92">
        <f t="shared" si="10"/>
        <v>1366116.2747356282</v>
      </c>
      <c r="W88" s="92">
        <f t="shared" si="11"/>
        <v>886013.34002528642</v>
      </c>
      <c r="X88" s="92">
        <f t="shared" si="12"/>
        <v>785914.9985912249</v>
      </c>
      <c r="Y88" s="92">
        <f t="shared" si="8"/>
        <v>534431.08249806473</v>
      </c>
      <c r="Z88" s="92">
        <f t="shared" si="13"/>
        <v>365942.86307228816</v>
      </c>
    </row>
    <row r="89" spans="1:26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109.1172364046905</v>
      </c>
      <c r="I89" s="97">
        <v>0.82606078602208666</v>
      </c>
      <c r="J89" s="98">
        <v>0.9332164730295831</v>
      </c>
      <c r="K89" s="99">
        <v>188</v>
      </c>
      <c r="M89" s="89">
        <f t="shared" si="7"/>
        <v>0.82606078602208666</v>
      </c>
      <c r="N89" s="100"/>
      <c r="U89" s="92">
        <f t="shared" si="9"/>
        <v>17788083.219269805</v>
      </c>
      <c r="V89" s="92">
        <f t="shared" si="10"/>
        <v>3357237.2480136277</v>
      </c>
      <c r="W89" s="92">
        <f t="shared" si="11"/>
        <v>1874735.5449450037</v>
      </c>
      <c r="X89" s="92">
        <f t="shared" si="12"/>
        <v>1565643.5754491868</v>
      </c>
      <c r="Y89" s="92">
        <f t="shared" si="8"/>
        <v>789090.65950541769</v>
      </c>
      <c r="Z89" s="92">
        <f t="shared" si="13"/>
        <v>268818.74657404848</v>
      </c>
    </row>
    <row r="90" spans="1:26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173.92872367557129</v>
      </c>
      <c r="I90" s="97">
        <v>1.4385278395096961</v>
      </c>
      <c r="J90" s="98">
        <v>0.88370109755455362</v>
      </c>
      <c r="K90" s="99">
        <v>91</v>
      </c>
      <c r="M90" s="89">
        <f t="shared" si="7"/>
        <v>1.4385278395096961</v>
      </c>
      <c r="N90" s="100"/>
      <c r="U90" s="92">
        <f t="shared" si="9"/>
        <v>21906914.158840071</v>
      </c>
      <c r="V90" s="92">
        <f t="shared" si="10"/>
        <v>3138790.8964501321</v>
      </c>
      <c r="W90" s="92">
        <f t="shared" si="11"/>
        <v>1210714.4167125463</v>
      </c>
      <c r="X90" s="92">
        <f t="shared" si="12"/>
        <v>808723.00231680484</v>
      </c>
      <c r="Y90" s="92">
        <f t="shared" si="8"/>
        <v>-201227.54910830446</v>
      </c>
      <c r="Z90" s="92">
        <f t="shared" si="13"/>
        <v>-877870.30527829204</v>
      </c>
    </row>
    <row r="91" spans="1:26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227.683075859437</v>
      </c>
      <c r="I91" s="97">
        <v>1.1405268764861063</v>
      </c>
      <c r="J91" s="98">
        <v>0.90779321727268292</v>
      </c>
      <c r="K91" s="99">
        <v>130</v>
      </c>
      <c r="M91" s="89">
        <f t="shared" si="7"/>
        <v>1.1405268764861063</v>
      </c>
      <c r="N91" s="100"/>
      <c r="U91" s="92">
        <f t="shared" si="9"/>
        <v>12684819.811037719</v>
      </c>
      <c r="V91" s="92">
        <f t="shared" si="10"/>
        <v>2105873.7239518347</v>
      </c>
      <c r="W91" s="92">
        <f t="shared" si="11"/>
        <v>1019083.2736889403</v>
      </c>
      <c r="X91" s="92">
        <f t="shared" si="12"/>
        <v>792494.52845803264</v>
      </c>
      <c r="Y91" s="92">
        <f t="shared" si="8"/>
        <v>223220.11115071768</v>
      </c>
      <c r="Z91" s="92">
        <f t="shared" si="13"/>
        <v>-158180.15661521218</v>
      </c>
    </row>
    <row r="92" spans="1:26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213.02689665785164</v>
      </c>
      <c r="I92" s="97">
        <v>1.6710389489290087</v>
      </c>
      <c r="J92" s="98">
        <v>0.86490355600606628</v>
      </c>
      <c r="K92" s="99">
        <v>59</v>
      </c>
      <c r="M92" s="89">
        <f t="shared" si="7"/>
        <v>1.6710389489290087</v>
      </c>
      <c r="N92" s="100"/>
      <c r="U92" s="92">
        <f t="shared" si="9"/>
        <v>21695014.502070822</v>
      </c>
      <c r="V92" s="92">
        <f t="shared" si="10"/>
        <v>2704475.2505849204</v>
      </c>
      <c r="W92" s="92">
        <f t="shared" si="11"/>
        <v>753549.65422026766</v>
      </c>
      <c r="X92" s="92">
        <f t="shared" si="12"/>
        <v>346794.34751675988</v>
      </c>
      <c r="Y92" s="92">
        <f t="shared" si="8"/>
        <v>-675124.85669759091</v>
      </c>
      <c r="Z92" s="92">
        <f t="shared" si="13"/>
        <v>-1359786.324476307</v>
      </c>
    </row>
    <row r="93" spans="1:26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226.44503377580531</v>
      </c>
      <c r="I93" s="97">
        <v>1.9140176371059616</v>
      </c>
      <c r="J93" s="98">
        <v>0.84525975490851823</v>
      </c>
      <c r="K93" s="99">
        <v>39</v>
      </c>
      <c r="M93" s="89">
        <f t="shared" si="7"/>
        <v>1.9140176371059616</v>
      </c>
      <c r="N93" s="100"/>
      <c r="U93" s="92">
        <f t="shared" si="9"/>
        <v>19078042.097093698</v>
      </c>
      <c r="V93" s="92">
        <f t="shared" si="10"/>
        <v>1990143.9714510422</v>
      </c>
      <c r="W93" s="92">
        <f t="shared" si="11"/>
        <v>234679.45304462692</v>
      </c>
      <c r="X93" s="92">
        <f t="shared" si="12"/>
        <v>-131323.48931364398</v>
      </c>
      <c r="Y93" s="92">
        <f t="shared" si="8"/>
        <v>-1050857.7386049747</v>
      </c>
      <c r="Z93" s="92">
        <f t="shared" si="13"/>
        <v>-1666923.7310985923</v>
      </c>
    </row>
    <row r="94" spans="1:26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69.756218067437189</v>
      </c>
      <c r="I94" s="97">
        <v>0.24315820493355547</v>
      </c>
      <c r="J94" s="98">
        <v>0.98034168573058966</v>
      </c>
      <c r="K94" s="99">
        <v>282</v>
      </c>
      <c r="M94" s="89">
        <f t="shared" si="7"/>
        <v>0.24315820493355547</v>
      </c>
      <c r="N94" s="100"/>
      <c r="U94" s="92">
        <f t="shared" si="9"/>
        <v>7720702.3163144737</v>
      </c>
      <c r="V94" s="92">
        <f t="shared" si="10"/>
        <v>1758257.4955103917</v>
      </c>
      <c r="W94" s="92">
        <f t="shared" si="11"/>
        <v>1145726.9052108887</v>
      </c>
      <c r="X94" s="92">
        <f t="shared" si="12"/>
        <v>1018018.2583066602</v>
      </c>
      <c r="Y94" s="92">
        <f t="shared" si="8"/>
        <v>697167.08153076482</v>
      </c>
      <c r="Z94" s="92">
        <f t="shared" si="13"/>
        <v>482204.45364004222</v>
      </c>
    </row>
    <row r="95" spans="1:26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164.92656814380885</v>
      </c>
      <c r="I95" s="97">
        <v>1.2794112574229262</v>
      </c>
      <c r="J95" s="98">
        <v>0.89656500143553064</v>
      </c>
      <c r="K95" s="99">
        <v>109</v>
      </c>
      <c r="M95" s="89">
        <f t="shared" si="7"/>
        <v>1.2794112574229262</v>
      </c>
      <c r="N95" s="100"/>
      <c r="U95" s="92">
        <f t="shared" si="9"/>
        <v>12655357.362932282</v>
      </c>
      <c r="V95" s="92">
        <f t="shared" si="10"/>
        <v>1968803.8049807693</v>
      </c>
      <c r="W95" s="92">
        <f t="shared" si="11"/>
        <v>870958.68341593235</v>
      </c>
      <c r="X95" s="92">
        <f t="shared" si="12"/>
        <v>642065.11106895853</v>
      </c>
      <c r="Y95" s="92">
        <f t="shared" si="8"/>
        <v>67000.118805436854</v>
      </c>
      <c r="Z95" s="92">
        <f t="shared" si="13"/>
        <v>-318279.69592707272</v>
      </c>
    </row>
    <row r="96" spans="1:26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246.32750514835038</v>
      </c>
      <c r="I96" s="97">
        <v>1.8454865307546413</v>
      </c>
      <c r="J96" s="98">
        <v>0.85080020552277069</v>
      </c>
      <c r="K96" s="99">
        <v>49</v>
      </c>
      <c r="M96" s="89">
        <f t="shared" si="7"/>
        <v>1.8454865307546413</v>
      </c>
      <c r="N96" s="100"/>
      <c r="U96" s="92">
        <f t="shared" si="9"/>
        <v>11146207.935902907</v>
      </c>
      <c r="V96" s="92">
        <f t="shared" si="10"/>
        <v>1227740.0951977507</v>
      </c>
      <c r="W96" s="92">
        <f t="shared" si="11"/>
        <v>208801.53158443538</v>
      </c>
      <c r="X96" s="92">
        <f t="shared" si="12"/>
        <v>-3640.5362867672366</v>
      </c>
      <c r="Y96" s="92">
        <f t="shared" si="8"/>
        <v>-537373.28755690134</v>
      </c>
      <c r="Z96" s="92">
        <f t="shared" si="13"/>
        <v>-894961.48766037344</v>
      </c>
    </row>
    <row r="97" spans="1:26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158.34314109297583</v>
      </c>
      <c r="I97" s="97">
        <v>1.3417663772167325</v>
      </c>
      <c r="J97" s="98">
        <v>0.89152385325980554</v>
      </c>
      <c r="K97" s="99">
        <v>99</v>
      </c>
      <c r="M97" s="89">
        <f t="shared" si="7"/>
        <v>1.3417663772167325</v>
      </c>
      <c r="N97" s="100"/>
      <c r="U97" s="92">
        <f t="shared" si="9"/>
        <v>10392340.68196173</v>
      </c>
      <c r="V97" s="92">
        <f t="shared" si="10"/>
        <v>1567122.6670434012</v>
      </c>
      <c r="W97" s="92">
        <f t="shared" si="11"/>
        <v>660495.24110258929</v>
      </c>
      <c r="X97" s="92">
        <f t="shared" si="12"/>
        <v>471469.31546424533</v>
      </c>
      <c r="Y97" s="92">
        <f t="shared" si="8"/>
        <v>-3433.4585640294658</v>
      </c>
      <c r="Z97" s="92">
        <f t="shared" si="13"/>
        <v>-321606.978522836</v>
      </c>
    </row>
    <row r="98" spans="1:26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87.905497571472807</v>
      </c>
      <c r="I98" s="97">
        <v>0.34289843266934161</v>
      </c>
      <c r="J98" s="98">
        <v>0.972278109415456</v>
      </c>
      <c r="K98" s="99">
        <v>272</v>
      </c>
      <c r="M98" s="89">
        <f t="shared" si="7"/>
        <v>0.34289843266934161</v>
      </c>
      <c r="N98" s="100"/>
      <c r="U98" s="92">
        <f t="shared" si="9"/>
        <v>15327576.031625219</v>
      </c>
      <c r="V98" s="92">
        <f t="shared" si="10"/>
        <v>3392422.6052597435</v>
      </c>
      <c r="W98" s="92">
        <f t="shared" si="11"/>
        <v>2166307.0111902482</v>
      </c>
      <c r="X98" s="92">
        <f t="shared" si="12"/>
        <v>1910669.8790264076</v>
      </c>
      <c r="Y98" s="92">
        <f t="shared" si="8"/>
        <v>1268415.2105238657</v>
      </c>
      <c r="Z98" s="92">
        <f t="shared" si="13"/>
        <v>838119.91691232775</v>
      </c>
    </row>
    <row r="99" spans="1:26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59.762955446247943</v>
      </c>
      <c r="I99" s="97">
        <v>0.39292086878522703</v>
      </c>
      <c r="J99" s="98">
        <v>0.96823400664723447</v>
      </c>
      <c r="K99" s="99">
        <v>268</v>
      </c>
      <c r="M99" s="89">
        <f t="shared" si="7"/>
        <v>0.39292086878522703</v>
      </c>
      <c r="N99" s="100"/>
      <c r="U99" s="92">
        <f t="shared" si="9"/>
        <v>11244652.550835131</v>
      </c>
      <c r="V99" s="92">
        <f t="shared" si="10"/>
        <v>2452185.6185749234</v>
      </c>
      <c r="W99" s="92">
        <f t="shared" si="11"/>
        <v>1548922.7587804568</v>
      </c>
      <c r="X99" s="92">
        <f t="shared" si="12"/>
        <v>1360598.32331546</v>
      </c>
      <c r="Y99" s="92">
        <f t="shared" si="8"/>
        <v>887457.95107493491</v>
      </c>
      <c r="Z99" s="92">
        <f t="shared" si="13"/>
        <v>570465.19823532947</v>
      </c>
    </row>
    <row r="100" spans="1:26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275.54804802232491</v>
      </c>
      <c r="I100" s="97">
        <v>4.095350439510554</v>
      </c>
      <c r="J100" s="98">
        <v>0.66890820729135869</v>
      </c>
      <c r="K100" s="99">
        <v>5</v>
      </c>
      <c r="M100" s="89">
        <f t="shared" si="7"/>
        <v>4.095350439510554</v>
      </c>
      <c r="N100" s="100"/>
      <c r="U100" s="92">
        <f t="shared" si="9"/>
        <v>6704846.3508617254</v>
      </c>
      <c r="V100" s="92">
        <f t="shared" si="10"/>
        <v>-883852.87761723762</v>
      </c>
      <c r="W100" s="92">
        <f t="shared" si="11"/>
        <v>-1663450.9380985321</v>
      </c>
      <c r="X100" s="92">
        <f t="shared" si="12"/>
        <v>-1825992.066672283</v>
      </c>
      <c r="Y100" s="92">
        <f t="shared" si="8"/>
        <v>-2234355.2718394292</v>
      </c>
      <c r="Z100" s="92">
        <f t="shared" si="13"/>
        <v>-2507948.8693406205</v>
      </c>
    </row>
    <row r="101" spans="1:26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115.70523921128498</v>
      </c>
      <c r="I101" s="97">
        <v>0.56091779087750493</v>
      </c>
      <c r="J101" s="98">
        <v>0.9546521647690791</v>
      </c>
      <c r="K101" s="99">
        <v>235</v>
      </c>
      <c r="M101" s="89">
        <f t="shared" si="7"/>
        <v>0.56091779087750493</v>
      </c>
      <c r="N101" s="100"/>
      <c r="U101" s="92">
        <f t="shared" si="9"/>
        <v>15417047.739540868</v>
      </c>
      <c r="V101" s="92">
        <f t="shared" si="10"/>
        <v>3190577.6292203162</v>
      </c>
      <c r="W101" s="92">
        <f t="shared" si="11"/>
        <v>1934534.6503699208</v>
      </c>
      <c r="X101" s="92">
        <f t="shared" si="12"/>
        <v>1672657.8529937963</v>
      </c>
      <c r="Y101" s="92">
        <f t="shared" si="8"/>
        <v>1014726.8463999893</v>
      </c>
      <c r="Z101" s="92">
        <f t="shared" si="13"/>
        <v>573928.78055098071</v>
      </c>
    </row>
    <row r="102" spans="1:26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183.5901321609112</v>
      </c>
      <c r="I102" s="97">
        <v>1.2231773334277278</v>
      </c>
      <c r="J102" s="98">
        <v>0.90111127677426239</v>
      </c>
      <c r="K102" s="99">
        <v>119</v>
      </c>
      <c r="M102" s="89">
        <f t="shared" si="7"/>
        <v>1.2231773334277278</v>
      </c>
      <c r="N102" s="100"/>
      <c r="U102" s="92">
        <f t="shared" si="9"/>
        <v>11545476.527026495</v>
      </c>
      <c r="V102" s="92">
        <f t="shared" si="10"/>
        <v>1845326.0154326844</v>
      </c>
      <c r="W102" s="92">
        <f t="shared" si="11"/>
        <v>848815.50717119151</v>
      </c>
      <c r="X102" s="92">
        <f t="shared" si="12"/>
        <v>641049.54306857591</v>
      </c>
      <c r="Y102" s="92">
        <f t="shared" si="8"/>
        <v>119064.88743054509</v>
      </c>
      <c r="Z102" s="92">
        <f t="shared" si="13"/>
        <v>-230652.36909352307</v>
      </c>
    </row>
    <row r="103" spans="1:26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134.29699023892789</v>
      </c>
      <c r="I103" s="97">
        <v>0.50201074880713692</v>
      </c>
      <c r="J103" s="98">
        <v>0.95941455041844304</v>
      </c>
      <c r="K103" s="99">
        <v>245</v>
      </c>
      <c r="M103" s="89">
        <f t="shared" si="7"/>
        <v>0.50201074880713692</v>
      </c>
      <c r="N103" s="100"/>
      <c r="U103" s="92">
        <f t="shared" si="9"/>
        <v>14283003.947785711</v>
      </c>
      <c r="V103" s="92">
        <f t="shared" si="10"/>
        <v>3012111.8897397178</v>
      </c>
      <c r="W103" s="92">
        <f t="shared" si="11"/>
        <v>1854236.8279146824</v>
      </c>
      <c r="X103" s="92">
        <f t="shared" si="12"/>
        <v>1612827.4031910573</v>
      </c>
      <c r="Y103" s="92">
        <f t="shared" si="8"/>
        <v>1006317.9781444257</v>
      </c>
      <c r="Z103" s="92">
        <f t="shared" si="13"/>
        <v>599971.14420533925</v>
      </c>
    </row>
    <row r="104" spans="1:26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167.69594340798508</v>
      </c>
      <c r="I104" s="97">
        <v>1.0017185198404268</v>
      </c>
      <c r="J104" s="98">
        <v>0.91901528686686673</v>
      </c>
      <c r="K104" s="99">
        <v>149</v>
      </c>
      <c r="M104" s="89">
        <f t="shared" si="7"/>
        <v>1.0017185198404268</v>
      </c>
      <c r="N104" s="100"/>
      <c r="U104" s="92">
        <f t="shared" si="9"/>
        <v>12443999.094969142</v>
      </c>
      <c r="V104" s="92">
        <f t="shared" si="10"/>
        <v>2192620.5581334024</v>
      </c>
      <c r="W104" s="92">
        <f t="shared" si="11"/>
        <v>1139481.5966386041</v>
      </c>
      <c r="X104" s="92">
        <f t="shared" si="12"/>
        <v>919908.96809630957</v>
      </c>
      <c r="Y104" s="92">
        <f t="shared" si="8"/>
        <v>368261.62108147627</v>
      </c>
      <c r="Z104" s="92">
        <f t="shared" si="13"/>
        <v>-1328.9304472806843</v>
      </c>
    </row>
    <row r="105" spans="1:26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45.300707415903624</v>
      </c>
      <c r="I105" s="97">
        <v>0.54102138663325317</v>
      </c>
      <c r="J105" s="98">
        <v>0.95626070505079241</v>
      </c>
      <c r="K105" s="99">
        <v>238</v>
      </c>
      <c r="M105" s="89">
        <f t="shared" si="7"/>
        <v>0.54102138663325317</v>
      </c>
      <c r="N105" s="100"/>
      <c r="U105" s="92">
        <f t="shared" si="9"/>
        <v>9938262.1774794701</v>
      </c>
      <c r="V105" s="92">
        <f t="shared" si="10"/>
        <v>2069993.6238513363</v>
      </c>
      <c r="W105" s="92">
        <f t="shared" si="11"/>
        <v>1261675.0017699164</v>
      </c>
      <c r="X105" s="92">
        <f t="shared" si="12"/>
        <v>1093145.8227732664</v>
      </c>
      <c r="Y105" s="92">
        <f t="shared" si="8"/>
        <v>669738.42857621517</v>
      </c>
      <c r="Z105" s="92">
        <f t="shared" si="13"/>
        <v>386065.58361565717</v>
      </c>
    </row>
    <row r="106" spans="1:26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71.107635760522697</v>
      </c>
      <c r="I106" s="97">
        <v>0.41339223448583973</v>
      </c>
      <c r="J106" s="98">
        <v>0.9665789831592273</v>
      </c>
      <c r="K106" s="99">
        <v>264</v>
      </c>
      <c r="M106" s="89">
        <f t="shared" si="7"/>
        <v>0.41339223448583973</v>
      </c>
      <c r="N106" s="100"/>
      <c r="U106" s="92">
        <f t="shared" si="9"/>
        <v>22498808.346019749</v>
      </c>
      <c r="V106" s="92">
        <f t="shared" si="10"/>
        <v>4876321.162549397</v>
      </c>
      <c r="W106" s="92">
        <f t="shared" si="11"/>
        <v>3065937.5361260297</v>
      </c>
      <c r="X106" s="92">
        <f t="shared" si="12"/>
        <v>2688484.3166957148</v>
      </c>
      <c r="Y106" s="92">
        <f t="shared" si="8"/>
        <v>1740182.752410196</v>
      </c>
      <c r="Z106" s="92">
        <f t="shared" si="13"/>
        <v>1104843.345710496</v>
      </c>
    </row>
    <row r="107" spans="1:26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121.37965576449567</v>
      </c>
      <c r="I107" s="97">
        <v>0.83629312846046755</v>
      </c>
      <c r="J107" s="98">
        <v>0.9323892313437806</v>
      </c>
      <c r="K107" s="99">
        <v>184</v>
      </c>
      <c r="M107" s="89">
        <f t="shared" si="7"/>
        <v>0.83629312846046755</v>
      </c>
      <c r="N107" s="100"/>
      <c r="U107" s="92">
        <f t="shared" si="9"/>
        <v>18976585.364742823</v>
      </c>
      <c r="V107" s="92">
        <f t="shared" si="10"/>
        <v>3567890.5205276529</v>
      </c>
      <c r="W107" s="92">
        <f t="shared" si="11"/>
        <v>1984932.9867757179</v>
      </c>
      <c r="X107" s="92">
        <f t="shared" si="12"/>
        <v>1654896.629500129</v>
      </c>
      <c r="Y107" s="92">
        <f t="shared" si="8"/>
        <v>825723.69424764172</v>
      </c>
      <c r="Z107" s="92">
        <f t="shared" si="13"/>
        <v>270197.6247196669</v>
      </c>
    </row>
    <row r="108" spans="1:26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109.72475432386537</v>
      </c>
      <c r="I108" s="97">
        <v>0.52421413465463562</v>
      </c>
      <c r="J108" s="98">
        <v>0.95761950041404631</v>
      </c>
      <c r="K108" s="99">
        <v>239</v>
      </c>
      <c r="M108" s="89">
        <f t="shared" si="7"/>
        <v>0.52421413465463562</v>
      </c>
      <c r="N108" s="100"/>
      <c r="U108" s="92">
        <f t="shared" si="9"/>
        <v>23036547.896241933</v>
      </c>
      <c r="V108" s="92">
        <f t="shared" si="10"/>
        <v>4824052.5877550608</v>
      </c>
      <c r="W108" s="92">
        <f t="shared" si="11"/>
        <v>2953056.5722934105</v>
      </c>
      <c r="X108" s="92">
        <f t="shared" si="12"/>
        <v>2562966.063701869</v>
      </c>
      <c r="Y108" s="92">
        <f t="shared" si="8"/>
        <v>1582914.9726855753</v>
      </c>
      <c r="Z108" s="92">
        <f t="shared" si="13"/>
        <v>926304.14111869712</v>
      </c>
    </row>
    <row r="109" spans="1:26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106.7295744148759</v>
      </c>
      <c r="I109" s="97">
        <v>0.46119419557430241</v>
      </c>
      <c r="J109" s="98">
        <v>0.96271439642225953</v>
      </c>
      <c r="K109" s="99">
        <v>253</v>
      </c>
      <c r="M109" s="89">
        <f t="shared" si="7"/>
        <v>0.46119419557430241</v>
      </c>
      <c r="N109" s="100"/>
      <c r="U109" s="92">
        <f t="shared" si="9"/>
        <v>12548399.538135324</v>
      </c>
      <c r="V109" s="92">
        <f t="shared" si="10"/>
        <v>2680245.8019791823</v>
      </c>
      <c r="W109" s="92">
        <f t="shared" si="11"/>
        <v>1666476.0791830199</v>
      </c>
      <c r="X109" s="92">
        <f t="shared" si="12"/>
        <v>1455111.6810270546</v>
      </c>
      <c r="Y109" s="92">
        <f t="shared" si="8"/>
        <v>924086.43316167279</v>
      </c>
      <c r="Z109" s="92">
        <f t="shared" si="13"/>
        <v>568312.19569582352</v>
      </c>
    </row>
    <row r="110" spans="1:26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209.11224256519111</v>
      </c>
      <c r="I110" s="97">
        <v>1.3658237304948722</v>
      </c>
      <c r="J110" s="98">
        <v>0.88957891781598142</v>
      </c>
      <c r="K110" s="99">
        <v>97</v>
      </c>
      <c r="M110" s="89">
        <f t="shared" si="7"/>
        <v>1.3658237304948722</v>
      </c>
      <c r="N110" s="100"/>
      <c r="U110" s="92">
        <f t="shared" si="9"/>
        <v>12665301.305204155</v>
      </c>
      <c r="V110" s="92">
        <f t="shared" si="10"/>
        <v>1886360.6959551664</v>
      </c>
      <c r="W110" s="92">
        <f t="shared" si="11"/>
        <v>779024.51883039798</v>
      </c>
      <c r="X110" s="92">
        <f t="shared" si="12"/>
        <v>548152.12308676925</v>
      </c>
      <c r="Y110" s="92">
        <f t="shared" si="8"/>
        <v>-31884.402669896706</v>
      </c>
      <c r="Z110" s="92">
        <f t="shared" si="13"/>
        <v>-420495.02614392899</v>
      </c>
    </row>
    <row r="111" spans="1:26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93.820498720355232</v>
      </c>
      <c r="I111" s="97">
        <v>0.69823169648974259</v>
      </c>
      <c r="J111" s="98">
        <v>0.94355091523146595</v>
      </c>
      <c r="K111" s="99">
        <v>211</v>
      </c>
      <c r="M111" s="89">
        <f t="shared" si="7"/>
        <v>0.69823169648974259</v>
      </c>
      <c r="N111" s="100"/>
      <c r="U111" s="92">
        <f t="shared" si="9"/>
        <v>13194496.911473876</v>
      </c>
      <c r="V111" s="92">
        <f t="shared" si="10"/>
        <v>2607506.2366423565</v>
      </c>
      <c r="W111" s="92">
        <f t="shared" si="11"/>
        <v>1519889.3542314679</v>
      </c>
      <c r="X111" s="92">
        <f t="shared" si="12"/>
        <v>1293128.3032691409</v>
      </c>
      <c r="Y111" s="92">
        <f t="shared" si="8"/>
        <v>723420.99047642737</v>
      </c>
      <c r="Z111" s="92">
        <f t="shared" si="13"/>
        <v>341730.69307096681</v>
      </c>
    </row>
    <row r="112" spans="1:26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182.42070530930829</v>
      </c>
      <c r="I112" s="97">
        <v>1.0512168459552333</v>
      </c>
      <c r="J112" s="98">
        <v>0.91501355617947122</v>
      </c>
      <c r="K112" s="99">
        <v>143</v>
      </c>
      <c r="M112" s="89">
        <f t="shared" si="7"/>
        <v>1.0512168459552333</v>
      </c>
      <c r="N112" s="100"/>
      <c r="U112" s="92">
        <f t="shared" si="9"/>
        <v>29588569.115313996</v>
      </c>
      <c r="V112" s="92">
        <f t="shared" si="10"/>
        <v>5106874.8450652817</v>
      </c>
      <c r="W112" s="92">
        <f t="shared" si="11"/>
        <v>2591834.9422112876</v>
      </c>
      <c r="X112" s="92">
        <f t="shared" si="12"/>
        <v>2067465.4690939109</v>
      </c>
      <c r="Y112" s="92">
        <f t="shared" si="8"/>
        <v>750056.14252546942</v>
      </c>
      <c r="Z112" s="92">
        <f t="shared" si="13"/>
        <v>-132576.65219449913</v>
      </c>
    </row>
    <row r="113" spans="1:26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127.88073093725714</v>
      </c>
      <c r="I113" s="97">
        <v>0.66437679933810379</v>
      </c>
      <c r="J113" s="98">
        <v>0.94628794073281519</v>
      </c>
      <c r="K113" s="99">
        <v>217</v>
      </c>
      <c r="M113" s="89">
        <f t="shared" si="7"/>
        <v>0.66437679933810379</v>
      </c>
      <c r="N113" s="100"/>
      <c r="U113" s="92">
        <f t="shared" si="9"/>
        <v>24000636.90916834</v>
      </c>
      <c r="V113" s="92">
        <f t="shared" si="10"/>
        <v>4798723.9735602075</v>
      </c>
      <c r="W113" s="92">
        <f t="shared" si="11"/>
        <v>2826083.6525481399</v>
      </c>
      <c r="X113" s="92">
        <f t="shared" si="12"/>
        <v>2414800.9668915849</v>
      </c>
      <c r="Y113" s="92">
        <f t="shared" si="8"/>
        <v>1381507.3185811751</v>
      </c>
      <c r="Z113" s="92">
        <f t="shared" si="13"/>
        <v>689225.24483100988</v>
      </c>
    </row>
    <row r="114" spans="1:26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88.262622300898613</v>
      </c>
      <c r="I114" s="97">
        <v>0.6090928480739457</v>
      </c>
      <c r="J114" s="98">
        <v>0.95075741478697084</v>
      </c>
      <c r="K114" s="99">
        <v>227</v>
      </c>
      <c r="M114" s="89">
        <f t="shared" si="7"/>
        <v>0.6090928480739457</v>
      </c>
      <c r="N114" s="100"/>
      <c r="U114" s="92">
        <f t="shared" si="9"/>
        <v>15950544.818925116</v>
      </c>
      <c r="V114" s="92">
        <f t="shared" si="10"/>
        <v>3249166.9778323066</v>
      </c>
      <c r="W114" s="92">
        <f t="shared" si="11"/>
        <v>1944336.0401143101</v>
      </c>
      <c r="X114" s="92">
        <f t="shared" si="12"/>
        <v>1672287.2704140712</v>
      </c>
      <c r="Y114" s="92">
        <f t="shared" si="8"/>
        <v>988800.5213592879</v>
      </c>
      <c r="Z114" s="92">
        <f t="shared" si="13"/>
        <v>530880.71822287934</v>
      </c>
    </row>
    <row r="115" spans="1:26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122.09624315344601</v>
      </c>
      <c r="I115" s="97">
        <v>0.93119151164311931</v>
      </c>
      <c r="J115" s="98">
        <v>0.92471709771878841</v>
      </c>
      <c r="K115" s="99">
        <v>169</v>
      </c>
      <c r="M115" s="89">
        <f t="shared" si="7"/>
        <v>0.93119151164311931</v>
      </c>
      <c r="N115" s="100"/>
      <c r="U115" s="92">
        <f t="shared" si="9"/>
        <v>9321694.8923412822</v>
      </c>
      <c r="V115" s="92">
        <f t="shared" si="10"/>
        <v>1689823.7111718084</v>
      </c>
      <c r="W115" s="92">
        <f t="shared" si="11"/>
        <v>905790.53347590612</v>
      </c>
      <c r="X115" s="92">
        <f t="shared" si="12"/>
        <v>742324.7117891754</v>
      </c>
      <c r="Y115" s="92">
        <f t="shared" si="8"/>
        <v>331638.3368081752</v>
      </c>
      <c r="Z115" s="92">
        <f t="shared" si="13"/>
        <v>56488.270999026157</v>
      </c>
    </row>
    <row r="116" spans="1:26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166.6906274865228</v>
      </c>
      <c r="I116" s="97">
        <v>1.1225325135602722</v>
      </c>
      <c r="J116" s="98">
        <v>0.90924798554410735</v>
      </c>
      <c r="K116" s="99">
        <v>133</v>
      </c>
      <c r="M116" s="89">
        <f t="shared" si="7"/>
        <v>1.1225325135602722</v>
      </c>
      <c r="N116" s="100"/>
      <c r="U116" s="92">
        <f t="shared" si="9"/>
        <v>20752965.922794916</v>
      </c>
      <c r="V116" s="92">
        <f t="shared" si="10"/>
        <v>3473000.8479846418</v>
      </c>
      <c r="W116" s="92">
        <f t="shared" si="11"/>
        <v>1697805.013769621</v>
      </c>
      <c r="X116" s="92">
        <f t="shared" si="12"/>
        <v>1327688.2203099302</v>
      </c>
      <c r="Y116" s="92">
        <f t="shared" si="8"/>
        <v>397818.46125502605</v>
      </c>
      <c r="Z116" s="92">
        <f t="shared" si="13"/>
        <v>-225172.0760125689</v>
      </c>
    </row>
    <row r="117" spans="1:26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370.30638911235269</v>
      </c>
      <c r="I117" s="97">
        <v>2.3258776118488376</v>
      </c>
      <c r="J117" s="98">
        <v>0.81196261479885479</v>
      </c>
      <c r="K117" s="99">
        <v>21</v>
      </c>
      <c r="M117" s="89">
        <f t="shared" si="7"/>
        <v>2.3258776118488376</v>
      </c>
      <c r="N117" s="100"/>
      <c r="U117" s="92">
        <f t="shared" si="9"/>
        <v>33124881.04594665</v>
      </c>
      <c r="V117" s="92">
        <f t="shared" si="10"/>
        <v>2238762.866304982</v>
      </c>
      <c r="W117" s="92">
        <f t="shared" si="11"/>
        <v>-934212.77862262772</v>
      </c>
      <c r="X117" s="92">
        <f t="shared" si="12"/>
        <v>-1595757.5776760802</v>
      </c>
      <c r="Y117" s="92">
        <f t="shared" si="8"/>
        <v>-3257801.8668576088</v>
      </c>
      <c r="Z117" s="92">
        <f t="shared" si="13"/>
        <v>-4371331.8581244843</v>
      </c>
    </row>
    <row r="118" spans="1:26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195.46396532144882</v>
      </c>
      <c r="I118" s="97">
        <v>0.98728852321640492</v>
      </c>
      <c r="J118" s="98">
        <v>0.92018189117133209</v>
      </c>
      <c r="K118" s="99">
        <v>156</v>
      </c>
      <c r="M118" s="89">
        <f t="shared" si="7"/>
        <v>0.98728852321640492</v>
      </c>
      <c r="N118" s="100"/>
      <c r="U118" s="92">
        <f t="shared" si="9"/>
        <v>10624367.812274477</v>
      </c>
      <c r="V118" s="92">
        <f t="shared" si="10"/>
        <v>1883099.5187669632</v>
      </c>
      <c r="W118" s="92">
        <f t="shared" si="11"/>
        <v>985096.36926923459</v>
      </c>
      <c r="X118" s="92">
        <f t="shared" si="12"/>
        <v>797868.54921535717</v>
      </c>
      <c r="Y118" s="92">
        <f t="shared" si="8"/>
        <v>327483.27894840628</v>
      </c>
      <c r="Z118" s="92">
        <f t="shared" si="13"/>
        <v>12336.378651084397</v>
      </c>
    </row>
    <row r="119" spans="1:26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80.859084024938383</v>
      </c>
      <c r="I119" s="97">
        <v>0.61072082182674625</v>
      </c>
      <c r="J119" s="98">
        <v>0.95062579998226526</v>
      </c>
      <c r="K119" s="99">
        <v>226</v>
      </c>
      <c r="M119" s="89">
        <f t="shared" si="7"/>
        <v>0.61072082182674625</v>
      </c>
      <c r="N119" s="100"/>
      <c r="U119" s="92">
        <f t="shared" si="9"/>
        <v>12251863.228637131</v>
      </c>
      <c r="V119" s="92">
        <f t="shared" si="10"/>
        <v>2494385.2884343346</v>
      </c>
      <c r="W119" s="92">
        <f t="shared" si="11"/>
        <v>1491985.4504194339</v>
      </c>
      <c r="X119" s="92">
        <f t="shared" si="12"/>
        <v>1282991.5993412263</v>
      </c>
      <c r="Y119" s="92">
        <f t="shared" si="8"/>
        <v>757922.0391911153</v>
      </c>
      <c r="Z119" s="92">
        <f t="shared" si="13"/>
        <v>406137.97029823379</v>
      </c>
    </row>
    <row r="120" spans="1:26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91.736540655851172</v>
      </c>
      <c r="I120" s="97">
        <v>0.40739460529308225</v>
      </c>
      <c r="J120" s="98">
        <v>0.96706386615782847</v>
      </c>
      <c r="K120" s="99">
        <v>265</v>
      </c>
      <c r="M120" s="89">
        <f t="shared" si="7"/>
        <v>0.40739460529308225</v>
      </c>
      <c r="N120" s="100"/>
      <c r="U120" s="92">
        <f t="shared" si="9"/>
        <v>12040833.438437626</v>
      </c>
      <c r="V120" s="92">
        <f t="shared" si="10"/>
        <v>2614421.2248051958</v>
      </c>
      <c r="W120" s="92">
        <f t="shared" si="11"/>
        <v>1646032.2482772672</v>
      </c>
      <c r="X120" s="92">
        <f t="shared" si="12"/>
        <v>1444129.4407637974</v>
      </c>
      <c r="Y120" s="92">
        <f t="shared" si="8"/>
        <v>936875.19482668117</v>
      </c>
      <c r="Z120" s="92">
        <f t="shared" si="13"/>
        <v>597026.96110325959</v>
      </c>
    </row>
    <row r="121" spans="1:26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301.87010981782225</v>
      </c>
      <c r="I121" s="97">
        <v>2.2074286613512055</v>
      </c>
      <c r="J121" s="98">
        <v>0.82153871236216991</v>
      </c>
      <c r="K121" s="99">
        <v>25</v>
      </c>
      <c r="M121" s="89">
        <f t="shared" si="7"/>
        <v>2.2074286613512055</v>
      </c>
      <c r="N121" s="100"/>
      <c r="U121" s="92">
        <f t="shared" si="9"/>
        <v>11281301.09510106</v>
      </c>
      <c r="V121" s="92">
        <f t="shared" si="10"/>
        <v>885063.5887260997</v>
      </c>
      <c r="W121" s="92">
        <f t="shared" si="11"/>
        <v>-182956.94447103754</v>
      </c>
      <c r="X121" s="92">
        <f t="shared" si="12"/>
        <v>-405632.28398974997</v>
      </c>
      <c r="Y121" s="92">
        <f t="shared" si="8"/>
        <v>-965074.78420768399</v>
      </c>
      <c r="Z121" s="92">
        <f t="shared" si="13"/>
        <v>-1339887.9022677138</v>
      </c>
    </row>
    <row r="122" spans="1:26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229.67060932129627</v>
      </c>
      <c r="I122" s="97">
        <v>1.5892305949807966</v>
      </c>
      <c r="J122" s="98">
        <v>0.87151741603277844</v>
      </c>
      <c r="K122" s="99">
        <v>69</v>
      </c>
      <c r="M122" s="89">
        <f t="shared" si="7"/>
        <v>1.5892305949807966</v>
      </c>
      <c r="N122" s="100"/>
      <c r="U122" s="92">
        <f t="shared" si="9"/>
        <v>9088799.8477031719</v>
      </c>
      <c r="V122" s="92">
        <f t="shared" si="10"/>
        <v>1193374.9971160165</v>
      </c>
      <c r="W122" s="92">
        <f t="shared" si="11"/>
        <v>382266.56932459306</v>
      </c>
      <c r="X122" s="92">
        <f t="shared" si="12"/>
        <v>213155.73396988906</v>
      </c>
      <c r="Y122" s="92">
        <f t="shared" si="8"/>
        <v>-211712.99531671725</v>
      </c>
      <c r="Z122" s="92">
        <f t="shared" si="13"/>
        <v>-496364.89989686682</v>
      </c>
    </row>
    <row r="123" spans="1:26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218.99649333133848</v>
      </c>
      <c r="I123" s="97">
        <v>1.2309226395437662</v>
      </c>
      <c r="J123" s="98">
        <v>0.90048510147500205</v>
      </c>
      <c r="K123" s="99">
        <v>118</v>
      </c>
      <c r="M123" s="89">
        <f t="shared" si="7"/>
        <v>1.2309226395437662</v>
      </c>
      <c r="N123" s="100"/>
      <c r="U123" s="92">
        <f t="shared" si="9"/>
        <v>24377430.070707753</v>
      </c>
      <c r="V123" s="92">
        <f t="shared" si="10"/>
        <v>3882028.9488213984</v>
      </c>
      <c r="W123" s="92">
        <f t="shared" si="11"/>
        <v>1776506.7134103999</v>
      </c>
      <c r="X123" s="92">
        <f t="shared" si="12"/>
        <v>1337519.0122743191</v>
      </c>
      <c r="Y123" s="92">
        <f t="shared" si="8"/>
        <v>234620.15684064763</v>
      </c>
      <c r="Z123" s="92">
        <f t="shared" si="13"/>
        <v>-504295.74380847666</v>
      </c>
    </row>
    <row r="124" spans="1:26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223.59456299636636</v>
      </c>
      <c r="I124" s="97">
        <v>1.1686537699983948</v>
      </c>
      <c r="J124" s="98">
        <v>0.9055192766822846</v>
      </c>
      <c r="K124" s="99">
        <v>126</v>
      </c>
      <c r="M124" s="89">
        <f t="shared" si="7"/>
        <v>1.1686537699983948</v>
      </c>
      <c r="N124" s="100"/>
      <c r="U124" s="92">
        <f t="shared" si="9"/>
        <v>10507136.835531486</v>
      </c>
      <c r="V124" s="92">
        <f t="shared" si="10"/>
        <v>1722339.9791945354</v>
      </c>
      <c r="W124" s="92">
        <f t="shared" si="11"/>
        <v>819865.07740624109</v>
      </c>
      <c r="X124" s="92">
        <f t="shared" si="12"/>
        <v>631704.92606415821</v>
      </c>
      <c r="Y124" s="92">
        <f t="shared" si="8"/>
        <v>158977.29607281092</v>
      </c>
      <c r="Z124" s="92">
        <f t="shared" si="13"/>
        <v>-157738.92931435892</v>
      </c>
    </row>
    <row r="125" spans="1:26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179.54896390107177</v>
      </c>
      <c r="I125" s="97">
        <v>0.97187878056287436</v>
      </c>
      <c r="J125" s="98">
        <v>0.9214277038058537</v>
      </c>
      <c r="K125" s="99">
        <v>158</v>
      </c>
      <c r="M125" s="89">
        <f t="shared" si="7"/>
        <v>0.97187878056287436</v>
      </c>
      <c r="N125" s="100"/>
      <c r="U125" s="92">
        <f t="shared" si="9"/>
        <v>24883434.599453866</v>
      </c>
      <c r="V125" s="92">
        <f t="shared" si="10"/>
        <v>4438106.0438014707</v>
      </c>
      <c r="W125" s="92">
        <f t="shared" si="11"/>
        <v>2337727.8356267638</v>
      </c>
      <c r="X125" s="92">
        <f t="shared" si="12"/>
        <v>1899812.6307355871</v>
      </c>
      <c r="Y125" s="92">
        <f t="shared" si="8"/>
        <v>799608.28104296618</v>
      </c>
      <c r="Z125" s="92">
        <f t="shared" si="13"/>
        <v>62497.634907112602</v>
      </c>
    </row>
    <row r="126" spans="1:26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158.13173122765664</v>
      </c>
      <c r="I126" s="97">
        <v>0.75364397579669684</v>
      </c>
      <c r="J126" s="98">
        <v>0.93907106639684346</v>
      </c>
      <c r="K126" s="99">
        <v>200</v>
      </c>
      <c r="M126" s="89">
        <f t="shared" si="7"/>
        <v>0.75364397579669684</v>
      </c>
      <c r="N126" s="100"/>
      <c r="U126" s="92">
        <f t="shared" si="9"/>
        <v>11555820.596029473</v>
      </c>
      <c r="V126" s="92">
        <f t="shared" si="10"/>
        <v>2239436.9142847676</v>
      </c>
      <c r="W126" s="92">
        <f t="shared" si="11"/>
        <v>1282351.3281633742</v>
      </c>
      <c r="X126" s="92">
        <f t="shared" si="12"/>
        <v>1082805.204082716</v>
      </c>
      <c r="Y126" s="92">
        <f t="shared" si="8"/>
        <v>581471.8152765407</v>
      </c>
      <c r="Z126" s="92">
        <f t="shared" si="13"/>
        <v>245590.41446619143</v>
      </c>
    </row>
    <row r="127" spans="1:26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284.4737295596417</v>
      </c>
      <c r="I127" s="97">
        <v>1.9044694314596251</v>
      </c>
      <c r="J127" s="98">
        <v>0.84603168702306875</v>
      </c>
      <c r="K127" s="99">
        <v>44</v>
      </c>
      <c r="M127" s="89">
        <f t="shared" si="7"/>
        <v>1.9044694314596251</v>
      </c>
      <c r="N127" s="100"/>
      <c r="U127" s="92">
        <f t="shared" si="9"/>
        <v>30223654.454563353</v>
      </c>
      <c r="V127" s="92">
        <f t="shared" si="10"/>
        <v>3177508.8952481798</v>
      </c>
      <c r="W127" s="92">
        <f t="shared" si="11"/>
        <v>399019.19804047304</v>
      </c>
      <c r="X127" s="92">
        <f t="shared" si="12"/>
        <v>-180277.84489453363</v>
      </c>
      <c r="Y127" s="92">
        <f t="shared" si="8"/>
        <v>-1635685.4655537659</v>
      </c>
      <c r="Z127" s="92">
        <f t="shared" si="13"/>
        <v>-2610773.8225075388</v>
      </c>
    </row>
    <row r="128" spans="1:26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206.22364916122626</v>
      </c>
      <c r="I128" s="97">
        <v>0.9275481735928508</v>
      </c>
      <c r="J128" s="98">
        <v>0.92501164621819632</v>
      </c>
      <c r="K128" s="99">
        <v>170</v>
      </c>
      <c r="M128" s="89">
        <f t="shared" si="7"/>
        <v>0.9275481735928508</v>
      </c>
      <c r="N128" s="100"/>
      <c r="U128" s="92">
        <f t="shared" si="9"/>
        <v>16234324.869971771</v>
      </c>
      <c r="V128" s="92">
        <f t="shared" si="10"/>
        <v>2947167.864765944</v>
      </c>
      <c r="W128" s="92">
        <f t="shared" si="11"/>
        <v>1582158.9852869851</v>
      </c>
      <c r="X128" s="92">
        <f t="shared" si="12"/>
        <v>1297563.5058591289</v>
      </c>
      <c r="Y128" s="92">
        <f t="shared" si="8"/>
        <v>582554.7989858553</v>
      </c>
      <c r="Z128" s="92">
        <f t="shared" si="13"/>
        <v>103516.0367201308</v>
      </c>
    </row>
    <row r="129" spans="1:26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30.523358920675999</v>
      </c>
      <c r="I129" s="97">
        <v>0.14645489544121817</v>
      </c>
      <c r="J129" s="98">
        <v>0.98815974002742857</v>
      </c>
      <c r="K129" s="99">
        <v>292</v>
      </c>
      <c r="M129" s="89">
        <f t="shared" si="7"/>
        <v>0.14645489544121817</v>
      </c>
      <c r="N129" s="100"/>
      <c r="U129" s="92">
        <f t="shared" si="9"/>
        <v>13356303.583596107</v>
      </c>
      <c r="V129" s="92">
        <f t="shared" si="10"/>
        <v>3123275.6160662943</v>
      </c>
      <c r="W129" s="92">
        <f t="shared" si="11"/>
        <v>2072021.8351286515</v>
      </c>
      <c r="X129" s="92">
        <f t="shared" si="12"/>
        <v>1852842.2544796986</v>
      </c>
      <c r="Y129" s="92">
        <f t="shared" si="8"/>
        <v>1302182.388596057</v>
      </c>
      <c r="Z129" s="92">
        <f t="shared" si="13"/>
        <v>933253.4258483866</v>
      </c>
    </row>
    <row r="130" spans="1:26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58.242126584222916</v>
      </c>
      <c r="I130" s="97">
        <v>0.31862440163105693</v>
      </c>
      <c r="J130" s="98">
        <v>0.97424056234138712</v>
      </c>
      <c r="K130" s="99">
        <v>275</v>
      </c>
      <c r="M130" s="89">
        <f t="shared" si="7"/>
        <v>0.31862440163105693</v>
      </c>
      <c r="N130" s="100"/>
      <c r="U130" s="92">
        <f t="shared" si="9"/>
        <v>14730486.166745605</v>
      </c>
      <c r="V130" s="92">
        <f t="shared" si="10"/>
        <v>3283374.7957799169</v>
      </c>
      <c r="W130" s="92">
        <f t="shared" si="11"/>
        <v>2107396.4687660369</v>
      </c>
      <c r="X130" s="92">
        <f t="shared" si="12"/>
        <v>1862212.6309136152</v>
      </c>
      <c r="Y130" s="92">
        <f t="shared" si="8"/>
        <v>1246220.4893605525</v>
      </c>
      <c r="Z130" s="92">
        <f t="shared" si="13"/>
        <v>833520.46176873136</v>
      </c>
    </row>
    <row r="131" spans="1:26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184.75624142611449</v>
      </c>
      <c r="I131" s="97">
        <v>2.3882566264944645</v>
      </c>
      <c r="J131" s="98">
        <v>0.80691953482524281</v>
      </c>
      <c r="K131" s="99">
        <v>18</v>
      </c>
      <c r="M131" s="89">
        <f t="shared" si="7"/>
        <v>2.3882566264944645</v>
      </c>
      <c r="N131" s="100"/>
      <c r="U131" s="92">
        <f t="shared" si="9"/>
        <v>9692886.6171359289</v>
      </c>
      <c r="V131" s="92">
        <f t="shared" si="10"/>
        <v>598614.64382097521</v>
      </c>
      <c r="W131" s="92">
        <f t="shared" si="11"/>
        <v>-335653.08486680238</v>
      </c>
      <c r="X131" s="92">
        <f t="shared" si="12"/>
        <v>-530441.83397835819</v>
      </c>
      <c r="Y131" s="92">
        <f t="shared" si="8"/>
        <v>-1019822.9439514054</v>
      </c>
      <c r="Z131" s="92">
        <f t="shared" si="13"/>
        <v>-1347696.6033126828</v>
      </c>
    </row>
    <row r="132" spans="1:26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85.424890376459757</v>
      </c>
      <c r="I132" s="97">
        <v>0.29054086298319176</v>
      </c>
      <c r="J132" s="98">
        <v>0.9765109978740385</v>
      </c>
      <c r="K132" s="99">
        <v>277</v>
      </c>
      <c r="M132" s="89">
        <f t="shared" si="7"/>
        <v>0.29054086298319176</v>
      </c>
      <c r="N132" s="100"/>
      <c r="U132" s="92">
        <f t="shared" si="9"/>
        <v>8048646.9980092477</v>
      </c>
      <c r="V132" s="92">
        <f t="shared" si="10"/>
        <v>1808558.1058626794</v>
      </c>
      <c r="W132" s="92">
        <f t="shared" si="11"/>
        <v>1167504.7380744559</v>
      </c>
      <c r="X132" s="92">
        <f t="shared" si="12"/>
        <v>1033849.2774490484</v>
      </c>
      <c r="Y132" s="92">
        <f t="shared" si="8"/>
        <v>698057.51343211671</v>
      </c>
      <c r="Z132" s="92">
        <f t="shared" si="13"/>
        <v>473085.04880700383</v>
      </c>
    </row>
    <row r="133" spans="1:26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128.50083013131447</v>
      </c>
      <c r="I133" s="97">
        <v>0.76892591402199251</v>
      </c>
      <c r="J133" s="98">
        <v>0.93783558621076202</v>
      </c>
      <c r="K133" s="99">
        <v>197</v>
      </c>
      <c r="M133" s="89">
        <f t="shared" ref="M133:M196" si="14">I133</f>
        <v>0.76892591402199251</v>
      </c>
      <c r="N133" s="100"/>
      <c r="U133" s="92">
        <f t="shared" si="9"/>
        <v>23485733.59331768</v>
      </c>
      <c r="V133" s="92">
        <f t="shared" si="10"/>
        <v>4526426.6726941112</v>
      </c>
      <c r="W133" s="92">
        <f t="shared" si="11"/>
        <v>2578709.6189046088</v>
      </c>
      <c r="X133" s="92">
        <f t="shared" si="12"/>
        <v>2172623.2724739369</v>
      </c>
      <c r="Y133" s="92">
        <f t="shared" si="8"/>
        <v>1152384.7429512276</v>
      </c>
      <c r="Z133" s="92">
        <f t="shared" si="13"/>
        <v>468849.28708861279</v>
      </c>
    </row>
    <row r="134" spans="1:26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73.104941834995387</v>
      </c>
      <c r="I134" s="97">
        <v>0.23085500769360423</v>
      </c>
      <c r="J134" s="98">
        <v>0.98133634728407337</v>
      </c>
      <c r="K134" s="99">
        <v>285</v>
      </c>
      <c r="M134" s="89">
        <f t="shared" si="14"/>
        <v>0.23085500769360423</v>
      </c>
      <c r="N134" s="100"/>
      <c r="U134" s="92">
        <f t="shared" si="9"/>
        <v>15953502.127365675</v>
      </c>
      <c r="V134" s="92">
        <f t="shared" si="10"/>
        <v>3645624.0693017342</v>
      </c>
      <c r="W134" s="92">
        <f t="shared" si="11"/>
        <v>2381217.9340977003</v>
      </c>
      <c r="X134" s="92">
        <f t="shared" si="12"/>
        <v>2117597.4729785952</v>
      </c>
      <c r="Y134" s="92">
        <f t="shared" ref="Y134:Y197" si="15">((((($R$5-$M134)))/0.003)*G134*1000)+(((((($R$5/$O$2)-($M134/$O$2))))/0.003)*G134*1000)*$O$3</f>
        <v>1455285.740589014</v>
      </c>
      <c r="Z134" s="92">
        <f t="shared" si="13"/>
        <v>1011552.6930497682</v>
      </c>
    </row>
    <row r="135" spans="1:26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89.200025347319709</v>
      </c>
      <c r="I135" s="97">
        <v>0.68282843049018105</v>
      </c>
      <c r="J135" s="98">
        <v>0.9447962042558582</v>
      </c>
      <c r="K135" s="99">
        <v>215</v>
      </c>
      <c r="M135" s="89">
        <f t="shared" si="14"/>
        <v>0.68282843049018105</v>
      </c>
      <c r="N135" s="100"/>
      <c r="U135" s="92">
        <f t="shared" ref="U135:U198" si="16">((((($N$5-$M135)))/0.003)*G135*1000)+(((((($N$5/$O$2)-($M135/$O$2))))/0.003)*G135*1000)*$O$3</f>
        <v>11403974.978471678</v>
      </c>
      <c r="V135" s="92">
        <f t="shared" ref="V135:V198" si="17">((((($O$5-$M135)))/0.003)*G135*1000)+(((((($O$5/$O$2)-($M135/$O$2))))/0.003)*G135*1000)*$O$3</f>
        <v>2265722.5420116438</v>
      </c>
      <c r="W135" s="92">
        <f t="shared" ref="W135:W198" si="18">((((($P$5-$M135)))/0.003)*G135*1000)+(((((($P$5/$O$2)-($M135/$O$2))))/0.003)*G135*1000)*$O$3</f>
        <v>1326936.6366595041</v>
      </c>
      <c r="X135" s="92">
        <f t="shared" ref="X135:X198" si="19">((((($Q$5-$M135)))/0.003)*G135*1000)+(((((($Q$5/$O$2)-($M135/$O$2))))/0.003)*G135*1000)*$O$3</f>
        <v>1131205.8770795444</v>
      </c>
      <c r="Y135" s="92">
        <f t="shared" si="15"/>
        <v>639458.08971503307</v>
      </c>
      <c r="Z135" s="92">
        <f t="shared" ref="Z135:Z198" si="20">((((($S$5-$M135)))/0.003)*G135*1000)+(((((($S$5/$O$2)-($M135/$O$2))))/0.003)*G135*1000)*$O$3</f>
        <v>309998.81300757412</v>
      </c>
    </row>
    <row r="136" spans="1:26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374.74599248334545</v>
      </c>
      <c r="I136" s="97">
        <v>2.3511885008635294</v>
      </c>
      <c r="J136" s="98">
        <v>0.8099163362830839</v>
      </c>
      <c r="K136" s="99">
        <v>20</v>
      </c>
      <c r="M136" s="89">
        <f t="shared" si="14"/>
        <v>2.3511885008635294</v>
      </c>
      <c r="N136" s="100"/>
      <c r="U136" s="92">
        <f t="shared" si="16"/>
        <v>29494500.757224001</v>
      </c>
      <c r="V136" s="92">
        <f t="shared" si="17"/>
        <v>1923919.2936920824</v>
      </c>
      <c r="W136" s="92">
        <f t="shared" si="18"/>
        <v>-908446.46335995267</v>
      </c>
      <c r="X136" s="92">
        <f t="shared" si="19"/>
        <v>-1498976.314602355</v>
      </c>
      <c r="Y136" s="92">
        <f t="shared" si="15"/>
        <v>-2982604.8885900551</v>
      </c>
      <c r="Z136" s="92">
        <f t="shared" si="20"/>
        <v>-3976600.6104786498</v>
      </c>
    </row>
    <row r="137" spans="1:26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88.895255782094509</v>
      </c>
      <c r="I137" s="97">
        <v>0.46308786181049677</v>
      </c>
      <c r="J137" s="98">
        <v>0.96256130150200947</v>
      </c>
      <c r="K137" s="99">
        <v>252</v>
      </c>
      <c r="M137" s="89">
        <f t="shared" si="14"/>
        <v>0.46308786181049677</v>
      </c>
      <c r="N137" s="100"/>
      <c r="U137" s="92">
        <f t="shared" si="16"/>
        <v>11742468.626235111</v>
      </c>
      <c r="V137" s="92">
        <f t="shared" si="17"/>
        <v>2506636.1685767504</v>
      </c>
      <c r="W137" s="92">
        <f t="shared" si="18"/>
        <v>1557825.7263471386</v>
      </c>
      <c r="X137" s="92">
        <f t="shared" si="19"/>
        <v>1360004.9159832045</v>
      </c>
      <c r="Y137" s="92">
        <f t="shared" si="15"/>
        <v>863006.15094556566</v>
      </c>
      <c r="Z137" s="92">
        <f t="shared" si="20"/>
        <v>530028.84456792241</v>
      </c>
    </row>
    <row r="138" spans="1:26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161.73510421887232</v>
      </c>
      <c r="I138" s="97">
        <v>0.64348141931276526</v>
      </c>
      <c r="J138" s="98">
        <v>0.94797724398881311</v>
      </c>
      <c r="K138" s="99">
        <v>219</v>
      </c>
      <c r="M138" s="89">
        <f t="shared" si="14"/>
        <v>0.64348141931276526</v>
      </c>
      <c r="N138" s="100"/>
      <c r="U138" s="92">
        <f t="shared" si="16"/>
        <v>11013743.481315352</v>
      </c>
      <c r="V138" s="92">
        <f t="shared" si="17"/>
        <v>2217807.0938189742</v>
      </c>
      <c r="W138" s="92">
        <f t="shared" si="18"/>
        <v>1314187.8118641861</v>
      </c>
      <c r="X138" s="92">
        <f t="shared" si="19"/>
        <v>1125789.0646953452</v>
      </c>
      <c r="Y138" s="92">
        <f t="shared" si="15"/>
        <v>652461.99407374451</v>
      </c>
      <c r="Z138" s="92">
        <f t="shared" si="20"/>
        <v>335344.15777637454</v>
      </c>
    </row>
    <row r="139" spans="1:26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278.62797546603878</v>
      </c>
      <c r="I139" s="97">
        <v>2.9349172520285132</v>
      </c>
      <c r="J139" s="98">
        <v>0.76272433121943695</v>
      </c>
      <c r="K139" s="99">
        <v>11</v>
      </c>
      <c r="M139" s="89">
        <f t="shared" si="14"/>
        <v>2.9349172520285132</v>
      </c>
      <c r="N139" s="100"/>
      <c r="U139" s="92">
        <f t="shared" si="16"/>
        <v>1803799.0431841577</v>
      </c>
      <c r="V139" s="92">
        <f t="shared" si="17"/>
        <v>13335.07153277418</v>
      </c>
      <c r="W139" s="92">
        <f t="shared" si="18"/>
        <v>-170601.88493833219</v>
      </c>
      <c r="X139" s="92">
        <f t="shared" si="19"/>
        <v>-208951.54485510653</v>
      </c>
      <c r="Y139" s="92">
        <f t="shared" si="15"/>
        <v>-305300.02094913233</v>
      </c>
      <c r="Z139" s="92">
        <f t="shared" si="20"/>
        <v>-369851.19954401231</v>
      </c>
    </row>
    <row r="140" spans="1:26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298.68859917840592</v>
      </c>
      <c r="I140" s="97">
        <v>1.0927642183517003</v>
      </c>
      <c r="J140" s="98">
        <v>0.91165462653175</v>
      </c>
      <c r="K140" s="99">
        <v>139</v>
      </c>
      <c r="M140" s="89">
        <f t="shared" si="14"/>
        <v>1.0927642183517003</v>
      </c>
      <c r="N140" s="100"/>
      <c r="U140" s="92">
        <f t="shared" si="16"/>
        <v>10410664.649105048</v>
      </c>
      <c r="V140" s="92">
        <f t="shared" si="17"/>
        <v>1765104.1985087618</v>
      </c>
      <c r="W140" s="92">
        <f t="shared" si="18"/>
        <v>876933.25430208386</v>
      </c>
      <c r="X140" s="92">
        <f t="shared" si="19"/>
        <v>691755.3851464804</v>
      </c>
      <c r="Y140" s="92">
        <f t="shared" si="15"/>
        <v>226520.34686450384</v>
      </c>
      <c r="Z140" s="92">
        <f t="shared" si="20"/>
        <v>-85176.020968322147</v>
      </c>
    </row>
    <row r="141" spans="1:26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285.1970462535063</v>
      </c>
      <c r="I141" s="97">
        <v>1.5331965876009577</v>
      </c>
      <c r="J141" s="98">
        <v>0.87604752895719451</v>
      </c>
      <c r="K141" s="99">
        <v>79</v>
      </c>
      <c r="M141" s="89">
        <f t="shared" si="14"/>
        <v>1.5331965876009577</v>
      </c>
      <c r="N141" s="100"/>
      <c r="U141" s="92">
        <f t="shared" si="16"/>
        <v>10990024.721219627</v>
      </c>
      <c r="V141" s="92">
        <f t="shared" si="17"/>
        <v>1492377.4747574017</v>
      </c>
      <c r="W141" s="92">
        <f t="shared" si="18"/>
        <v>516670.42015569488</v>
      </c>
      <c r="X141" s="92">
        <f t="shared" si="19"/>
        <v>313241.84092805692</v>
      </c>
      <c r="Y141" s="92">
        <f t="shared" si="15"/>
        <v>-197845.70574357695</v>
      </c>
      <c r="Z141" s="92">
        <f t="shared" si="20"/>
        <v>-540262.159436355</v>
      </c>
    </row>
    <row r="142" spans="1:26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202.63101799724632</v>
      </c>
      <c r="I142" s="97">
        <v>0.95500175937195519</v>
      </c>
      <c r="J142" s="98">
        <v>0.92279213971536067</v>
      </c>
      <c r="K142" s="99">
        <v>163</v>
      </c>
      <c r="M142" s="89">
        <f t="shared" si="14"/>
        <v>0.95500175937195519</v>
      </c>
      <c r="N142" s="100"/>
      <c r="U142" s="92">
        <f t="shared" si="16"/>
        <v>11384326.311032727</v>
      </c>
      <c r="V142" s="92">
        <f t="shared" si="17"/>
        <v>2044291.7358595259</v>
      </c>
      <c r="W142" s="92">
        <f t="shared" si="18"/>
        <v>1084776.4592087849</v>
      </c>
      <c r="X142" s="92">
        <f t="shared" si="19"/>
        <v>884723.76044465275</v>
      </c>
      <c r="Y142" s="92">
        <f t="shared" si="15"/>
        <v>382117.66938019299</v>
      </c>
      <c r="Z142" s="92">
        <f t="shared" si="20"/>
        <v>45383.588443461071</v>
      </c>
    </row>
    <row r="143" spans="1:26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128.8818987909701</v>
      </c>
      <c r="I143" s="97">
        <v>0.96378194303684095</v>
      </c>
      <c r="J143" s="98">
        <v>0.92208229893546745</v>
      </c>
      <c r="K143" s="99">
        <v>161</v>
      </c>
      <c r="M143" s="89">
        <f t="shared" si="14"/>
        <v>0.96378194303684095</v>
      </c>
      <c r="N143" s="100"/>
      <c r="U143" s="92">
        <f t="shared" si="16"/>
        <v>10395246.047790188</v>
      </c>
      <c r="V143" s="92">
        <f t="shared" si="17"/>
        <v>1860116.3847611817</v>
      </c>
      <c r="W143" s="92">
        <f t="shared" si="18"/>
        <v>983290.15526948229</v>
      </c>
      <c r="X143" s="92">
        <f t="shared" si="19"/>
        <v>800477.5853964109</v>
      </c>
      <c r="Y143" s="92">
        <f t="shared" si="15"/>
        <v>341185.05043448572</v>
      </c>
      <c r="Z143" s="92">
        <f t="shared" si="20"/>
        <v>33470.017944617772</v>
      </c>
    </row>
    <row r="144" spans="1:26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278.23348774202867</v>
      </c>
      <c r="I144" s="97">
        <v>1.8913886976181213</v>
      </c>
      <c r="J144" s="98">
        <v>0.84708920912807462</v>
      </c>
      <c r="K144" s="99">
        <v>45</v>
      </c>
      <c r="M144" s="89">
        <f t="shared" si="14"/>
        <v>1.8913886976181213</v>
      </c>
      <c r="N144" s="100"/>
      <c r="U144" s="92">
        <f t="shared" si="16"/>
        <v>37823075.02485086</v>
      </c>
      <c r="V144" s="92">
        <f t="shared" si="17"/>
        <v>4018714.8945275443</v>
      </c>
      <c r="W144" s="92">
        <f t="shared" si="18"/>
        <v>545944.02827548189</v>
      </c>
      <c r="X144" s="92">
        <f t="shared" si="19"/>
        <v>-178106.12589007831</v>
      </c>
      <c r="Y144" s="92">
        <f t="shared" si="15"/>
        <v>-1997186.8979462138</v>
      </c>
      <c r="Z144" s="92">
        <f t="shared" si="20"/>
        <v>-3215927.583381807</v>
      </c>
    </row>
    <row r="145" spans="1:26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52.397844556163172</v>
      </c>
      <c r="I145" s="97">
        <v>0.18739586408435824</v>
      </c>
      <c r="J145" s="98">
        <v>0.98484983556296335</v>
      </c>
      <c r="K145" s="99">
        <v>290</v>
      </c>
      <c r="M145" s="89">
        <f t="shared" si="14"/>
        <v>0.18739586408435824</v>
      </c>
      <c r="N145" s="100"/>
      <c r="U145" s="92">
        <f t="shared" si="16"/>
        <v>10046510.111070408</v>
      </c>
      <c r="V145" s="92">
        <f t="shared" si="17"/>
        <v>2323435.2614975441</v>
      </c>
      <c r="W145" s="92">
        <f t="shared" si="18"/>
        <v>1530032.5988800055</v>
      </c>
      <c r="X145" s="92">
        <f t="shared" si="19"/>
        <v>1364613.30048455</v>
      </c>
      <c r="Y145" s="92">
        <f t="shared" si="15"/>
        <v>949019.07222977141</v>
      </c>
      <c r="Z145" s="92">
        <f t="shared" si="20"/>
        <v>670580.86190566432</v>
      </c>
    </row>
    <row r="146" spans="1:26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161.30714941966477</v>
      </c>
      <c r="I146" s="97">
        <v>0.74786111697096658</v>
      </c>
      <c r="J146" s="98">
        <v>0.9395385861180181</v>
      </c>
      <c r="K146" s="99">
        <v>203</v>
      </c>
      <c r="M146" s="89">
        <f t="shared" si="14"/>
        <v>0.74786111697096658</v>
      </c>
      <c r="N146" s="100"/>
      <c r="U146" s="92">
        <f t="shared" si="16"/>
        <v>7514013.0519000357</v>
      </c>
      <c r="V146" s="92">
        <f t="shared" si="17"/>
        <v>1459177.4046004282</v>
      </c>
      <c r="W146" s="92">
        <f t="shared" si="18"/>
        <v>837155.37090943241</v>
      </c>
      <c r="X146" s="92">
        <f t="shared" si="19"/>
        <v>707467.81974818872</v>
      </c>
      <c r="Y146" s="92">
        <f t="shared" si="15"/>
        <v>381644.90632813092</v>
      </c>
      <c r="Z146" s="92">
        <f t="shared" si="20"/>
        <v>163351.33358955386</v>
      </c>
    </row>
    <row r="147" spans="1:26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194.87122405513284</v>
      </c>
      <c r="I147" s="97">
        <v>0.96918516076205563</v>
      </c>
      <c r="J147" s="98">
        <v>0.92164547159444743</v>
      </c>
      <c r="K147" s="99">
        <v>159</v>
      </c>
      <c r="M147" s="89">
        <f t="shared" si="14"/>
        <v>0.96918516076205563</v>
      </c>
      <c r="N147" s="100"/>
      <c r="U147" s="92">
        <f t="shared" si="16"/>
        <v>30928728.727913335</v>
      </c>
      <c r="V147" s="92">
        <f t="shared" si="17"/>
        <v>5522324.0784444558</v>
      </c>
      <c r="W147" s="92">
        <f t="shared" si="18"/>
        <v>2912287.3393156021</v>
      </c>
      <c r="X147" s="92">
        <f t="shared" si="19"/>
        <v>2368111.6432716078</v>
      </c>
      <c r="Y147" s="92">
        <f t="shared" si="15"/>
        <v>1000941.7868757953</v>
      </c>
      <c r="Z147" s="92">
        <f t="shared" si="20"/>
        <v>84970.625239386645</v>
      </c>
    </row>
    <row r="148" spans="1:26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160.18290892212789</v>
      </c>
      <c r="I148" s="97">
        <v>0.74783733878356129</v>
      </c>
      <c r="J148" s="98">
        <v>0.93954050848407966</v>
      </c>
      <c r="K148" s="99">
        <v>204</v>
      </c>
      <c r="M148" s="89">
        <f t="shared" si="14"/>
        <v>0.74783733878356129</v>
      </c>
      <c r="N148" s="100"/>
      <c r="U148" s="92">
        <f t="shared" si="16"/>
        <v>14401305.720601927</v>
      </c>
      <c r="V148" s="92">
        <f t="shared" si="17"/>
        <v>2796673.1187988729</v>
      </c>
      <c r="W148" s="92">
        <f t="shared" si="18"/>
        <v>1604512.4076440344</v>
      </c>
      <c r="X148" s="92">
        <f t="shared" si="19"/>
        <v>1355954.6478764385</v>
      </c>
      <c r="Y148" s="92">
        <f t="shared" si="15"/>
        <v>731485.97131125967</v>
      </c>
      <c r="Z148" s="92">
        <f t="shared" si="20"/>
        <v>313106.86764459853</v>
      </c>
    </row>
    <row r="149" spans="1:26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137.79759870701284</v>
      </c>
      <c r="I149" s="97">
        <v>0.59965944348449463</v>
      </c>
      <c r="J149" s="98">
        <v>0.95152006572075531</v>
      </c>
      <c r="K149" s="99">
        <v>230</v>
      </c>
      <c r="M149" s="89">
        <f t="shared" si="14"/>
        <v>0.59965944348449463</v>
      </c>
      <c r="N149" s="100"/>
      <c r="U149" s="92">
        <f t="shared" si="16"/>
        <v>11189646.970495697</v>
      </c>
      <c r="V149" s="92">
        <f t="shared" si="17"/>
        <v>2286501.5153194084</v>
      </c>
      <c r="W149" s="92">
        <f t="shared" si="18"/>
        <v>1371868.4905988497</v>
      </c>
      <c r="X149" s="92">
        <f t="shared" si="19"/>
        <v>1181173.4496477183</v>
      </c>
      <c r="Y149" s="92">
        <f t="shared" si="15"/>
        <v>702077.24294855993</v>
      </c>
      <c r="Z149" s="92">
        <f t="shared" si="20"/>
        <v>381094.22322143707</v>
      </c>
    </row>
    <row r="150" spans="1:26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77.843817787898089</v>
      </c>
      <c r="I150" s="97">
        <v>0.23878663278178114</v>
      </c>
      <c r="J150" s="98">
        <v>0.98069510888254319</v>
      </c>
      <c r="K150" s="99">
        <v>283</v>
      </c>
      <c r="M150" s="89">
        <f t="shared" si="14"/>
        <v>0.23878663278178114</v>
      </c>
      <c r="N150" s="100"/>
      <c r="U150" s="92">
        <f t="shared" si="16"/>
        <v>15216227.304787593</v>
      </c>
      <c r="V150" s="92">
        <f t="shared" si="17"/>
        <v>3469469.5434539248</v>
      </c>
      <c r="W150" s="92">
        <f t="shared" si="18"/>
        <v>2262708.1088575968</v>
      </c>
      <c r="X150" s="92">
        <f t="shared" si="19"/>
        <v>2011106.1931505834</v>
      </c>
      <c r="Y150" s="92">
        <f t="shared" si="15"/>
        <v>1378989.4752105388</v>
      </c>
      <c r="Z150" s="92">
        <f t="shared" si="20"/>
        <v>955486.36642512388</v>
      </c>
    </row>
    <row r="151" spans="1:26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257.38923971557324</v>
      </c>
      <c r="I151" s="97">
        <v>1.5627317460989953</v>
      </c>
      <c r="J151" s="98">
        <v>0.87365973608830938</v>
      </c>
      <c r="K151" s="99">
        <v>73</v>
      </c>
      <c r="M151" s="89">
        <f t="shared" si="14"/>
        <v>1.5627317460989953</v>
      </c>
      <c r="N151" s="100"/>
      <c r="U151" s="92">
        <f t="shared" si="16"/>
        <v>28913175.723344691</v>
      </c>
      <c r="V151" s="92">
        <f t="shared" si="17"/>
        <v>3857939.0424176161</v>
      </c>
      <c r="W151" s="92">
        <f t="shared" si="18"/>
        <v>1283978.2972023103</v>
      </c>
      <c r="X151" s="92">
        <f t="shared" si="19"/>
        <v>747324.21141156275</v>
      </c>
      <c r="Y151" s="92">
        <f t="shared" si="15"/>
        <v>-600948.58860236045</v>
      </c>
      <c r="Z151" s="92">
        <f t="shared" si="20"/>
        <v>-1504259.1736435103</v>
      </c>
    </row>
    <row r="152" spans="1:26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139.30804031058076</v>
      </c>
      <c r="I152" s="97">
        <v>1.1127875868070425</v>
      </c>
      <c r="J152" s="98">
        <v>0.91003582172960529</v>
      </c>
      <c r="K152" s="99">
        <v>135</v>
      </c>
      <c r="M152" s="89">
        <f t="shared" si="14"/>
        <v>1.1127875868070425</v>
      </c>
      <c r="N152" s="100"/>
      <c r="U152" s="92">
        <f t="shared" si="16"/>
        <v>15650485.916665362</v>
      </c>
      <c r="V152" s="92">
        <f t="shared" si="17"/>
        <v>2630384.3143315604</v>
      </c>
      <c r="W152" s="92">
        <f t="shared" si="18"/>
        <v>1292810.4230965376</v>
      </c>
      <c r="X152" s="92">
        <f t="shared" si="19"/>
        <v>1013934.9604024626</v>
      </c>
      <c r="Y152" s="92">
        <f t="shared" si="15"/>
        <v>313297.04317186732</v>
      </c>
      <c r="Z152" s="92">
        <f t="shared" si="20"/>
        <v>-156113.63314604576</v>
      </c>
    </row>
    <row r="153" spans="1:26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499.93017845895014</v>
      </c>
      <c r="I153" s="97">
        <v>5.5548133321927082</v>
      </c>
      <c r="J153" s="98">
        <v>0.55091679418346751</v>
      </c>
      <c r="K153" s="99">
        <v>4</v>
      </c>
      <c r="M153" s="89">
        <f t="shared" si="14"/>
        <v>5.5548133321927082</v>
      </c>
      <c r="N153" s="100"/>
      <c r="U153" s="92">
        <f t="shared" si="16"/>
        <v>11179678.444496222</v>
      </c>
      <c r="V153" s="92">
        <f t="shared" si="17"/>
        <v>-4183756.8503643824</v>
      </c>
      <c r="W153" s="92">
        <f t="shared" si="18"/>
        <v>-5762064.8050734857</v>
      </c>
      <c r="X153" s="92">
        <f t="shared" si="19"/>
        <v>-6091131.7553388169</v>
      </c>
      <c r="Y153" s="92">
        <f t="shared" si="15"/>
        <v>-6917869.182992124</v>
      </c>
      <c r="Z153" s="92">
        <f t="shared" si="20"/>
        <v>-7471763.520578118</v>
      </c>
    </row>
    <row r="154" spans="1:26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61.724778463204181</v>
      </c>
      <c r="I154" s="97">
        <v>0.21774148305175753</v>
      </c>
      <c r="J154" s="98">
        <v>0.98239652038684622</v>
      </c>
      <c r="K154" s="99">
        <v>287</v>
      </c>
      <c r="M154" s="89">
        <f t="shared" si="14"/>
        <v>0.21774148305175753</v>
      </c>
      <c r="N154" s="100"/>
      <c r="U154" s="92">
        <f t="shared" si="16"/>
        <v>11684581.286443863</v>
      </c>
      <c r="V154" s="92">
        <f t="shared" si="17"/>
        <v>2679837.2233445258</v>
      </c>
      <c r="W154" s="92">
        <f t="shared" si="18"/>
        <v>1754766.8265131894</v>
      </c>
      <c r="X154" s="92">
        <f t="shared" si="19"/>
        <v>1561895.6613151829</v>
      </c>
      <c r="Y154" s="92">
        <f t="shared" si="15"/>
        <v>1077332.2286893108</v>
      </c>
      <c r="Z154" s="92">
        <f t="shared" si="20"/>
        <v>752686.298125181</v>
      </c>
    </row>
    <row r="155" spans="1:26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219.74834090628357</v>
      </c>
      <c r="I155" s="97">
        <v>1.1116985774938326</v>
      </c>
      <c r="J155" s="98">
        <v>0.91012386353484587</v>
      </c>
      <c r="K155" s="99">
        <v>136</v>
      </c>
      <c r="M155" s="89">
        <f t="shared" si="14"/>
        <v>1.1116985774938326</v>
      </c>
      <c r="N155" s="100"/>
      <c r="U155" s="92">
        <f t="shared" si="16"/>
        <v>31432707.707176186</v>
      </c>
      <c r="V155" s="92">
        <f t="shared" si="17"/>
        <v>5285439.1658245064</v>
      </c>
      <c r="W155" s="92">
        <f t="shared" si="18"/>
        <v>2599292.4062820198</v>
      </c>
      <c r="X155" s="92">
        <f t="shared" si="19"/>
        <v>2039248.2656626687</v>
      </c>
      <c r="Y155" s="92">
        <f t="shared" si="15"/>
        <v>632211.02957858425</v>
      </c>
      <c r="Z155" s="92">
        <f t="shared" si="20"/>
        <v>-310470.32458703552</v>
      </c>
    </row>
    <row r="156" spans="1:26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122.55296910889409</v>
      </c>
      <c r="I156" s="97">
        <v>0.49963720402030803</v>
      </c>
      <c r="J156" s="98">
        <v>0.95960644149349339</v>
      </c>
      <c r="K156" s="99">
        <v>246</v>
      </c>
      <c r="M156" s="89">
        <f t="shared" si="14"/>
        <v>0.49963720402030803</v>
      </c>
      <c r="N156" s="100"/>
      <c r="U156" s="92">
        <f t="shared" si="16"/>
        <v>11997026.773567088</v>
      </c>
      <c r="V156" s="92">
        <f t="shared" si="17"/>
        <v>2531920.196887651</v>
      </c>
      <c r="W156" s="92">
        <f t="shared" si="18"/>
        <v>1559556.09241292</v>
      </c>
      <c r="X156" s="92">
        <f t="shared" si="19"/>
        <v>1356824.4965590846</v>
      </c>
      <c r="Y156" s="92">
        <f t="shared" si="15"/>
        <v>847488.02893416234</v>
      </c>
      <c r="Z156" s="92">
        <f t="shared" si="20"/>
        <v>506244.75639442832</v>
      </c>
    </row>
    <row r="157" spans="1:26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223.65132480428449</v>
      </c>
      <c r="I157" s="97">
        <v>1.0387957484320189</v>
      </c>
      <c r="J157" s="98">
        <v>0.91601774947308867</v>
      </c>
      <c r="K157" s="99">
        <v>148</v>
      </c>
      <c r="M157" s="89">
        <f t="shared" si="14"/>
        <v>1.0387957484320189</v>
      </c>
      <c r="N157" s="100"/>
      <c r="U157" s="92">
        <f t="shared" si="16"/>
        <v>19945047.434096426</v>
      </c>
      <c r="V157" s="92">
        <f t="shared" si="17"/>
        <v>3460530.7090885402</v>
      </c>
      <c r="W157" s="92">
        <f t="shared" si="18"/>
        <v>1767052.4356897082</v>
      </c>
      <c r="X157" s="92">
        <f t="shared" si="19"/>
        <v>1413973.2225328174</v>
      </c>
      <c r="Y157" s="92">
        <f t="shared" si="15"/>
        <v>526908.14289532776</v>
      </c>
      <c r="Z157" s="92">
        <f t="shared" si="20"/>
        <v>-67404.281154642158</v>
      </c>
    </row>
    <row r="158" spans="1:26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174.66963317585225</v>
      </c>
      <c r="I158" s="97">
        <v>1.0005045506319168</v>
      </c>
      <c r="J158" s="98">
        <v>0.919113431152069</v>
      </c>
      <c r="K158" s="99">
        <v>150</v>
      </c>
      <c r="M158" s="89">
        <f t="shared" si="14"/>
        <v>1.0005045506319168</v>
      </c>
      <c r="N158" s="100"/>
      <c r="U158" s="92">
        <f t="shared" si="16"/>
        <v>9481303.0533994138</v>
      </c>
      <c r="V158" s="92">
        <f t="shared" si="17"/>
        <v>1671430.4309699454</v>
      </c>
      <c r="W158" s="92">
        <f t="shared" si="18"/>
        <v>869110.90746020549</v>
      </c>
      <c r="X158" s="92">
        <f t="shared" si="19"/>
        <v>701832.50152430928</v>
      </c>
      <c r="Y158" s="92">
        <f t="shared" si="15"/>
        <v>281567.51011791232</v>
      </c>
      <c r="Z158" s="92">
        <f t="shared" si="20"/>
        <v>0</v>
      </c>
    </row>
    <row r="159" spans="1:26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264.08669403413688</v>
      </c>
      <c r="I159" s="97">
        <v>1.5382595819567269</v>
      </c>
      <c r="J159" s="98">
        <v>0.8756382072391915</v>
      </c>
      <c r="K159" s="99">
        <v>77</v>
      </c>
      <c r="M159" s="89">
        <f t="shared" si="14"/>
        <v>1.5382595819567269</v>
      </c>
      <c r="N159" s="100"/>
      <c r="U159" s="92">
        <f t="shared" si="16"/>
        <v>4926177.7951242626</v>
      </c>
      <c r="V159" s="92">
        <f t="shared" si="17"/>
        <v>666954.4506763157</v>
      </c>
      <c r="W159" s="92">
        <f t="shared" si="18"/>
        <v>229398.26897561993</v>
      </c>
      <c r="X159" s="92">
        <f t="shared" si="19"/>
        <v>138170.6490093196</v>
      </c>
      <c r="Y159" s="92">
        <f t="shared" si="15"/>
        <v>-91026.746235202852</v>
      </c>
      <c r="Z159" s="92">
        <f t="shared" si="20"/>
        <v>-244583.52879886454</v>
      </c>
    </row>
    <row r="160" spans="1:26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115.68644640255305</v>
      </c>
      <c r="I160" s="97">
        <v>0.65350868104312654</v>
      </c>
      <c r="J160" s="98">
        <v>0.94716658221241568</v>
      </c>
      <c r="K160" s="99">
        <v>218</v>
      </c>
      <c r="M160" s="89">
        <f t="shared" si="14"/>
        <v>0.65350868104312654</v>
      </c>
      <c r="N160" s="100"/>
      <c r="U160" s="92">
        <f t="shared" si="16"/>
        <v>10884211.599568058</v>
      </c>
      <c r="V160" s="92">
        <f t="shared" si="17"/>
        <v>2184283.8823463363</v>
      </c>
      <c r="W160" s="92">
        <f t="shared" si="18"/>
        <v>1290527.7101132534</v>
      </c>
      <c r="X160" s="92">
        <f t="shared" si="19"/>
        <v>1104185.3572156136</v>
      </c>
      <c r="Y160" s="92">
        <f t="shared" si="15"/>
        <v>636024.70670591539</v>
      </c>
      <c r="Z160" s="92">
        <f t="shared" si="20"/>
        <v>322368.24853158038</v>
      </c>
    </row>
    <row r="161" spans="1:26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260.14526434949943</v>
      </c>
      <c r="I161" s="97">
        <v>1.8847434270465719</v>
      </c>
      <c r="J161" s="98">
        <v>0.84762645119784752</v>
      </c>
      <c r="K161" s="99">
        <v>47</v>
      </c>
      <c r="M161" s="89">
        <f t="shared" si="14"/>
        <v>1.8847434270465719</v>
      </c>
      <c r="N161" s="100"/>
      <c r="U161" s="92">
        <f t="shared" si="16"/>
        <v>3996387.7637807936</v>
      </c>
      <c r="V161" s="92">
        <f t="shared" si="17"/>
        <v>426881.44892346481</v>
      </c>
      <c r="W161" s="92">
        <f t="shared" si="18"/>
        <v>60180.896410426132</v>
      </c>
      <c r="X161" s="92">
        <f t="shared" si="19"/>
        <v>-16273.785399954621</v>
      </c>
      <c r="Y161" s="92">
        <f t="shared" si="15"/>
        <v>-208356.11673405225</v>
      </c>
      <c r="Z161" s="92">
        <f t="shared" si="20"/>
        <v>-337046.69262617145</v>
      </c>
    </row>
    <row r="162" spans="1:26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280.38960560159535</v>
      </c>
      <c r="I162" s="97">
        <v>1.7390916387458464</v>
      </c>
      <c r="J162" s="98">
        <v>0.8594017833487807</v>
      </c>
      <c r="K162" s="99">
        <v>54</v>
      </c>
      <c r="M162" s="89">
        <f t="shared" si="14"/>
        <v>1.7390916387458464</v>
      </c>
      <c r="N162" s="100"/>
      <c r="U162" s="92">
        <f t="shared" si="16"/>
        <v>11569939.941437189</v>
      </c>
      <c r="V162" s="92">
        <f t="shared" si="17"/>
        <v>1377459.4474539943</v>
      </c>
      <c r="W162" s="92">
        <f t="shared" si="18"/>
        <v>330371.16718815721</v>
      </c>
      <c r="X162" s="92">
        <f t="shared" si="19"/>
        <v>112060.06635539563</v>
      </c>
      <c r="Y162" s="92">
        <f t="shared" si="15"/>
        <v>-436417.85822837381</v>
      </c>
      <c r="Z162" s="92">
        <f t="shared" si="20"/>
        <v>-803884.97240052372</v>
      </c>
    </row>
    <row r="163" spans="1:26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136.74050745675876</v>
      </c>
      <c r="I163" s="97">
        <v>0.83840087592776691</v>
      </c>
      <c r="J163" s="98">
        <v>0.93221882885983376</v>
      </c>
      <c r="K163" s="99">
        <v>183</v>
      </c>
      <c r="M163" s="89">
        <f t="shared" si="14"/>
        <v>0.83840087592776691</v>
      </c>
      <c r="N163" s="100"/>
      <c r="U163" s="92">
        <f t="shared" si="16"/>
        <v>14604538.454541378</v>
      </c>
      <c r="V163" s="92">
        <f t="shared" si="17"/>
        <v>2743710.6457858174</v>
      </c>
      <c r="W163" s="92">
        <f t="shared" si="18"/>
        <v>1525230.6300398533</v>
      </c>
      <c r="X163" s="92">
        <f t="shared" si="19"/>
        <v>1271185.4663286447</v>
      </c>
      <c r="Y163" s="92">
        <f t="shared" si="15"/>
        <v>632930.40915860981</v>
      </c>
      <c r="Z163" s="92">
        <f t="shared" si="20"/>
        <v>205314.75964629813</v>
      </c>
    </row>
    <row r="164" spans="1:26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256.63537547880571</v>
      </c>
      <c r="I164" s="97">
        <v>1.9449912524983834</v>
      </c>
      <c r="J164" s="98">
        <v>0.84275566887280151</v>
      </c>
      <c r="K164" s="99">
        <v>36</v>
      </c>
      <c r="M164" s="89">
        <f t="shared" si="14"/>
        <v>1.9449912524983834</v>
      </c>
      <c r="N164" s="100"/>
      <c r="U164" s="92">
        <f t="shared" si="16"/>
        <v>12876482.013880247</v>
      </c>
      <c r="V164" s="92">
        <f t="shared" si="17"/>
        <v>1308953.5188924756</v>
      </c>
      <c r="W164" s="92">
        <f t="shared" si="18"/>
        <v>120604.56635899981</v>
      </c>
      <c r="X164" s="92">
        <f t="shared" si="19"/>
        <v>-127158.46651075745</v>
      </c>
      <c r="Y164" s="92">
        <f t="shared" si="15"/>
        <v>-749630.4962820973</v>
      </c>
      <c r="Z164" s="92">
        <f t="shared" si="20"/>
        <v>-1166671.8942682426</v>
      </c>
    </row>
    <row r="165" spans="1:26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345.41366897834797</v>
      </c>
      <c r="I165" s="97">
        <v>3.0046629545673551</v>
      </c>
      <c r="J165" s="98">
        <v>0.75708568563137624</v>
      </c>
      <c r="K165" s="99">
        <v>10</v>
      </c>
      <c r="M165" s="89">
        <f t="shared" si="14"/>
        <v>3.0046629545673551</v>
      </c>
      <c r="N165" s="100"/>
      <c r="U165" s="92">
        <f t="shared" si="16"/>
        <v>27032775.050449803</v>
      </c>
      <c r="V165" s="92">
        <f t="shared" si="17"/>
        <v>0</v>
      </c>
      <c r="W165" s="92">
        <f t="shared" si="18"/>
        <v>-2777116.1254709372</v>
      </c>
      <c r="X165" s="92">
        <f t="shared" si="19"/>
        <v>-3356126.7876264253</v>
      </c>
      <c r="Y165" s="92">
        <f t="shared" si="15"/>
        <v>-4810814.9142471422</v>
      </c>
      <c r="Z165" s="92">
        <f t="shared" si="20"/>
        <v>-5785421.2273735404</v>
      </c>
    </row>
    <row r="166" spans="1:26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344.66995250658636</v>
      </c>
      <c r="I166" s="97">
        <v>1.7294168337323268</v>
      </c>
      <c r="J166" s="98">
        <v>0.86018395048767293</v>
      </c>
      <c r="K166" s="99">
        <v>55</v>
      </c>
      <c r="M166" s="89">
        <f t="shared" si="14"/>
        <v>1.7294168337323268</v>
      </c>
      <c r="N166" s="100"/>
      <c r="U166" s="92">
        <f t="shared" si="16"/>
        <v>6715891.2238247655</v>
      </c>
      <c r="V166" s="92">
        <f t="shared" si="17"/>
        <v>804940.30578856601</v>
      </c>
      <c r="W166" s="92">
        <f t="shared" si="18"/>
        <v>197699.75868563616</v>
      </c>
      <c r="X166" s="92">
        <f t="shared" si="19"/>
        <v>71094.051404992642</v>
      </c>
      <c r="Y166" s="92">
        <f t="shared" si="15"/>
        <v>-246986.1346453852</v>
      </c>
      <c r="Z166" s="92">
        <f t="shared" si="20"/>
        <v>-460092.26490937744</v>
      </c>
    </row>
    <row r="167" spans="1:26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199.79359111771521</v>
      </c>
      <c r="I167" s="97">
        <v>0.76013525068479537</v>
      </c>
      <c r="J167" s="98">
        <v>0.93854627422791692</v>
      </c>
      <c r="K167" s="99">
        <v>199</v>
      </c>
      <c r="M167" s="89">
        <f t="shared" si="14"/>
        <v>0.76013525068479537</v>
      </c>
      <c r="N167" s="100"/>
      <c r="U167" s="92">
        <f t="shared" si="16"/>
        <v>8277016.3524005925</v>
      </c>
      <c r="V167" s="92">
        <f t="shared" si="17"/>
        <v>1600296.4375575047</v>
      </c>
      <c r="W167" s="92">
        <f t="shared" si="18"/>
        <v>914387.33254850353</v>
      </c>
      <c r="X167" s="92">
        <f t="shared" si="19"/>
        <v>771379.74225467211</v>
      </c>
      <c r="Y167" s="92">
        <f t="shared" si="15"/>
        <v>412091.98260852671</v>
      </c>
      <c r="Z167" s="92">
        <f t="shared" si="20"/>
        <v>171377.76189538016</v>
      </c>
    </row>
    <row r="168" spans="1:26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174.25061242779904</v>
      </c>
      <c r="I168" s="97">
        <v>1.2938130315417962</v>
      </c>
      <c r="J168" s="98">
        <v>0.89540067880145291</v>
      </c>
      <c r="K168" s="99">
        <v>105</v>
      </c>
      <c r="M168" s="89">
        <f t="shared" si="14"/>
        <v>1.2938130315417962</v>
      </c>
      <c r="N168" s="100"/>
      <c r="U168" s="92">
        <f t="shared" si="16"/>
        <v>7031907.3596218582</v>
      </c>
      <c r="V168" s="92">
        <f t="shared" si="17"/>
        <v>1086237.9730609735</v>
      </c>
      <c r="W168" s="92">
        <f t="shared" si="18"/>
        <v>475430.74741277326</v>
      </c>
      <c r="X168" s="92">
        <f t="shared" si="19"/>
        <v>348081.41083724651</v>
      </c>
      <c r="Y168" s="92">
        <f t="shared" si="15"/>
        <v>28132.953999165209</v>
      </c>
      <c r="Z168" s="92">
        <f t="shared" si="20"/>
        <v>-186224.87308629983</v>
      </c>
    </row>
    <row r="169" spans="1:26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355.73469077118841</v>
      </c>
      <c r="I169" s="97">
        <v>2.714852567751858</v>
      </c>
      <c r="J169" s="98">
        <v>0.78051563184320638</v>
      </c>
      <c r="K169" s="99">
        <v>15</v>
      </c>
      <c r="M169" s="89">
        <f t="shared" si="14"/>
        <v>2.714852567751858</v>
      </c>
      <c r="N169" s="100"/>
      <c r="U169" s="92">
        <f t="shared" si="16"/>
        <v>34302666.81189362</v>
      </c>
      <c r="V169" s="92">
        <f t="shared" si="17"/>
        <v>1029716.2613220483</v>
      </c>
      <c r="W169" s="92">
        <f t="shared" si="18"/>
        <v>-2388462.1292998176</v>
      </c>
      <c r="X169" s="92">
        <f t="shared" si="19"/>
        <v>-3101130.1071230089</v>
      </c>
      <c r="Y169" s="92">
        <f t="shared" si="15"/>
        <v>-4891614.6583104152</v>
      </c>
      <c r="Z169" s="92">
        <f t="shared" si="20"/>
        <v>-6091196.558518989</v>
      </c>
    </row>
    <row r="170" spans="1:26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162.40760279119698</v>
      </c>
      <c r="I170" s="97">
        <v>0.76106306318504435</v>
      </c>
      <c r="J170" s="98">
        <v>0.93847126450444096</v>
      </c>
      <c r="K170" s="99">
        <v>198</v>
      </c>
      <c r="M170" s="89">
        <f t="shared" si="14"/>
        <v>0.76106306318504435</v>
      </c>
      <c r="N170" s="100"/>
      <c r="U170" s="92">
        <f t="shared" si="16"/>
        <v>18465172.565502267</v>
      </c>
      <c r="V170" s="92">
        <f t="shared" si="17"/>
        <v>3568906.3069536472</v>
      </c>
      <c r="W170" s="92">
        <f t="shared" si="18"/>
        <v>2038591.3038243006</v>
      </c>
      <c r="X170" s="92">
        <f t="shared" si="19"/>
        <v>1719530.5720307596</v>
      </c>
      <c r="Y170" s="92">
        <f t="shared" si="15"/>
        <v>917932.45208743087</v>
      </c>
      <c r="Z170" s="92">
        <f t="shared" si="20"/>
        <v>380880.8504483435</v>
      </c>
    </row>
    <row r="171" spans="1:26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242.29497825153598</v>
      </c>
      <c r="I171" s="97">
        <v>1.4772522342284855</v>
      </c>
      <c r="J171" s="98">
        <v>0.880570393733629</v>
      </c>
      <c r="K171" s="99">
        <v>85</v>
      </c>
      <c r="M171" s="89">
        <f t="shared" si="14"/>
        <v>1.4772522342284855</v>
      </c>
      <c r="N171" s="100"/>
      <c r="U171" s="92">
        <f t="shared" si="16"/>
        <v>12346363.557788664</v>
      </c>
      <c r="V171" s="92">
        <f t="shared" si="17"/>
        <v>1731363.1152116724</v>
      </c>
      <c r="W171" s="92">
        <f t="shared" si="18"/>
        <v>640868.74880102905</v>
      </c>
      <c r="X171" s="92">
        <f t="shared" si="19"/>
        <v>413507.76112710399</v>
      </c>
      <c r="Y171" s="92">
        <f t="shared" si="15"/>
        <v>-157706.813738878</v>
      </c>
      <c r="Z171" s="92">
        <f t="shared" si="20"/>
        <v>-540406.94074647874</v>
      </c>
    </row>
    <row r="172" spans="1:26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115.80651081860205</v>
      </c>
      <c r="I172" s="97">
        <v>0.70412589232840173</v>
      </c>
      <c r="J172" s="98">
        <v>0.94307439438285423</v>
      </c>
      <c r="K172" s="99">
        <v>210</v>
      </c>
      <c r="M172" s="89">
        <f t="shared" si="14"/>
        <v>0.70412589232840173</v>
      </c>
      <c r="N172" s="100"/>
      <c r="U172" s="92">
        <f t="shared" si="16"/>
        <v>16118560.448495653</v>
      </c>
      <c r="V172" s="92">
        <f t="shared" si="17"/>
        <v>3178826.8906507124</v>
      </c>
      <c r="W172" s="92">
        <f t="shared" si="18"/>
        <v>1849509.3250021688</v>
      </c>
      <c r="X172" s="92">
        <f t="shared" si="19"/>
        <v>1572355.2525304735</v>
      </c>
      <c r="Y172" s="92">
        <f t="shared" si="15"/>
        <v>876042.10180496285</v>
      </c>
      <c r="Z172" s="92">
        <f t="shared" si="20"/>
        <v>409528.91578859254</v>
      </c>
    </row>
    <row r="173" spans="1:26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196.31070213302721</v>
      </c>
      <c r="I173" s="97">
        <v>2.2033541331381086</v>
      </c>
      <c r="J173" s="98">
        <v>0.82186812076578308</v>
      </c>
      <c r="K173" s="99">
        <v>26</v>
      </c>
      <c r="M173" s="89">
        <f t="shared" si="14"/>
        <v>2.2033541331381086</v>
      </c>
      <c r="N173" s="100"/>
      <c r="U173" s="92">
        <f t="shared" si="16"/>
        <v>10363489.925234407</v>
      </c>
      <c r="V173" s="92">
        <f t="shared" si="17"/>
        <v>816885.45508009417</v>
      </c>
      <c r="W173" s="92">
        <f t="shared" si="18"/>
        <v>-163851.04600351679</v>
      </c>
      <c r="X173" s="92">
        <f t="shared" si="19"/>
        <v>-368328.23213349277</v>
      </c>
      <c r="Y173" s="92">
        <f t="shared" si="15"/>
        <v>-882050.26571534155</v>
      </c>
      <c r="Z173" s="92">
        <f t="shared" si="20"/>
        <v>-1226231.7627377224</v>
      </c>
    </row>
    <row r="174" spans="1:26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181.00878805847569</v>
      </c>
      <c r="I174" s="97">
        <v>1.4779581479384778</v>
      </c>
      <c r="J174" s="98">
        <v>0.88051332359050172</v>
      </c>
      <c r="K174" s="99">
        <v>84</v>
      </c>
      <c r="M174" s="89">
        <f t="shared" si="14"/>
        <v>1.4779581479384778</v>
      </c>
      <c r="N174" s="100"/>
      <c r="U174" s="92">
        <f t="shared" si="16"/>
        <v>10070867.756748253</v>
      </c>
      <c r="V174" s="92">
        <f t="shared" si="17"/>
        <v>1411703.1351046818</v>
      </c>
      <c r="W174" s="92">
        <f t="shared" si="18"/>
        <v>522134.61470693315</v>
      </c>
      <c r="X174" s="92">
        <f t="shared" si="19"/>
        <v>336665.35999910778</v>
      </c>
      <c r="Y174" s="92">
        <f t="shared" si="15"/>
        <v>-129301.74615448271</v>
      </c>
      <c r="Z174" s="92">
        <f t="shared" si="20"/>
        <v>-441488.58198265103</v>
      </c>
    </row>
    <row r="175" spans="1:26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232.28064700060185</v>
      </c>
      <c r="I175" s="97">
        <v>1.5339303338147263</v>
      </c>
      <c r="J175" s="98">
        <v>0.87598820867364413</v>
      </c>
      <c r="K175" s="99">
        <v>78</v>
      </c>
      <c r="M175" s="89">
        <f t="shared" si="14"/>
        <v>1.5339303338147263</v>
      </c>
      <c r="N175" s="100"/>
      <c r="U175" s="92">
        <f t="shared" si="16"/>
        <v>16302913.769935166</v>
      </c>
      <c r="V175" s="92">
        <f t="shared" si="17"/>
        <v>2212880.9052360328</v>
      </c>
      <c r="W175" s="92">
        <f t="shared" si="18"/>
        <v>765391.42611500784</v>
      </c>
      <c r="X175" s="92">
        <f t="shared" si="19"/>
        <v>463599.27774856437</v>
      </c>
      <c r="Y175" s="92">
        <f t="shared" si="15"/>
        <v>-294613.79781329772</v>
      </c>
      <c r="Z175" s="92">
        <f t="shared" si="20"/>
        <v>-802598.45556546969</v>
      </c>
    </row>
    <row r="176" spans="1:26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340.77417925446105</v>
      </c>
      <c r="I176" s="97">
        <v>1.6474620377313307</v>
      </c>
      <c r="J176" s="98">
        <v>0.86680964973608299</v>
      </c>
      <c r="K176" s="99">
        <v>62</v>
      </c>
      <c r="M176" s="89">
        <f t="shared" si="14"/>
        <v>1.6474620377313307</v>
      </c>
      <c r="N176" s="100"/>
      <c r="U176" s="92">
        <f t="shared" si="16"/>
        <v>14743785.663109533</v>
      </c>
      <c r="V176" s="92">
        <f t="shared" si="17"/>
        <v>1866322.7957361506</v>
      </c>
      <c r="W176" s="92">
        <f t="shared" si="18"/>
        <v>543402.38829019817</v>
      </c>
      <c r="X176" s="92">
        <f t="shared" si="19"/>
        <v>267582.08172509359</v>
      </c>
      <c r="Y176" s="92">
        <f t="shared" si="15"/>
        <v>-425380.15760133218</v>
      </c>
      <c r="Z176" s="92">
        <f t="shared" si="20"/>
        <v>-889648.31298569869</v>
      </c>
    </row>
    <row r="177" spans="1:26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312.24119360708079</v>
      </c>
      <c r="I177" s="97">
        <v>2.3574286100002895</v>
      </c>
      <c r="J177" s="98">
        <v>0.80941184980474623</v>
      </c>
      <c r="K177" s="99">
        <v>19</v>
      </c>
      <c r="M177" s="89">
        <f t="shared" si="14"/>
        <v>2.3574286100002895</v>
      </c>
      <c r="N177" s="100"/>
      <c r="U177" s="92">
        <f t="shared" si="16"/>
        <v>9053960.2192216571</v>
      </c>
      <c r="V177" s="92">
        <f t="shared" si="17"/>
        <v>585312.66741948226</v>
      </c>
      <c r="W177" s="92">
        <f t="shared" si="18"/>
        <v>-284683.7585171315</v>
      </c>
      <c r="X177" s="92">
        <f t="shared" si="19"/>
        <v>-466072.35873961746</v>
      </c>
      <c r="Y177" s="92">
        <f t="shared" si="15"/>
        <v>-921787.35726091219</v>
      </c>
      <c r="Z177" s="92">
        <f t="shared" si="20"/>
        <v>-1227105.5257517744</v>
      </c>
    </row>
    <row r="178" spans="1:26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112.57651205905653</v>
      </c>
      <c r="I178" s="97">
        <v>0.50244150101254803</v>
      </c>
      <c r="J178" s="98">
        <v>0.95937972592124576</v>
      </c>
      <c r="K178" s="99">
        <v>244</v>
      </c>
      <c r="M178" s="89">
        <f t="shared" si="14"/>
        <v>0.50244150101254803</v>
      </c>
      <c r="N178" s="100"/>
      <c r="U178" s="92">
        <f t="shared" si="16"/>
        <v>12941862.751514845</v>
      </c>
      <c r="V178" s="92">
        <f t="shared" si="17"/>
        <v>2728910.8099161778</v>
      </c>
      <c r="W178" s="92">
        <f t="shared" si="18"/>
        <v>1679719.4681933282</v>
      </c>
      <c r="X178" s="92">
        <f t="shared" si="19"/>
        <v>1460969.892715733</v>
      </c>
      <c r="Y178" s="92">
        <f t="shared" si="15"/>
        <v>911390.35826300306</v>
      </c>
      <c r="Z178" s="92">
        <f t="shared" si="20"/>
        <v>543185.19178036542</v>
      </c>
    </row>
    <row r="179" spans="1:26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101.82598391120341</v>
      </c>
      <c r="I179" s="97">
        <v>0.54427918520165641</v>
      </c>
      <c r="J179" s="98">
        <v>0.95599732579076879</v>
      </c>
      <c r="K179" s="99">
        <v>236</v>
      </c>
      <c r="M179" s="89">
        <f t="shared" si="14"/>
        <v>0.54427918520165641</v>
      </c>
      <c r="N179" s="100"/>
      <c r="U179" s="92">
        <f t="shared" si="16"/>
        <v>14111587.017177437</v>
      </c>
      <c r="V179" s="92">
        <f t="shared" si="17"/>
        <v>2936157.7099778308</v>
      </c>
      <c r="W179" s="92">
        <f t="shared" si="18"/>
        <v>1788089.6747811218</v>
      </c>
      <c r="X179" s="92">
        <f t="shared" si="19"/>
        <v>1548724.9513682427</v>
      </c>
      <c r="Y179" s="92">
        <f t="shared" si="15"/>
        <v>947352.56940844259</v>
      </c>
      <c r="Z179" s="92">
        <f t="shared" si="20"/>
        <v>544447.43168699089</v>
      </c>
    </row>
    <row r="180" spans="1:26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108.26743265101184</v>
      </c>
      <c r="I180" s="97">
        <v>0.48199166822707112</v>
      </c>
      <c r="J180" s="98">
        <v>0.96103300856397489</v>
      </c>
      <c r="K180" s="99">
        <v>248</v>
      </c>
      <c r="M180" s="89">
        <f t="shared" si="14"/>
        <v>0.48199166822707112</v>
      </c>
      <c r="N180" s="100"/>
      <c r="U180" s="92">
        <f t="shared" si="16"/>
        <v>10400130.638889313</v>
      </c>
      <c r="V180" s="92">
        <f t="shared" si="17"/>
        <v>2207082.1533177071</v>
      </c>
      <c r="W180" s="92">
        <f t="shared" si="18"/>
        <v>1365398.4185334176</v>
      </c>
      <c r="X180" s="92">
        <f t="shared" si="19"/>
        <v>1189912.8303964387</v>
      </c>
      <c r="Y180" s="92">
        <f t="shared" si="15"/>
        <v>749028.37326814444</v>
      </c>
      <c r="Z180" s="92">
        <f t="shared" si="20"/>
        <v>453646.31342091126</v>
      </c>
    </row>
    <row r="181" spans="1:26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123.41545427101704</v>
      </c>
      <c r="I181" s="97">
        <v>0.42218937585730171</v>
      </c>
      <c r="J181" s="98">
        <v>0.96586777142035196</v>
      </c>
      <c r="K181" s="99">
        <v>262</v>
      </c>
      <c r="M181" s="89">
        <f t="shared" si="14"/>
        <v>0.42218937585730171</v>
      </c>
      <c r="N181" s="100"/>
      <c r="U181" s="92">
        <f t="shared" si="16"/>
        <v>15563641.052039174</v>
      </c>
      <c r="V181" s="92">
        <f t="shared" si="17"/>
        <v>3364238.3952176659</v>
      </c>
      <c r="W181" s="92">
        <f t="shared" si="18"/>
        <v>2110976.0950599802</v>
      </c>
      <c r="X181" s="92">
        <f t="shared" si="19"/>
        <v>1849679.0511181259</v>
      </c>
      <c r="Y181" s="92">
        <f t="shared" si="15"/>
        <v>1193204.5987681742</v>
      </c>
      <c r="Z181" s="92">
        <f t="shared" si="20"/>
        <v>753382.389486284</v>
      </c>
    </row>
    <row r="182" spans="1:26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67.086684101534644</v>
      </c>
      <c r="I182" s="97">
        <v>0.20526828070152986</v>
      </c>
      <c r="J182" s="98">
        <v>0.98340492613574415</v>
      </c>
      <c r="K182" s="99">
        <v>288</v>
      </c>
      <c r="M182" s="89">
        <f t="shared" si="14"/>
        <v>0.20526828070152986</v>
      </c>
      <c r="N182" s="100"/>
      <c r="U182" s="92">
        <f t="shared" si="16"/>
        <v>18152208.464509174</v>
      </c>
      <c r="V182" s="92">
        <f t="shared" si="17"/>
        <v>4177520.2909626286</v>
      </c>
      <c r="W182" s="92">
        <f t="shared" si="18"/>
        <v>2741880.3389874296</v>
      </c>
      <c r="X182" s="92">
        <f t="shared" si="19"/>
        <v>2442558.740014296</v>
      </c>
      <c r="Y182" s="92">
        <f t="shared" si="15"/>
        <v>1690552.594831401</v>
      </c>
      <c r="Z182" s="92">
        <f t="shared" si="20"/>
        <v>1186726.4322382768</v>
      </c>
    </row>
    <row r="183" spans="1:26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244.53181702447301</v>
      </c>
      <c r="I183" s="97">
        <v>1.58710128068636</v>
      </c>
      <c r="J183" s="98">
        <v>0.87168956210364545</v>
      </c>
      <c r="K183" s="99">
        <v>70</v>
      </c>
      <c r="M183" s="89">
        <f t="shared" si="14"/>
        <v>1.58710128068636</v>
      </c>
      <c r="N183" s="100"/>
      <c r="U183" s="92">
        <f t="shared" si="16"/>
        <v>16242014.664458722</v>
      </c>
      <c r="V183" s="92">
        <f t="shared" si="17"/>
        <v>2135390.76660997</v>
      </c>
      <c r="W183" s="92">
        <f t="shared" si="18"/>
        <v>686196.86662900599</v>
      </c>
      <c r="X183" s="92">
        <f t="shared" si="19"/>
        <v>384049.35759123391</v>
      </c>
      <c r="Y183" s="92">
        <f t="shared" si="15"/>
        <v>-375056.51491382322</v>
      </c>
      <c r="Z183" s="92">
        <f t="shared" si="20"/>
        <v>-883639.32530177641</v>
      </c>
    </row>
    <row r="184" spans="1:26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127.7920461078088</v>
      </c>
      <c r="I184" s="97">
        <v>0.46790793510712608</v>
      </c>
      <c r="J184" s="98">
        <v>0.96217161892603942</v>
      </c>
      <c r="K184" s="99">
        <v>250</v>
      </c>
      <c r="M184" s="89">
        <f t="shared" si="14"/>
        <v>0.46790793510712608</v>
      </c>
      <c r="N184" s="100"/>
      <c r="U184" s="92">
        <f t="shared" si="16"/>
        <v>12216549.97765686</v>
      </c>
      <c r="V184" s="92">
        <f t="shared" si="17"/>
        <v>2603945.6002715915</v>
      </c>
      <c r="W184" s="92">
        <f t="shared" si="18"/>
        <v>1616428.8331476422</v>
      </c>
      <c r="X184" s="92">
        <f t="shared" si="19"/>
        <v>1410538.0056169343</v>
      </c>
      <c r="Y184" s="92">
        <f t="shared" si="15"/>
        <v>893264.38396365137</v>
      </c>
      <c r="Z184" s="92">
        <f t="shared" si="20"/>
        <v>546703.40773009055</v>
      </c>
    </row>
    <row r="185" spans="1:26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240.78124504744059</v>
      </c>
      <c r="I185" s="97">
        <v>1.8156991885324099</v>
      </c>
      <c r="J185" s="98">
        <v>0.85320838638105234</v>
      </c>
      <c r="K185" s="99">
        <v>52</v>
      </c>
      <c r="M185" s="89">
        <f t="shared" si="14"/>
        <v>1.8156991885324099</v>
      </c>
      <c r="N185" s="100"/>
      <c r="U185" s="92">
        <f t="shared" si="16"/>
        <v>14114097.769393455</v>
      </c>
      <c r="V185" s="92">
        <f t="shared" si="17"/>
        <v>1590098.2900479457</v>
      </c>
      <c r="W185" s="92">
        <f t="shared" si="18"/>
        <v>303489.68828320334</v>
      </c>
      <c r="X185" s="92">
        <f t="shared" si="19"/>
        <v>35240.157192233288</v>
      </c>
      <c r="Y185" s="92">
        <f t="shared" si="15"/>
        <v>-638701.50460193062</v>
      </c>
      <c r="Z185" s="92">
        <f t="shared" si="20"/>
        <v>-1090226.3271694437</v>
      </c>
    </row>
    <row r="186" spans="1:26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74.540880972644473</v>
      </c>
      <c r="I186" s="97">
        <v>0.22607761337938809</v>
      </c>
      <c r="J186" s="98">
        <v>0.98172257944450325</v>
      </c>
      <c r="K186" s="99">
        <v>286</v>
      </c>
      <c r="M186" s="89">
        <f t="shared" si="14"/>
        <v>0.22607761337938809</v>
      </c>
      <c r="N186" s="100"/>
      <c r="U186" s="92">
        <f t="shared" si="16"/>
        <v>7624551.7834634744</v>
      </c>
      <c r="V186" s="92">
        <f t="shared" si="17"/>
        <v>1744643.2069676109</v>
      </c>
      <c r="W186" s="92">
        <f t="shared" si="18"/>
        <v>1140591.6845616703</v>
      </c>
      <c r="X186" s="92">
        <f t="shared" si="19"/>
        <v>1014650.8682031238</v>
      </c>
      <c r="Y186" s="92">
        <f t="shared" si="15"/>
        <v>698241.1331359304</v>
      </c>
      <c r="Z186" s="92">
        <f t="shared" si="20"/>
        <v>486254.1651474713</v>
      </c>
    </row>
    <row r="187" spans="1:26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153.70001156976954</v>
      </c>
      <c r="I187" s="97">
        <v>0.92086712942991944</v>
      </c>
      <c r="J187" s="98">
        <v>0.92555178043179853</v>
      </c>
      <c r="K187" s="99">
        <v>172</v>
      </c>
      <c r="M187" s="89">
        <f t="shared" si="14"/>
        <v>0.92086712942991944</v>
      </c>
      <c r="N187" s="100"/>
      <c r="U187" s="92">
        <f t="shared" si="16"/>
        <v>12080134.923181279</v>
      </c>
      <c r="V187" s="92">
        <f t="shared" si="17"/>
        <v>2198789.0879763798</v>
      </c>
      <c r="W187" s="92">
        <f t="shared" si="18"/>
        <v>1183664.1217422527</v>
      </c>
      <c r="X187" s="92">
        <f t="shared" si="19"/>
        <v>972017.16413794411</v>
      </c>
      <c r="Y187" s="92">
        <f t="shared" si="15"/>
        <v>440282.02282597369</v>
      </c>
      <c r="Z187" s="92">
        <f t="shared" si="20"/>
        <v>84032.173700118423</v>
      </c>
    </row>
    <row r="188" spans="1:26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129.54450640454638</v>
      </c>
      <c r="I188" s="97">
        <v>0.42264871831467593</v>
      </c>
      <c r="J188" s="98">
        <v>0.96583063552198978</v>
      </c>
      <c r="K188" s="99">
        <v>261</v>
      </c>
      <c r="M188" s="89">
        <f t="shared" si="14"/>
        <v>0.42264871831467593</v>
      </c>
      <c r="N188" s="100"/>
      <c r="U188" s="92">
        <f t="shared" si="16"/>
        <v>10535994.160302514</v>
      </c>
      <c r="V188" s="92">
        <f t="shared" si="17"/>
        <v>2277144.1411687043</v>
      </c>
      <c r="W188" s="92">
        <f t="shared" si="18"/>
        <v>1428700.5195583205</v>
      </c>
      <c r="X188" s="92">
        <f t="shared" si="19"/>
        <v>1251805.5389543234</v>
      </c>
      <c r="Y188" s="92">
        <f t="shared" si="15"/>
        <v>807380.16864165443</v>
      </c>
      <c r="Z188" s="92">
        <f t="shared" si="20"/>
        <v>509625.78150270064</v>
      </c>
    </row>
    <row r="189" spans="1:26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193.26501696246572</v>
      </c>
      <c r="I189" s="97">
        <v>0.68560496115315439</v>
      </c>
      <c r="J189" s="98">
        <v>0.94457173347410395</v>
      </c>
      <c r="K189" s="99">
        <v>214</v>
      </c>
      <c r="M189" s="89">
        <f t="shared" si="14"/>
        <v>0.68560496115315439</v>
      </c>
      <c r="N189" s="100"/>
      <c r="U189" s="92">
        <f t="shared" si="16"/>
        <v>10122080.421664242</v>
      </c>
      <c r="V189" s="92">
        <f t="shared" si="17"/>
        <v>2009110.3586428764</v>
      </c>
      <c r="W189" s="92">
        <f t="shared" si="18"/>
        <v>1175653.1961639281</v>
      </c>
      <c r="X189" s="92">
        <f t="shared" si="19"/>
        <v>1001882.7948835945</v>
      </c>
      <c r="Y189" s="92">
        <f t="shared" si="15"/>
        <v>565307.51911995676</v>
      </c>
      <c r="Z189" s="92">
        <f t="shared" si="20"/>
        <v>272812.5079022859</v>
      </c>
    </row>
    <row r="190" spans="1:26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175.42468800785835</v>
      </c>
      <c r="I190" s="97">
        <v>1.6117108926058525</v>
      </c>
      <c r="J190" s="98">
        <v>0.86969997888027106</v>
      </c>
      <c r="K190" s="99">
        <v>65</v>
      </c>
      <c r="M190" s="89">
        <f t="shared" si="14"/>
        <v>1.6117108926058525</v>
      </c>
      <c r="N190" s="100"/>
      <c r="U190" s="92">
        <f t="shared" si="16"/>
        <v>12633068.005403824</v>
      </c>
      <c r="V190" s="92">
        <f t="shared" si="17"/>
        <v>1635810.1179046161</v>
      </c>
      <c r="W190" s="92">
        <f t="shared" si="18"/>
        <v>506045.89065306232</v>
      </c>
      <c r="X190" s="92">
        <f t="shared" si="19"/>
        <v>270497.39223023265</v>
      </c>
      <c r="Y190" s="92">
        <f t="shared" si="15"/>
        <v>-321287.22642159683</v>
      </c>
      <c r="Z190" s="92">
        <f t="shared" si="20"/>
        <v>-717768.79164134874</v>
      </c>
    </row>
    <row r="191" spans="1:26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180.73144138299139</v>
      </c>
      <c r="I191" s="97">
        <v>0.71642692871483482</v>
      </c>
      <c r="J191" s="98">
        <v>0.9420799075252545</v>
      </c>
      <c r="K191" s="99">
        <v>209</v>
      </c>
      <c r="M191" s="89">
        <f t="shared" si="14"/>
        <v>0.71642692871483482</v>
      </c>
      <c r="N191" s="100"/>
      <c r="U191" s="92">
        <f t="shared" si="16"/>
        <v>30066548.296730317</v>
      </c>
      <c r="V191" s="92">
        <f t="shared" si="17"/>
        <v>5904103.9541958747</v>
      </c>
      <c r="W191" s="92">
        <f t="shared" si="18"/>
        <v>3421861.058702617</v>
      </c>
      <c r="X191" s="92">
        <f t="shared" si="19"/>
        <v>2904329.5484541631</v>
      </c>
      <c r="Y191" s="92">
        <f t="shared" si="15"/>
        <v>1604099.7041402727</v>
      </c>
      <c r="Z191" s="92">
        <f t="shared" si="20"/>
        <v>732976.75235854508</v>
      </c>
    </row>
    <row r="192" spans="1:26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235.8863220875474</v>
      </c>
      <c r="I192" s="97">
        <v>1.5564859967606794</v>
      </c>
      <c r="J192" s="98">
        <v>0.87416467855313029</v>
      </c>
      <c r="K192" s="99">
        <v>74</v>
      </c>
      <c r="M192" s="89">
        <f t="shared" si="14"/>
        <v>1.5564859967606794</v>
      </c>
      <c r="N192" s="100"/>
      <c r="U192" s="92">
        <f t="shared" si="16"/>
        <v>39998349.091822349</v>
      </c>
      <c r="V192" s="92">
        <f t="shared" si="17"/>
        <v>5357075.7834259663</v>
      </c>
      <c r="W192" s="92">
        <f t="shared" si="18"/>
        <v>1798327.6145067404</v>
      </c>
      <c r="X192" s="92">
        <f t="shared" si="19"/>
        <v>1056351.7515488565</v>
      </c>
      <c r="Y192" s="92">
        <f t="shared" si="15"/>
        <v>-807765.0059317596</v>
      </c>
      <c r="Z192" s="92">
        <f t="shared" si="20"/>
        <v>-2056678.7263357004</v>
      </c>
    </row>
    <row r="193" spans="1:26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70.063910729721798</v>
      </c>
      <c r="I193" s="97">
        <v>0.50859034612205178</v>
      </c>
      <c r="J193" s="98">
        <v>0.95888261775420047</v>
      </c>
      <c r="K193" s="99">
        <v>242</v>
      </c>
      <c r="M193" s="89">
        <f t="shared" si="14"/>
        <v>0.50859034612205178</v>
      </c>
      <c r="N193" s="100"/>
      <c r="U193" s="92">
        <f t="shared" si="16"/>
        <v>6891260.9203832662</v>
      </c>
      <c r="V193" s="92">
        <f t="shared" si="17"/>
        <v>1450266.4731250019</v>
      </c>
      <c r="W193" s="92">
        <f t="shared" si="18"/>
        <v>891305.23478083371</v>
      </c>
      <c r="X193" s="92">
        <f t="shared" si="19"/>
        <v>774765.44958260935</v>
      </c>
      <c r="Y193" s="92">
        <f t="shared" si="15"/>
        <v>481974.56871060823</v>
      </c>
      <c r="Z193" s="92">
        <f t="shared" si="20"/>
        <v>285811.66911605321</v>
      </c>
    </row>
    <row r="194" spans="1:26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280.7085792860812</v>
      </c>
      <c r="I194" s="97">
        <v>1.3294971827295876</v>
      </c>
      <c r="J194" s="98">
        <v>0.89251576583428227</v>
      </c>
      <c r="K194" s="99">
        <v>102</v>
      </c>
      <c r="M194" s="89">
        <f t="shared" si="14"/>
        <v>1.3294971827295876</v>
      </c>
      <c r="N194" s="100"/>
      <c r="U194" s="92">
        <f t="shared" si="16"/>
        <v>17844883.549224284</v>
      </c>
      <c r="V194" s="92">
        <f t="shared" si="17"/>
        <v>2707777.3892586813</v>
      </c>
      <c r="W194" s="92">
        <f t="shared" si="18"/>
        <v>1152720.5543109695</v>
      </c>
      <c r="X194" s="92">
        <f t="shared" si="19"/>
        <v>828501.31139407272</v>
      </c>
      <c r="Y194" s="92">
        <f t="shared" si="15"/>
        <v>13943.110794800887</v>
      </c>
      <c r="Z194" s="92">
        <f t="shared" si="20"/>
        <v>-531791.43545266206</v>
      </c>
    </row>
    <row r="195" spans="1:26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227.99673653457552</v>
      </c>
      <c r="I195" s="97">
        <v>1.2845625951820363</v>
      </c>
      <c r="J195" s="98">
        <v>0.89614853752634782</v>
      </c>
      <c r="K195" s="99">
        <v>107</v>
      </c>
      <c r="M195" s="89">
        <f t="shared" si="14"/>
        <v>1.2845625951820363</v>
      </c>
      <c r="N195" s="100"/>
      <c r="U195" s="92">
        <f t="shared" si="16"/>
        <v>36791189.857097767</v>
      </c>
      <c r="V195" s="92">
        <f t="shared" si="17"/>
        <v>5709196.1565433526</v>
      </c>
      <c r="W195" s="92">
        <f t="shared" si="18"/>
        <v>2516097.9357167971</v>
      </c>
      <c r="X195" s="92">
        <f t="shared" si="19"/>
        <v>1850357.7103761036</v>
      </c>
      <c r="Y195" s="92">
        <f t="shared" si="15"/>
        <v>177772.96450688131</v>
      </c>
      <c r="Z195" s="92">
        <f t="shared" si="20"/>
        <v>-942818.88107987831</v>
      </c>
    </row>
    <row r="196" spans="1:26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257.86040306384848</v>
      </c>
      <c r="I196" s="97">
        <v>1.9485845121012126</v>
      </c>
      <c r="J196" s="98">
        <v>0.84246516900444091</v>
      </c>
      <c r="K196" s="99">
        <v>34</v>
      </c>
      <c r="M196" s="89">
        <f t="shared" si="14"/>
        <v>1.9485845121012126</v>
      </c>
      <c r="N196" s="100"/>
      <c r="U196" s="92">
        <f t="shared" si="16"/>
        <v>16061206.209736437</v>
      </c>
      <c r="V196" s="92">
        <f t="shared" si="17"/>
        <v>1627720.0992843993</v>
      </c>
      <c r="W196" s="92">
        <f t="shared" si="18"/>
        <v>144947.17089315722</v>
      </c>
      <c r="X196" s="92">
        <f t="shared" si="19"/>
        <v>-164201.34731958262</v>
      </c>
      <c r="Y196" s="92">
        <f t="shared" si="15"/>
        <v>-940896.33447630284</v>
      </c>
      <c r="Z196" s="92">
        <f t="shared" si="20"/>
        <v>-1461263.4317282983</v>
      </c>
    </row>
    <row r="197" spans="1:26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139.91106152789089</v>
      </c>
      <c r="I197" s="97">
        <v>0.4304393908185899</v>
      </c>
      <c r="J197" s="98">
        <v>0.96520079254180391</v>
      </c>
      <c r="K197" s="99">
        <v>257</v>
      </c>
      <c r="M197" s="89">
        <f t="shared" ref="M197:M260" si="21">I197</f>
        <v>0.4304393908185899</v>
      </c>
      <c r="N197" s="100"/>
      <c r="U197" s="92">
        <f t="shared" si="16"/>
        <v>7873547.0815619417</v>
      </c>
      <c r="V197" s="92">
        <f t="shared" si="17"/>
        <v>1697682.0836712893</v>
      </c>
      <c r="W197" s="92">
        <f t="shared" si="18"/>
        <v>1063226.5295387406</v>
      </c>
      <c r="X197" s="92">
        <f t="shared" si="19"/>
        <v>930946.67017772142</v>
      </c>
      <c r="Y197" s="92">
        <f t="shared" si="15"/>
        <v>598610.92339339235</v>
      </c>
      <c r="Z197" s="92">
        <f t="shared" si="20"/>
        <v>375953.90779926366</v>
      </c>
    </row>
    <row r="198" spans="1:26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203.75993255956683</v>
      </c>
      <c r="I198" s="97">
        <v>0.96693675941817481</v>
      </c>
      <c r="J198" s="98">
        <v>0.92182724535048355</v>
      </c>
      <c r="K198" s="99">
        <v>160</v>
      </c>
      <c r="M198" s="89">
        <f t="shared" si="21"/>
        <v>0.96693675941817481</v>
      </c>
      <c r="N198" s="100"/>
      <c r="U198" s="92">
        <f t="shared" si="16"/>
        <v>10329556.735583317</v>
      </c>
      <c r="V198" s="92">
        <f t="shared" si="17"/>
        <v>1846015.3964965628</v>
      </c>
      <c r="W198" s="92">
        <f t="shared" si="18"/>
        <v>974488.91022540501</v>
      </c>
      <c r="X198" s="92">
        <f t="shared" si="19"/>
        <v>792781.30236787035</v>
      </c>
      <c r="Y198" s="92">
        <f t="shared" ref="Y198:Y261" si="22">((((($R$5-$M198)))/0.003)*G198*1000)+(((((($R$5/$O$2)-($M198/$O$2))))/0.003)*G198*1000)*$O$3</f>
        <v>336264.8391252195</v>
      </c>
      <c r="Z198" s="92">
        <f t="shared" si="20"/>
        <v>30409.708406586586</v>
      </c>
    </row>
    <row r="199" spans="1:26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80.422250332388927</v>
      </c>
      <c r="I199" s="97">
        <v>0.31740782501589943</v>
      </c>
      <c r="J199" s="98">
        <v>0.97433891742440848</v>
      </c>
      <c r="K199" s="99">
        <v>276</v>
      </c>
      <c r="M199" s="89">
        <f t="shared" si="21"/>
        <v>0.31740782501589943</v>
      </c>
      <c r="N199" s="100"/>
      <c r="U199" s="92">
        <f t="shared" ref="U199:U262" si="23">((((($N$5-$M199)))/0.003)*G199*1000)+(((((($N$5/$O$2)-($M199/$O$2))))/0.003)*G199*1000)*$O$3</f>
        <v>11161981.992335068</v>
      </c>
      <c r="V199" s="92">
        <f t="shared" ref="V199:V262" si="24">((((($O$5-$M199)))/0.003)*G199*1000)+(((((($O$5/$O$2)-($M199/$O$2))))/0.003)*G199*1000)*$O$3</f>
        <v>2488843.0685501788</v>
      </c>
      <c r="W199" s="92">
        <f t="shared" ref="W199:W262" si="25">((((($P$5-$M199)))/0.003)*G199*1000)+(((((($P$5/$O$2)-($M199/$O$2))))/0.003)*G199*1000)*$O$3</f>
        <v>1597838.9478581049</v>
      </c>
      <c r="X199" s="92">
        <f t="shared" ref="X199:X262" si="26">((((($Q$5-$M199)))/0.003)*G199*1000)+(((((($Q$5/$O$2)-($M199/$O$2))))/0.003)*G199*1000)*$O$3</f>
        <v>1412070.3798196684</v>
      </c>
      <c r="Y199" s="92">
        <f t="shared" si="22"/>
        <v>945351.28829406761</v>
      </c>
      <c r="Z199" s="92">
        <f t="shared" ref="Z199:Z262" si="27">((((($S$5-$M199)))/0.003)*G199*1000)+(((((($S$5/$O$2)-($M199/$O$2))))/0.003)*G199*1000)*$O$3</f>
        <v>632660.64022083557</v>
      </c>
    </row>
    <row r="200" spans="1:26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229.95037942502813</v>
      </c>
      <c r="I200" s="97">
        <v>1.478534539414365</v>
      </c>
      <c r="J200" s="98">
        <v>0.88046672477316679</v>
      </c>
      <c r="K200" s="99">
        <v>83</v>
      </c>
      <c r="M200" s="89">
        <f t="shared" si="21"/>
        <v>1.478534539414365</v>
      </c>
      <c r="N200" s="100"/>
      <c r="U200" s="92">
        <f t="shared" si="23"/>
        <v>14314877.44934082</v>
      </c>
      <c r="V200" s="92">
        <f t="shared" si="24"/>
        <v>2005963.8884616278</v>
      </c>
      <c r="W200" s="92">
        <f t="shared" si="25"/>
        <v>741451.37455393269</v>
      </c>
      <c r="X200" s="92">
        <f t="shared" si="26"/>
        <v>477808.73416652851</v>
      </c>
      <c r="Y200" s="92">
        <f t="shared" si="22"/>
        <v>-184558.72071723331</v>
      </c>
      <c r="Z200" s="92">
        <f t="shared" si="27"/>
        <v>-628329.10099716601</v>
      </c>
    </row>
    <row r="201" spans="1:26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191.08815636287915</v>
      </c>
      <c r="I201" s="97">
        <v>1.2604258936891133</v>
      </c>
      <c r="J201" s="98">
        <v>0.89809988793833362</v>
      </c>
      <c r="K201" s="99">
        <v>111</v>
      </c>
      <c r="M201" s="89">
        <f t="shared" si="21"/>
        <v>1.2604258936891133</v>
      </c>
      <c r="N201" s="100"/>
      <c r="U201" s="92">
        <f t="shared" si="23"/>
        <v>12527160.414666938</v>
      </c>
      <c r="V201" s="92">
        <f t="shared" si="24"/>
        <v>1966938.8191337211</v>
      </c>
      <c r="W201" s="92">
        <f t="shared" si="25"/>
        <v>882071.96300184377</v>
      </c>
      <c r="X201" s="92">
        <f t="shared" si="26"/>
        <v>655884.27464475669</v>
      </c>
      <c r="Y201" s="92">
        <f t="shared" si="22"/>
        <v>87617.459978600396</v>
      </c>
      <c r="Z201" s="92">
        <f t="shared" si="27"/>
        <v>-293107.73807498015</v>
      </c>
    </row>
    <row r="202" spans="1:26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438.68891316311624</v>
      </c>
      <c r="I202" s="97">
        <v>2.833268897407478</v>
      </c>
      <c r="J202" s="98">
        <v>0.77094217153724487</v>
      </c>
      <c r="K202" s="99">
        <v>14</v>
      </c>
      <c r="M202" s="89">
        <f t="shared" si="21"/>
        <v>2.833268897407478</v>
      </c>
      <c r="N202" s="100"/>
      <c r="U202" s="92">
        <f t="shared" si="23"/>
        <v>5452773.5203925613</v>
      </c>
      <c r="V202" s="92">
        <f t="shared" si="24"/>
        <v>98005.119219974105</v>
      </c>
      <c r="W202" s="92">
        <f t="shared" si="25"/>
        <v>-452097.992551053</v>
      </c>
      <c r="X202" s="92">
        <f t="shared" si="26"/>
        <v>-566790.91593261459</v>
      </c>
      <c r="Y202" s="92">
        <f t="shared" si="22"/>
        <v>-854941.7994232073</v>
      </c>
      <c r="Z202" s="92">
        <f t="shared" si="27"/>
        <v>-1047996.0115554433</v>
      </c>
    </row>
    <row r="203" spans="1:26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109.3661336115216</v>
      </c>
      <c r="I203" s="97">
        <v>0.81987624708336171</v>
      </c>
      <c r="J203" s="98">
        <v>0.93371646689202359</v>
      </c>
      <c r="K203" s="99">
        <v>189</v>
      </c>
      <c r="M203" s="89">
        <f t="shared" si="21"/>
        <v>0.81987624708336171</v>
      </c>
      <c r="N203" s="100"/>
      <c r="U203" s="92">
        <f t="shared" si="23"/>
        <v>11396894.223509602</v>
      </c>
      <c r="V203" s="92">
        <f t="shared" si="24"/>
        <v>2155946.0521715879</v>
      </c>
      <c r="W203" s="92">
        <f t="shared" si="25"/>
        <v>1206610.0652679068</v>
      </c>
      <c r="X203" s="92">
        <f t="shared" si="26"/>
        <v>1008679.6822552334</v>
      </c>
      <c r="Y203" s="92">
        <f t="shared" si="22"/>
        <v>511405.63035063015</v>
      </c>
      <c r="Z203" s="92">
        <f t="shared" si="27"/>
        <v>178243.88834479012</v>
      </c>
    </row>
    <row r="204" spans="1:26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250.0012321511058</v>
      </c>
      <c r="I204" s="97">
        <v>1.6709661514885772</v>
      </c>
      <c r="J204" s="98">
        <v>0.86490944137177872</v>
      </c>
      <c r="K204" s="99">
        <v>60</v>
      </c>
      <c r="M204" s="89">
        <f t="shared" si="21"/>
        <v>1.6709661514885772</v>
      </c>
      <c r="N204" s="100"/>
      <c r="U204" s="92">
        <f t="shared" si="23"/>
        <v>9748878.5699704811</v>
      </c>
      <c r="V204" s="92">
        <f t="shared" si="24"/>
        <v>1215341.9206572219</v>
      </c>
      <c r="W204" s="92">
        <f t="shared" si="25"/>
        <v>338679.34377128881</v>
      </c>
      <c r="X204" s="92">
        <f t="shared" si="26"/>
        <v>155900.89440285129</v>
      </c>
      <c r="Y204" s="92">
        <f t="shared" si="22"/>
        <v>-303305.91727933247</v>
      </c>
      <c r="Z204" s="92">
        <f t="shared" si="27"/>
        <v>-610963.51721847767</v>
      </c>
    </row>
    <row r="205" spans="1:26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22.052589679702301</v>
      </c>
      <c r="I205" s="97">
        <v>0.15619124978000676</v>
      </c>
      <c r="J205" s="98">
        <v>0.9873725968854461</v>
      </c>
      <c r="K205" s="99">
        <v>291</v>
      </c>
      <c r="M205" s="89">
        <f t="shared" si="21"/>
        <v>0.15619124978000676</v>
      </c>
      <c r="N205" s="100"/>
      <c r="U205" s="92">
        <f t="shared" si="23"/>
        <v>7660476.4683591863</v>
      </c>
      <c r="V205" s="92">
        <f t="shared" si="24"/>
        <v>1786668.4473496606</v>
      </c>
      <c r="W205" s="92">
        <f t="shared" si="25"/>
        <v>1183243.6438426799</v>
      </c>
      <c r="X205" s="92">
        <f t="shared" si="26"/>
        <v>1057433.4943011752</v>
      </c>
      <c r="Y205" s="92">
        <f t="shared" si="22"/>
        <v>741352.04242411675</v>
      </c>
      <c r="Z205" s="92">
        <f t="shared" si="27"/>
        <v>529585.01633505477</v>
      </c>
    </row>
    <row r="206" spans="1:26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230.74121910873453</v>
      </c>
      <c r="I206" s="97">
        <v>1.161465606308979</v>
      </c>
      <c r="J206" s="98">
        <v>0.90610040936857461</v>
      </c>
      <c r="K206" s="99">
        <v>127</v>
      </c>
      <c r="M206" s="89">
        <f t="shared" si="21"/>
        <v>1.161465606308979</v>
      </c>
      <c r="N206" s="100"/>
      <c r="U206" s="92">
        <f t="shared" si="23"/>
        <v>35178891.540373474</v>
      </c>
      <c r="V206" s="92">
        <f t="shared" si="24"/>
        <v>5785421.5162784047</v>
      </c>
      <c r="W206" s="92">
        <f t="shared" si="25"/>
        <v>2765787.7777842581</v>
      </c>
      <c r="X206" s="92">
        <f t="shared" si="26"/>
        <v>2136213.7695687893</v>
      </c>
      <c r="Y206" s="92">
        <f t="shared" si="22"/>
        <v>554491.8869860539</v>
      </c>
      <c r="Z206" s="92">
        <f t="shared" si="27"/>
        <v>-505224.00961398525</v>
      </c>
    </row>
    <row r="207" spans="1:26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274.23927193707635</v>
      </c>
      <c r="I207" s="97">
        <v>1.5135753665671652</v>
      </c>
      <c r="J207" s="98">
        <v>0.87763382183814942</v>
      </c>
      <c r="K207" s="99">
        <v>80</v>
      </c>
      <c r="M207" s="89">
        <f t="shared" si="21"/>
        <v>1.5135753665671652</v>
      </c>
      <c r="N207" s="100"/>
      <c r="U207" s="92">
        <f t="shared" si="23"/>
        <v>14050044.481682353</v>
      </c>
      <c r="V207" s="92">
        <f t="shared" si="24"/>
        <v>1929855.7481999765</v>
      </c>
      <c r="W207" s="92">
        <f t="shared" si="25"/>
        <v>684731.2090918459</v>
      </c>
      <c r="X207" s="92">
        <f t="shared" si="26"/>
        <v>425130.83543703856</v>
      </c>
      <c r="Y207" s="92">
        <f t="shared" si="22"/>
        <v>-227080.95599373552</v>
      </c>
      <c r="Z207" s="92">
        <f t="shared" si="27"/>
        <v>-664047.28423382551</v>
      </c>
    </row>
    <row r="208" spans="1:26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323.66603479882463</v>
      </c>
      <c r="I208" s="97">
        <v>1.957992338499315</v>
      </c>
      <c r="J208" s="98">
        <v>0.84170458595943742</v>
      </c>
      <c r="K208" s="99">
        <v>33</v>
      </c>
      <c r="M208" s="89">
        <f t="shared" si="21"/>
        <v>1.957992338499315</v>
      </c>
      <c r="N208" s="100"/>
      <c r="U208" s="92">
        <f t="shared" si="23"/>
        <v>9412376.6164932344</v>
      </c>
      <c r="V208" s="92">
        <f t="shared" si="24"/>
        <v>946252.36935515259</v>
      </c>
      <c r="W208" s="92">
        <f t="shared" si="25"/>
        <v>76515.166160527035</v>
      </c>
      <c r="X208" s="92">
        <f t="shared" si="26"/>
        <v>-104819.38780508557</v>
      </c>
      <c r="Y208" s="92">
        <f t="shared" si="22"/>
        <v>-560398.6022151357</v>
      </c>
      <c r="Z208" s="92">
        <f t="shared" si="27"/>
        <v>-865625.79859340552</v>
      </c>
    </row>
    <row r="209" spans="1:26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295.72370102406569</v>
      </c>
      <c r="I209" s="97">
        <v>2.3025085925077167</v>
      </c>
      <c r="J209" s="98">
        <v>0.81385190134997587</v>
      </c>
      <c r="K209" s="99">
        <v>23</v>
      </c>
      <c r="M209" s="89">
        <f t="shared" si="21"/>
        <v>2.3025085925077167</v>
      </c>
      <c r="N209" s="100"/>
      <c r="U209" s="92">
        <f t="shared" si="23"/>
        <v>13124073.329356072</v>
      </c>
      <c r="V209" s="92">
        <f t="shared" si="24"/>
        <v>915404.85005339806</v>
      </c>
      <c r="W209" s="92">
        <f t="shared" si="25"/>
        <v>-338809.34146505879</v>
      </c>
      <c r="X209" s="92">
        <f t="shared" si="26"/>
        <v>-600304.84856876847</v>
      </c>
      <c r="Y209" s="92">
        <f t="shared" si="22"/>
        <v>-1257277.9135073866</v>
      </c>
      <c r="Z209" s="92">
        <f t="shared" si="27"/>
        <v>-1697434.1813189539</v>
      </c>
    </row>
    <row r="210" spans="1:26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97.05020666572311</v>
      </c>
      <c r="I210" s="97">
        <v>0.32595744660244103</v>
      </c>
      <c r="J210" s="98">
        <v>0.97364771661513017</v>
      </c>
      <c r="K210" s="99">
        <v>274</v>
      </c>
      <c r="M210" s="89">
        <f t="shared" si="21"/>
        <v>0.32595744660244103</v>
      </c>
      <c r="N210" s="100"/>
      <c r="U210" s="92">
        <f t="shared" si="23"/>
        <v>12288870.936275752</v>
      </c>
      <c r="V210" s="92">
        <f t="shared" si="24"/>
        <v>2733332.3984049158</v>
      </c>
      <c r="W210" s="92">
        <f t="shared" si="25"/>
        <v>1751678.0876078987</v>
      </c>
      <c r="X210" s="92">
        <f t="shared" si="26"/>
        <v>1547009.5441180279</v>
      </c>
      <c r="Y210" s="92">
        <f t="shared" si="22"/>
        <v>1032806.7503402542</v>
      </c>
      <c r="Z210" s="92">
        <f t="shared" si="27"/>
        <v>688303.15546509356</v>
      </c>
    </row>
    <row r="211" spans="1:26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157.32263983745321</v>
      </c>
      <c r="I211" s="97">
        <v>0.61688535079757079</v>
      </c>
      <c r="J211" s="98">
        <v>0.95012742384124849</v>
      </c>
      <c r="K211" s="99">
        <v>225</v>
      </c>
      <c r="M211" s="89">
        <f t="shared" si="21"/>
        <v>0.61688535079757079</v>
      </c>
      <c r="N211" s="100"/>
      <c r="U211" s="92">
        <f t="shared" si="23"/>
        <v>13243682.57987396</v>
      </c>
      <c r="V211" s="92">
        <f t="shared" si="24"/>
        <v>2690779.6168883555</v>
      </c>
      <c r="W211" s="92">
        <f t="shared" si="25"/>
        <v>1606664.6144757664</v>
      </c>
      <c r="X211" s="92">
        <f t="shared" si="26"/>
        <v>1380633.6827324403</v>
      </c>
      <c r="Y211" s="92">
        <f t="shared" si="22"/>
        <v>812760.69843886851</v>
      </c>
      <c r="Z211" s="92">
        <f t="shared" si="27"/>
        <v>432299.35733194061</v>
      </c>
    </row>
    <row r="212" spans="1:26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162.63753684111302</v>
      </c>
      <c r="I212" s="97">
        <v>0.99415097550271758</v>
      </c>
      <c r="J212" s="98">
        <v>0.91962709087684869</v>
      </c>
      <c r="K212" s="99">
        <v>152</v>
      </c>
      <c r="M212" s="89">
        <f t="shared" si="21"/>
        <v>0.99415097550271758</v>
      </c>
      <c r="N212" s="100"/>
      <c r="U212" s="92">
        <f t="shared" si="23"/>
        <v>14570231.645410048</v>
      </c>
      <c r="V212" s="92">
        <f t="shared" si="24"/>
        <v>2575245.9338044315</v>
      </c>
      <c r="W212" s="92">
        <f t="shared" si="25"/>
        <v>1342983.6824326781</v>
      </c>
      <c r="X212" s="92">
        <f t="shared" si="26"/>
        <v>1086065.0121718226</v>
      </c>
      <c r="Y212" s="92">
        <f t="shared" si="22"/>
        <v>440590.64777180116</v>
      </c>
      <c r="Z212" s="92">
        <f t="shared" si="27"/>
        <v>8138.2347814726381</v>
      </c>
    </row>
    <row r="213" spans="1:26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92.165278773483237</v>
      </c>
      <c r="I213" s="97">
        <v>0.42120373543695561</v>
      </c>
      <c r="J213" s="98">
        <v>0.96594745628702172</v>
      </c>
      <c r="K213" s="99">
        <v>263</v>
      </c>
      <c r="M213" s="89">
        <f t="shared" si="21"/>
        <v>0.42120373543695561</v>
      </c>
      <c r="N213" s="100"/>
      <c r="U213" s="92">
        <f t="shared" si="23"/>
        <v>12635258.664829956</v>
      </c>
      <c r="V213" s="92">
        <f t="shared" si="24"/>
        <v>2732055.9521659045</v>
      </c>
      <c r="W213" s="92">
        <f t="shared" si="25"/>
        <v>1714685.5972607667</v>
      </c>
      <c r="X213" s="92">
        <f t="shared" si="26"/>
        <v>1502570.4907125684</v>
      </c>
      <c r="Y213" s="92">
        <f t="shared" si="22"/>
        <v>969659.18675856444</v>
      </c>
      <c r="Z213" s="92">
        <f t="shared" si="27"/>
        <v>612621.33674426272</v>
      </c>
    </row>
    <row r="214" spans="1:26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134.97396730360603</v>
      </c>
      <c r="I214" s="97">
        <v>0.54114837293694551</v>
      </c>
      <c r="J214" s="98">
        <v>0.95625043874426763</v>
      </c>
      <c r="K214" s="99">
        <v>237</v>
      </c>
      <c r="M214" s="89">
        <f t="shared" si="21"/>
        <v>0.54114837293694551</v>
      </c>
      <c r="N214" s="100"/>
      <c r="U214" s="92">
        <f t="shared" si="23"/>
        <v>15182226.134396574</v>
      </c>
      <c r="V214" s="92">
        <f t="shared" si="24"/>
        <v>3162105.0273523941</v>
      </c>
      <c r="W214" s="92">
        <f t="shared" si="25"/>
        <v>1927260.5804101801</v>
      </c>
      <c r="X214" s="92">
        <f t="shared" si="26"/>
        <v>1669803.5391559934</v>
      </c>
      <c r="Y214" s="92">
        <f t="shared" si="22"/>
        <v>1022976.5884516004</v>
      </c>
      <c r="Z214" s="92">
        <f t="shared" si="27"/>
        <v>589617.97493129899</v>
      </c>
    </row>
    <row r="215" spans="1:26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287.46455719881618</v>
      </c>
      <c r="I215" s="97">
        <v>1.9140886862579354</v>
      </c>
      <c r="J215" s="98">
        <v>0.84525401088454655</v>
      </c>
      <c r="K215" s="99">
        <v>38</v>
      </c>
      <c r="M215" s="89">
        <f t="shared" si="21"/>
        <v>1.9140886862579354</v>
      </c>
      <c r="N215" s="100"/>
      <c r="U215" s="92">
        <f t="shared" si="23"/>
        <v>17390035.611722343</v>
      </c>
      <c r="V215" s="92">
        <f t="shared" si="24"/>
        <v>1813952.1330091355</v>
      </c>
      <c r="W215" s="92">
        <f t="shared" si="25"/>
        <v>213798.522449788</v>
      </c>
      <c r="X215" s="92">
        <f t="shared" si="26"/>
        <v>-119823.10507338533</v>
      </c>
      <c r="Y215" s="92">
        <f t="shared" si="22"/>
        <v>-958003.56022277987</v>
      </c>
      <c r="Z215" s="92">
        <f t="shared" si="27"/>
        <v>-1519564.453020764</v>
      </c>
    </row>
    <row r="216" spans="1:26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74.092230946164008</v>
      </c>
      <c r="I216" s="97">
        <v>0.27816769864119434</v>
      </c>
      <c r="J216" s="98">
        <v>0.97751131597232566</v>
      </c>
      <c r="K216" s="99">
        <v>280</v>
      </c>
      <c r="M216" s="89">
        <f t="shared" si="21"/>
        <v>0.27816769864119434</v>
      </c>
      <c r="N216" s="100"/>
      <c r="U216" s="92">
        <f t="shared" si="23"/>
        <v>13285505.203451701</v>
      </c>
      <c r="V216" s="92">
        <f t="shared" si="24"/>
        <v>2995838.320250927</v>
      </c>
      <c r="W216" s="92">
        <f t="shared" si="25"/>
        <v>1938765.9414909936</v>
      </c>
      <c r="X216" s="92">
        <f t="shared" si="26"/>
        <v>1718373.2210143609</v>
      </c>
      <c r="Y216" s="92">
        <f t="shared" si="22"/>
        <v>1164665.5008879541</v>
      </c>
      <c r="Z216" s="92">
        <f t="shared" si="27"/>
        <v>793694.54856731079</v>
      </c>
    </row>
    <row r="217" spans="1:26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130.12951421139758</v>
      </c>
      <c r="I217" s="97">
        <v>0.90244643843255423</v>
      </c>
      <c r="J217" s="98">
        <v>0.92704101552787455</v>
      </c>
      <c r="K217" s="99">
        <v>175</v>
      </c>
      <c r="M217" s="89">
        <f t="shared" si="21"/>
        <v>0.90244643843255423</v>
      </c>
      <c r="N217" s="100"/>
      <c r="U217" s="92">
        <f t="shared" si="23"/>
        <v>11305279.247442506</v>
      </c>
      <c r="V217" s="92">
        <f t="shared" si="24"/>
        <v>2072607.8262859278</v>
      </c>
      <c r="W217" s="92">
        <f t="shared" si="25"/>
        <v>1124122.1219134508</v>
      </c>
      <c r="X217" s="92">
        <f t="shared" si="26"/>
        <v>926369.01728207944</v>
      </c>
      <c r="Y217" s="92">
        <f t="shared" si="22"/>
        <v>429540.35399161134</v>
      </c>
      <c r="Z217" s="92">
        <f t="shared" si="27"/>
        <v>96677.01172327307</v>
      </c>
    </row>
    <row r="218" spans="1:26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285.3552985938345</v>
      </c>
      <c r="I218" s="97">
        <v>1.599120541502119</v>
      </c>
      <c r="J218" s="98">
        <v>0.870717855611295</v>
      </c>
      <c r="K218" s="99">
        <v>67</v>
      </c>
      <c r="M218" s="89">
        <f t="shared" si="21"/>
        <v>1.599120541502119</v>
      </c>
      <c r="N218" s="100"/>
      <c r="U218" s="92">
        <f t="shared" si="23"/>
        <v>9583660.3706962485</v>
      </c>
      <c r="V218" s="92">
        <f t="shared" si="24"/>
        <v>1250706.0895268051</v>
      </c>
      <c r="W218" s="92">
        <f t="shared" si="25"/>
        <v>394649.62977156858</v>
      </c>
      <c r="X218" s="92">
        <f t="shared" si="26"/>
        <v>216167.42189439212</v>
      </c>
      <c r="Y218" s="92">
        <f t="shared" si="22"/>
        <v>-232245.64816105389</v>
      </c>
      <c r="Z218" s="92">
        <f t="shared" si="27"/>
        <v>-532671.69891851197</v>
      </c>
    </row>
    <row r="219" spans="1:26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162.68967682776957</v>
      </c>
      <c r="I219" s="97">
        <v>1.2137156217832048</v>
      </c>
      <c r="J219" s="98">
        <v>0.90187621621393876</v>
      </c>
      <c r="K219" s="99">
        <v>121</v>
      </c>
      <c r="M219" s="89">
        <f t="shared" si="21"/>
        <v>1.2137156217832048</v>
      </c>
      <c r="N219" s="100"/>
      <c r="U219" s="92">
        <f t="shared" si="23"/>
        <v>14455442.488225298</v>
      </c>
      <c r="V219" s="92">
        <f t="shared" si="24"/>
        <v>2320729.9960323661</v>
      </c>
      <c r="W219" s="92">
        <f t="shared" si="25"/>
        <v>1074113.4101609169</v>
      </c>
      <c r="X219" s="92">
        <f t="shared" si="26"/>
        <v>814201.95445359044</v>
      </c>
      <c r="Y219" s="92">
        <f t="shared" si="22"/>
        <v>161208.61028504837</v>
      </c>
      <c r="Z219" s="92">
        <f t="shared" si="27"/>
        <v>-276281.33962922089</v>
      </c>
    </row>
    <row r="220" spans="1:26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209.9351448875027</v>
      </c>
      <c r="I220" s="97">
        <v>2.012825731355552</v>
      </c>
      <c r="J220" s="98">
        <v>0.83727153765033147</v>
      </c>
      <c r="K220" s="99">
        <v>31</v>
      </c>
      <c r="M220" s="89">
        <f t="shared" si="21"/>
        <v>2.012825731355552</v>
      </c>
      <c r="N220" s="100"/>
      <c r="U220" s="92">
        <f t="shared" si="23"/>
        <v>13837600.358328471</v>
      </c>
      <c r="V220" s="92">
        <f t="shared" si="24"/>
        <v>1325232.8841181286</v>
      </c>
      <c r="W220" s="92">
        <f t="shared" si="25"/>
        <v>39819.255084530108</v>
      </c>
      <c r="X220" s="92">
        <f t="shared" si="26"/>
        <v>-228181.13195878154</v>
      </c>
      <c r="Y220" s="92">
        <f t="shared" si="22"/>
        <v>-901496.85210517386</v>
      </c>
      <c r="Z220" s="92">
        <f t="shared" si="27"/>
        <v>-1352602.3087134804</v>
      </c>
    </row>
    <row r="221" spans="1:26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275.68234807903559</v>
      </c>
      <c r="I221" s="97">
        <v>1.8417062483442557</v>
      </c>
      <c r="J221" s="98">
        <v>0.85110582539552304</v>
      </c>
      <c r="K221" s="99">
        <v>51</v>
      </c>
      <c r="M221" s="89">
        <f t="shared" si="21"/>
        <v>1.8417062483442557</v>
      </c>
      <c r="N221" s="100"/>
      <c r="U221" s="92">
        <f t="shared" si="23"/>
        <v>21420952.669355158</v>
      </c>
      <c r="V221" s="92">
        <f t="shared" si="24"/>
        <v>2366334.3661383204</v>
      </c>
      <c r="W221" s="92">
        <f t="shared" si="25"/>
        <v>408825.83600032236</v>
      </c>
      <c r="X221" s="92">
        <f t="shared" si="26"/>
        <v>698.03039117931371</v>
      </c>
      <c r="Y221" s="92">
        <f t="shared" si="22"/>
        <v>-1024669.3967874858</v>
      </c>
      <c r="Z221" s="92">
        <f t="shared" si="27"/>
        <v>-1711641.0916235265</v>
      </c>
    </row>
    <row r="222" spans="1:26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160.65052415865418</v>
      </c>
      <c r="I222" s="97">
        <v>0.69497264168561146</v>
      </c>
      <c r="J222" s="98">
        <v>0.94381439605284445</v>
      </c>
      <c r="K222" s="99">
        <v>212</v>
      </c>
      <c r="M222" s="89">
        <f t="shared" si="21"/>
        <v>0.69497264168561146</v>
      </c>
      <c r="N222" s="100"/>
      <c r="U222" s="92">
        <f t="shared" si="23"/>
        <v>12116839.862181704</v>
      </c>
      <c r="V222" s="92">
        <f t="shared" si="24"/>
        <v>2397252.9888407737</v>
      </c>
      <c r="W222" s="92">
        <f t="shared" si="25"/>
        <v>1398745.754992371</v>
      </c>
      <c r="X222" s="92">
        <f t="shared" si="26"/>
        <v>1190563.4865827027</v>
      </c>
      <c r="Y222" s="92">
        <f t="shared" si="22"/>
        <v>667532.92113313859</v>
      </c>
      <c r="Z222" s="92">
        <f t="shared" si="27"/>
        <v>317114.93000718078</v>
      </c>
    </row>
    <row r="223" spans="1:26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323.48320024237506</v>
      </c>
      <c r="I223" s="97">
        <v>1.8862247465102022</v>
      </c>
      <c r="J223" s="98">
        <v>0.84750669277325574</v>
      </c>
      <c r="K223" s="99">
        <v>46</v>
      </c>
      <c r="M223" s="89">
        <f t="shared" si="21"/>
        <v>1.8862247465102022</v>
      </c>
      <c r="N223" s="100"/>
      <c r="U223" s="92">
        <f t="shared" si="23"/>
        <v>25312565.353669725</v>
      </c>
      <c r="V223" s="92">
        <f t="shared" si="24"/>
        <v>2700613.0714248056</v>
      </c>
      <c r="W223" s="92">
        <f t="shared" si="25"/>
        <v>377654.47045953601</v>
      </c>
      <c r="X223" s="92">
        <f t="shared" si="26"/>
        <v>-106667.29965607361</v>
      </c>
      <c r="Y223" s="92">
        <f t="shared" si="22"/>
        <v>-1323462.0402370477</v>
      </c>
      <c r="Z223" s="92">
        <f t="shared" si="27"/>
        <v>-2138685.4645899264</v>
      </c>
    </row>
    <row r="224" spans="1:26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148.43390489587659</v>
      </c>
      <c r="I224" s="97">
        <v>0.72921921821673918</v>
      </c>
      <c r="J224" s="98">
        <v>0.94104570492731043</v>
      </c>
      <c r="K224" s="99">
        <v>208</v>
      </c>
      <c r="M224" s="89">
        <f t="shared" si="21"/>
        <v>0.72921921821673918</v>
      </c>
      <c r="N224" s="100"/>
      <c r="U224" s="92">
        <f t="shared" si="23"/>
        <v>11747502.418314056</v>
      </c>
      <c r="V224" s="92">
        <f t="shared" si="24"/>
        <v>2296456.7610656242</v>
      </c>
      <c r="W224" s="92">
        <f t="shared" si="25"/>
        <v>1325537.1552048128</v>
      </c>
      <c r="X224" s="92">
        <f t="shared" si="26"/>
        <v>1123106.7279233891</v>
      </c>
      <c r="Y224" s="92">
        <f t="shared" si="22"/>
        <v>614526.90672146506</v>
      </c>
      <c r="Z224" s="92">
        <f t="shared" si="27"/>
        <v>273790.56921967096</v>
      </c>
    </row>
    <row r="225" spans="1:26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362.08168554443404</v>
      </c>
      <c r="I225" s="97">
        <v>2.9333130064184205</v>
      </c>
      <c r="J225" s="98">
        <v>0.76285402770398347</v>
      </c>
      <c r="K225" s="99">
        <v>12</v>
      </c>
      <c r="M225" s="89">
        <f t="shared" si="21"/>
        <v>2.9333130064184205</v>
      </c>
      <c r="N225" s="100"/>
      <c r="U225" s="92">
        <f t="shared" si="23"/>
        <v>24656471.451919686</v>
      </c>
      <c r="V225" s="92">
        <f t="shared" si="24"/>
        <v>186440.59868992073</v>
      </c>
      <c r="W225" s="92">
        <f t="shared" si="25"/>
        <v>-2327401.1044446225</v>
      </c>
      <c r="X225" s="92">
        <f t="shared" si="26"/>
        <v>-2851520.7607082534</v>
      </c>
      <c r="Y225" s="92">
        <f t="shared" si="22"/>
        <v>-4168302.4552921271</v>
      </c>
      <c r="Z225" s="92">
        <f t="shared" si="27"/>
        <v>-5050514.7515675938</v>
      </c>
    </row>
    <row r="226" spans="1:26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208.50130020264831</v>
      </c>
      <c r="I226" s="97">
        <v>1.0995295572106056</v>
      </c>
      <c r="J226" s="98">
        <v>0.91110767744786558</v>
      </c>
      <c r="K226" s="99">
        <v>137</v>
      </c>
      <c r="M226" s="89">
        <f t="shared" si="21"/>
        <v>1.0995295572106056</v>
      </c>
      <c r="N226" s="100"/>
      <c r="U226" s="92">
        <f t="shared" si="23"/>
        <v>10910431.955309322</v>
      </c>
      <c r="V226" s="92">
        <f t="shared" si="24"/>
        <v>1844399.4084674725</v>
      </c>
      <c r="W226" s="92">
        <f t="shared" si="25"/>
        <v>913032.7569530945</v>
      </c>
      <c r="X226" s="92">
        <f t="shared" si="26"/>
        <v>718848.86357649637</v>
      </c>
      <c r="Y226" s="92">
        <f t="shared" si="22"/>
        <v>230987.37407586977</v>
      </c>
      <c r="Z226" s="92">
        <f t="shared" si="27"/>
        <v>-95868.175850900981</v>
      </c>
    </row>
    <row r="227" spans="1:26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178.40107134268425</v>
      </c>
      <c r="I227" s="97">
        <v>0.99056006275365283</v>
      </c>
      <c r="J227" s="98">
        <v>0.91991740101199071</v>
      </c>
      <c r="K227" s="99">
        <v>154</v>
      </c>
      <c r="M227" s="89">
        <f t="shared" si="21"/>
        <v>0.99056006275365283</v>
      </c>
      <c r="N227" s="100"/>
      <c r="U227" s="92">
        <f t="shared" si="23"/>
        <v>11925136.696904493</v>
      </c>
      <c r="V227" s="92">
        <f t="shared" si="24"/>
        <v>2110831.3228656542</v>
      </c>
      <c r="W227" s="92">
        <f t="shared" si="25"/>
        <v>1102593.5202843822</v>
      </c>
      <c r="X227" s="92">
        <f t="shared" si="26"/>
        <v>892382.49153822893</v>
      </c>
      <c r="Y227" s="92">
        <f t="shared" si="22"/>
        <v>364254.93260281562</v>
      </c>
      <c r="Z227" s="92">
        <f t="shared" si="27"/>
        <v>10422.077535668914</v>
      </c>
    </row>
    <row r="228" spans="1:26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281.25488991351068</v>
      </c>
      <c r="I228" s="97">
        <v>1.8837979104796028</v>
      </c>
      <c r="J228" s="98">
        <v>0.84770289222037243</v>
      </c>
      <c r="K228" s="99">
        <v>48</v>
      </c>
      <c r="M228" s="89">
        <f t="shared" si="21"/>
        <v>1.8837979104796028</v>
      </c>
      <c r="N228" s="100"/>
      <c r="U228" s="92">
        <f t="shared" si="23"/>
        <v>11741579.283996122</v>
      </c>
      <c r="V228" s="92">
        <f t="shared" si="24"/>
        <v>1255143.901741408</v>
      </c>
      <c r="W228" s="92">
        <f t="shared" si="25"/>
        <v>177857.21014501594</v>
      </c>
      <c r="X228" s="92">
        <f t="shared" si="26"/>
        <v>-46750.063174080999</v>
      </c>
      <c r="Y228" s="92">
        <f t="shared" si="22"/>
        <v>-611046.29294230405</v>
      </c>
      <c r="Z228" s="92">
        <f t="shared" si="27"/>
        <v>-989111.29391479644</v>
      </c>
    </row>
    <row r="229" spans="1:26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249.16120321997033</v>
      </c>
      <c r="I229" s="97">
        <v>0.89172307850565669</v>
      </c>
      <c r="J229" s="98">
        <v>0.92790795390457692</v>
      </c>
      <c r="K229" s="99">
        <v>178</v>
      </c>
      <c r="M229" s="89">
        <f t="shared" si="21"/>
        <v>0.89172307850565669</v>
      </c>
      <c r="N229" s="100"/>
      <c r="U229" s="92">
        <f t="shared" si="23"/>
        <v>14766760.241135869</v>
      </c>
      <c r="V229" s="92">
        <f t="shared" si="24"/>
        <v>2718471.6639434588</v>
      </c>
      <c r="W229" s="92">
        <f t="shared" si="25"/>
        <v>1480733.5320052945</v>
      </c>
      <c r="X229" s="92">
        <f t="shared" si="26"/>
        <v>1222673.1762371024</v>
      </c>
      <c r="Y229" s="92">
        <f t="shared" si="22"/>
        <v>574330.47717520234</v>
      </c>
      <c r="Z229" s="92">
        <f t="shared" si="27"/>
        <v>139956.34844493709</v>
      </c>
    </row>
    <row r="230" spans="1:26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106.51932486456046</v>
      </c>
      <c r="I230" s="97">
        <v>0.59012719221275123</v>
      </c>
      <c r="J230" s="98">
        <v>0.9522907079914783</v>
      </c>
      <c r="K230" s="99">
        <v>231</v>
      </c>
      <c r="M230" s="89">
        <f t="shared" si="21"/>
        <v>0.59012719221275123</v>
      </c>
      <c r="N230" s="100"/>
      <c r="U230" s="92">
        <f t="shared" si="23"/>
        <v>22659244.18921949</v>
      </c>
      <c r="V230" s="92">
        <f t="shared" si="24"/>
        <v>4644798.3073874377</v>
      </c>
      <c r="W230" s="92">
        <f t="shared" si="25"/>
        <v>2794148.1963095199</v>
      </c>
      <c r="X230" s="92">
        <f t="shared" si="26"/>
        <v>2408299.6765427627</v>
      </c>
      <c r="Y230" s="92">
        <f t="shared" si="22"/>
        <v>1438906.0244649858</v>
      </c>
      <c r="Z230" s="92">
        <f t="shared" si="27"/>
        <v>789435.42253300932</v>
      </c>
    </row>
    <row r="231" spans="1:26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47.334362930163003</v>
      </c>
      <c r="I231" s="97">
        <v>0.28126706445386557</v>
      </c>
      <c r="J231" s="98">
        <v>0.97726074533170915</v>
      </c>
      <c r="K231" s="99">
        <v>279</v>
      </c>
      <c r="M231" s="89">
        <f t="shared" si="21"/>
        <v>0.28126706445386557</v>
      </c>
      <c r="N231" s="100"/>
      <c r="U231" s="92">
        <f t="shared" si="23"/>
        <v>10057915.75747399</v>
      </c>
      <c r="V231" s="92">
        <f t="shared" si="24"/>
        <v>2266030.036447532</v>
      </c>
      <c r="W231" s="92">
        <f t="shared" si="25"/>
        <v>1465558.3333646751</v>
      </c>
      <c r="X231" s="92">
        <f t="shared" si="26"/>
        <v>1298665.1859777831</v>
      </c>
      <c r="Y231" s="92">
        <f t="shared" si="22"/>
        <v>879368.10599952564</v>
      </c>
      <c r="Z231" s="92">
        <f t="shared" si="27"/>
        <v>598449.07342889579</v>
      </c>
    </row>
    <row r="232" spans="1:26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277.20162052741404</v>
      </c>
      <c r="I232" s="97">
        <v>0.98964618037148444</v>
      </c>
      <c r="J232" s="98">
        <v>0.91999128454423207</v>
      </c>
      <c r="K232" s="99">
        <v>155</v>
      </c>
      <c r="M232" s="89">
        <f t="shared" si="21"/>
        <v>0.98964618037148444</v>
      </c>
      <c r="N232" s="100"/>
      <c r="U232" s="92">
        <f t="shared" si="23"/>
        <v>12721583.286689732</v>
      </c>
      <c r="V232" s="92">
        <f t="shared" si="24"/>
        <v>2252648.6709758923</v>
      </c>
      <c r="W232" s="92">
        <f t="shared" si="25"/>
        <v>1177159.8584680534</v>
      </c>
      <c r="X232" s="92">
        <f t="shared" si="26"/>
        <v>952927.43125351437</v>
      </c>
      <c r="Y232" s="92">
        <f t="shared" si="22"/>
        <v>389572.95301639597</v>
      </c>
      <c r="Z232" s="92">
        <f t="shared" si="27"/>
        <v>12138.903084758849</v>
      </c>
    </row>
    <row r="233" spans="1:26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154.18444393443693</v>
      </c>
      <c r="I233" s="97">
        <v>0.91654041671678088</v>
      </c>
      <c r="J233" s="98">
        <v>0.92590157688753216</v>
      </c>
      <c r="K233" s="99">
        <v>173</v>
      </c>
      <c r="M233" s="89">
        <f t="shared" si="21"/>
        <v>0.91654041671678088</v>
      </c>
      <c r="N233" s="100"/>
      <c r="U233" s="92">
        <f t="shared" si="23"/>
        <v>9186627.1652364377</v>
      </c>
      <c r="V233" s="92">
        <f t="shared" si="24"/>
        <v>1674960.5911145154</v>
      </c>
      <c r="W233" s="92">
        <f t="shared" si="25"/>
        <v>903276.20676168101</v>
      </c>
      <c r="X233" s="92">
        <f t="shared" si="26"/>
        <v>742385.02822538011</v>
      </c>
      <c r="Y233" s="92">
        <f t="shared" si="22"/>
        <v>338167.10549579852</v>
      </c>
      <c r="Z233" s="92">
        <f t="shared" si="27"/>
        <v>67350.748256220555</v>
      </c>
    </row>
    <row r="234" spans="1:26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352.69745536938063</v>
      </c>
      <c r="I234" s="97">
        <v>1.1512749736941159</v>
      </c>
      <c r="J234" s="98">
        <v>0.90692427899124195</v>
      </c>
      <c r="K234" s="99">
        <v>128</v>
      </c>
      <c r="M234" s="89">
        <f t="shared" si="21"/>
        <v>1.1512749736941159</v>
      </c>
      <c r="N234" s="100"/>
      <c r="U234" s="92">
        <f t="shared" si="23"/>
        <v>11274848.292251365</v>
      </c>
      <c r="V234" s="92">
        <f t="shared" si="24"/>
        <v>1862787.7184365734</v>
      </c>
      <c r="W234" s="92">
        <f t="shared" si="25"/>
        <v>895873.1066488584</v>
      </c>
      <c r="X234" s="92">
        <f t="shared" si="26"/>
        <v>694277.69460101565</v>
      </c>
      <c r="Y234" s="92">
        <f t="shared" si="22"/>
        <v>187795.73933702832</v>
      </c>
      <c r="Z234" s="92">
        <f t="shared" si="27"/>
        <v>-151535.07807438381</v>
      </c>
    </row>
    <row r="235" spans="1:26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215.17614580931749</v>
      </c>
      <c r="I235" s="97">
        <v>2.2345462209074496</v>
      </c>
      <c r="J235" s="98">
        <v>0.81934637216076978</v>
      </c>
      <c r="K235" s="99">
        <v>24</v>
      </c>
      <c r="M235" s="89">
        <f t="shared" si="21"/>
        <v>2.2345462209074496</v>
      </c>
      <c r="N235" s="100"/>
      <c r="U235" s="92">
        <f t="shared" si="23"/>
        <v>11141207.311442751</v>
      </c>
      <c r="V235" s="92">
        <f t="shared" si="24"/>
        <v>846600.70459263423</v>
      </c>
      <c r="W235" s="92">
        <f t="shared" si="25"/>
        <v>-210979.13913071342</v>
      </c>
      <c r="X235" s="92">
        <f t="shared" si="26"/>
        <v>-431477.66275392432</v>
      </c>
      <c r="Y235" s="92">
        <f t="shared" si="22"/>
        <v>-985451.199368948</v>
      </c>
      <c r="Z235" s="92">
        <f t="shared" si="27"/>
        <v>-1356600.2423904082</v>
      </c>
    </row>
    <row r="236" spans="1:26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140.88758271226763</v>
      </c>
      <c r="I236" s="97">
        <v>0.63102113823856854</v>
      </c>
      <c r="J236" s="98">
        <v>0.94898460510709703</v>
      </c>
      <c r="K236" s="99">
        <v>223</v>
      </c>
      <c r="M236" s="89">
        <f t="shared" si="21"/>
        <v>0.63102113823856854</v>
      </c>
      <c r="N236" s="100"/>
      <c r="U236" s="92">
        <f t="shared" si="23"/>
        <v>11558686.035285918</v>
      </c>
      <c r="V236" s="92">
        <f t="shared" si="24"/>
        <v>2337339.6668327916</v>
      </c>
      <c r="W236" s="92">
        <f t="shared" si="25"/>
        <v>1390017.4015236686</v>
      </c>
      <c r="X236" s="92">
        <f t="shared" si="26"/>
        <v>1192506.8663751762</v>
      </c>
      <c r="Y236" s="92">
        <f t="shared" si="22"/>
        <v>696287.62700327823</v>
      </c>
      <c r="Z236" s="92">
        <f t="shared" si="27"/>
        <v>363832.58420995402</v>
      </c>
    </row>
    <row r="237" spans="1:26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237.47727162557067</v>
      </c>
      <c r="I237" s="97">
        <v>1.4734355945093209</v>
      </c>
      <c r="J237" s="98">
        <v>0.88087895294129781</v>
      </c>
      <c r="K237" s="99">
        <v>86</v>
      </c>
      <c r="M237" s="89">
        <f t="shared" si="21"/>
        <v>1.4734355945093209</v>
      </c>
      <c r="N237" s="100"/>
      <c r="U237" s="92">
        <f t="shared" si="23"/>
        <v>35051848.227431111</v>
      </c>
      <c r="V237" s="92">
        <f t="shared" si="24"/>
        <v>4925969.4567981623</v>
      </c>
      <c r="W237" s="92">
        <f t="shared" si="25"/>
        <v>1831094.3072150552</v>
      </c>
      <c r="X237" s="92">
        <f t="shared" si="26"/>
        <v>1185832.9538228549</v>
      </c>
      <c r="Y237" s="92">
        <f t="shared" si="22"/>
        <v>-435301.32003060501</v>
      </c>
      <c r="Z237" s="92">
        <f t="shared" si="27"/>
        <v>-1521422.5777832691</v>
      </c>
    </row>
    <row r="238" spans="1:26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95.385624782235794</v>
      </c>
      <c r="I238" s="97">
        <v>0.38919342723011541</v>
      </c>
      <c r="J238" s="98">
        <v>0.9685353545599289</v>
      </c>
      <c r="K238" s="99">
        <v>269</v>
      </c>
      <c r="M238" s="89">
        <f t="shared" si="21"/>
        <v>0.38919342723011541</v>
      </c>
      <c r="N238" s="100"/>
      <c r="U238" s="92">
        <f t="shared" si="23"/>
        <v>10168345.42941393</v>
      </c>
      <c r="V238" s="92">
        <f t="shared" si="24"/>
        <v>2219942.9937977535</v>
      </c>
      <c r="W238" s="92">
        <f t="shared" si="25"/>
        <v>1403392.1019826394</v>
      </c>
      <c r="X238" s="92">
        <f t="shared" si="26"/>
        <v>1233146.5482525632</v>
      </c>
      <c r="Y238" s="92">
        <f t="shared" si="22"/>
        <v>805426.98830669478</v>
      </c>
      <c r="Z238" s="92">
        <f t="shared" si="27"/>
        <v>518865.09525044111</v>
      </c>
    </row>
    <row r="239" spans="1:26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78.550840286765947</v>
      </c>
      <c r="I239" s="97">
        <v>0.23644369241102711</v>
      </c>
      <c r="J239" s="98">
        <v>0.98088452571976392</v>
      </c>
      <c r="K239" s="99">
        <v>284</v>
      </c>
      <c r="M239" s="89">
        <f t="shared" si="21"/>
        <v>0.23644369241102711</v>
      </c>
      <c r="N239" s="100"/>
      <c r="U239" s="92">
        <f t="shared" si="23"/>
        <v>9657377.8749853019</v>
      </c>
      <c r="V239" s="92">
        <f t="shared" si="24"/>
        <v>2203429.5679514571</v>
      </c>
      <c r="W239" s="92">
        <f t="shared" si="25"/>
        <v>1437674.6647549369</v>
      </c>
      <c r="X239" s="92">
        <f t="shared" si="26"/>
        <v>1278019.7445007684</v>
      </c>
      <c r="Y239" s="92">
        <f t="shared" si="22"/>
        <v>876907.75808980211</v>
      </c>
      <c r="Z239" s="92">
        <f t="shared" si="27"/>
        <v>608172.30402726668</v>
      </c>
    </row>
    <row r="240" spans="1:26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53.663265824124807</v>
      </c>
      <c r="I240" s="97">
        <v>0.42363043059439892</v>
      </c>
      <c r="J240" s="98">
        <v>0.965751268228905</v>
      </c>
      <c r="K240" s="99">
        <v>259</v>
      </c>
      <c r="M240" s="89">
        <f t="shared" si="21"/>
        <v>0.42363043059439892</v>
      </c>
      <c r="N240" s="100"/>
      <c r="U240" s="92">
        <f t="shared" si="23"/>
        <v>13933994.566692654</v>
      </c>
      <c r="V240" s="92">
        <f t="shared" si="24"/>
        <v>3010656.2526206993</v>
      </c>
      <c r="W240" s="92">
        <f t="shared" si="25"/>
        <v>1888485.8901858223</v>
      </c>
      <c r="X240" s="92">
        <f t="shared" si="26"/>
        <v>1654520.6632205658</v>
      </c>
      <c r="Y240" s="92">
        <f t="shared" si="22"/>
        <v>1066713.8058451433</v>
      </c>
      <c r="Z240" s="92">
        <f t="shared" si="27"/>
        <v>672897.24570871564</v>
      </c>
    </row>
    <row r="241" spans="1:26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90.955147010530638</v>
      </c>
      <c r="I241" s="97">
        <v>0.42271506933221414</v>
      </c>
      <c r="J241" s="98">
        <v>0.96582527132235174</v>
      </c>
      <c r="K241" s="99">
        <v>260</v>
      </c>
      <c r="M241" s="89">
        <f t="shared" si="21"/>
        <v>0.42271506933221414</v>
      </c>
      <c r="N241" s="100"/>
      <c r="U241" s="92">
        <f t="shared" si="23"/>
        <v>9318690.1352027617</v>
      </c>
      <c r="V241" s="92">
        <f t="shared" si="24"/>
        <v>2014007.684165874</v>
      </c>
      <c r="W241" s="92">
        <f t="shared" si="25"/>
        <v>1263587.0784988441</v>
      </c>
      <c r="X241" s="92">
        <f t="shared" si="26"/>
        <v>1107129.2596135398</v>
      </c>
      <c r="Y241" s="92">
        <f t="shared" si="22"/>
        <v>714049.5698507505</v>
      </c>
      <c r="Z241" s="92">
        <f t="shared" si="27"/>
        <v>450695.56276572123</v>
      </c>
    </row>
    <row r="242" spans="1:26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143.10300088987267</v>
      </c>
      <c r="I242" s="97">
        <v>0.57348613416608807</v>
      </c>
      <c r="J242" s="98">
        <v>0.95363606727699435</v>
      </c>
      <c r="K242" s="99">
        <v>234</v>
      </c>
      <c r="M242" s="89">
        <f t="shared" si="21"/>
        <v>0.57348613416608807</v>
      </c>
      <c r="N242" s="100"/>
      <c r="U242" s="92">
        <f t="shared" si="23"/>
        <v>10907476.64248492</v>
      </c>
      <c r="V242" s="92">
        <f t="shared" si="24"/>
        <v>2248099.4274814557</v>
      </c>
      <c r="W242" s="92">
        <f t="shared" si="25"/>
        <v>1358509.0670600017</v>
      </c>
      <c r="X242" s="92">
        <f t="shared" si="26"/>
        <v>1173035.2588491838</v>
      </c>
      <c r="Y242" s="92">
        <f t="shared" si="22"/>
        <v>707056.71261828486</v>
      </c>
      <c r="Z242" s="92">
        <f t="shared" si="27"/>
        <v>394862.21221145988</v>
      </c>
    </row>
    <row r="243" spans="1:26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77.668146987189502</v>
      </c>
      <c r="I243" s="97">
        <v>0.37811840227982912</v>
      </c>
      <c r="J243" s="98">
        <v>0.96943072356906335</v>
      </c>
      <c r="K243" s="99">
        <v>270</v>
      </c>
      <c r="M243" s="89">
        <f t="shared" si="21"/>
        <v>0.37811840227982912</v>
      </c>
      <c r="N243" s="100"/>
      <c r="U243" s="92">
        <f t="shared" si="23"/>
        <v>14403832.586504605</v>
      </c>
      <c r="V243" s="92">
        <f t="shared" si="24"/>
        <v>3155029.3411053815</v>
      </c>
      <c r="W243" s="92">
        <f t="shared" si="25"/>
        <v>1999423.4949890317</v>
      </c>
      <c r="X243" s="92">
        <f t="shared" si="26"/>
        <v>1758487.186991787</v>
      </c>
      <c r="Y243" s="92">
        <f t="shared" si="22"/>
        <v>1153166.4054872424</v>
      </c>
      <c r="Z243" s="92">
        <f t="shared" si="27"/>
        <v>747615.93434164766</v>
      </c>
    </row>
    <row r="244" spans="1:26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66.356724371430786</v>
      </c>
      <c r="I244" s="97">
        <v>0.20032244288224674</v>
      </c>
      <c r="J244" s="98">
        <v>0.98380477624240037</v>
      </c>
      <c r="K244" s="99">
        <v>289</v>
      </c>
      <c r="M244" s="89">
        <f t="shared" si="21"/>
        <v>0.20032244288224674</v>
      </c>
      <c r="N244" s="100"/>
      <c r="U244" s="92">
        <f t="shared" si="23"/>
        <v>12617355.391045673</v>
      </c>
      <c r="V244" s="92">
        <f t="shared" si="24"/>
        <v>2907685.9649938862</v>
      </c>
      <c r="W244" s="92">
        <f t="shared" si="25"/>
        <v>1910197.564866357</v>
      </c>
      <c r="X244" s="92">
        <f t="shared" si="26"/>
        <v>1702227.7166655301</v>
      </c>
      <c r="Y244" s="92">
        <f t="shared" si="22"/>
        <v>1179730.8290492992</v>
      </c>
      <c r="Z244" s="92">
        <f t="shared" si="27"/>
        <v>829670.38932973822</v>
      </c>
    </row>
    <row r="245" spans="1:26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151.05508501687356</v>
      </c>
      <c r="I245" s="97">
        <v>1.048367949109329</v>
      </c>
      <c r="J245" s="98">
        <v>0.91524387746158964</v>
      </c>
      <c r="K245" s="99">
        <v>145</v>
      </c>
      <c r="M245" s="89">
        <f t="shared" si="21"/>
        <v>1.048367949109329</v>
      </c>
      <c r="N245" s="100"/>
      <c r="U245" s="92">
        <f t="shared" si="23"/>
        <v>23750394.314375337</v>
      </c>
      <c r="V245" s="92">
        <f t="shared" si="24"/>
        <v>4104173.2291444121</v>
      </c>
      <c r="W245" s="92">
        <f t="shared" si="25"/>
        <v>2085888.4885456432</v>
      </c>
      <c r="X245" s="92">
        <f t="shared" si="26"/>
        <v>1665089.2380734507</v>
      </c>
      <c r="Y245" s="92">
        <f t="shared" si="22"/>
        <v>607886.47245596105</v>
      </c>
      <c r="Z245" s="92">
        <f t="shared" si="27"/>
        <v>-100414.13904283526</v>
      </c>
    </row>
    <row r="246" spans="1:26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376.94172762630666</v>
      </c>
      <c r="I246" s="97">
        <v>3.613398986633765</v>
      </c>
      <c r="J246" s="98">
        <v>0.70787194748610038</v>
      </c>
      <c r="K246" s="99">
        <v>6</v>
      </c>
      <c r="M246" s="89">
        <f t="shared" si="21"/>
        <v>3.613398986633765</v>
      </c>
      <c r="N246" s="100"/>
      <c r="U246" s="92">
        <f t="shared" si="23"/>
        <v>25376782.718629248</v>
      </c>
      <c r="V246" s="92">
        <f t="shared" si="24"/>
        <v>-1764282.8538684293</v>
      </c>
      <c r="W246" s="92">
        <f t="shared" si="25"/>
        <v>-4552523.8214783473</v>
      </c>
      <c r="X246" s="92">
        <f t="shared" si="26"/>
        <v>-5133853.9409133457</v>
      </c>
      <c r="Y246" s="92">
        <f t="shared" si="22"/>
        <v>-6594369.3988514952</v>
      </c>
      <c r="Z246" s="92">
        <f t="shared" si="27"/>
        <v>-7572879.8848289084</v>
      </c>
    </row>
    <row r="247" spans="1:26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200.5088991768697</v>
      </c>
      <c r="I247" s="97">
        <v>1.137021875328275</v>
      </c>
      <c r="J247" s="98">
        <v>0.90807658181838735</v>
      </c>
      <c r="K247" s="99">
        <v>131</v>
      </c>
      <c r="M247" s="89">
        <f t="shared" si="21"/>
        <v>1.137021875328275</v>
      </c>
      <c r="N247" s="100"/>
      <c r="U247" s="92">
        <f t="shared" si="23"/>
        <v>29133674.378332693</v>
      </c>
      <c r="V247" s="92">
        <f t="shared" si="24"/>
        <v>4844216.5470189266</v>
      </c>
      <c r="W247" s="92">
        <f t="shared" si="25"/>
        <v>2348925.3719027629</v>
      </c>
      <c r="X247" s="92">
        <f t="shared" si="26"/>
        <v>1828673.38016088</v>
      </c>
      <c r="Y247" s="92">
        <f t="shared" si="22"/>
        <v>521608.68394210248</v>
      </c>
      <c r="Z247" s="92">
        <f t="shared" si="27"/>
        <v>-354093.45542896865</v>
      </c>
    </row>
    <row r="248" spans="1:26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68.722293994977619</v>
      </c>
      <c r="I248" s="97">
        <v>0.50495638697973722</v>
      </c>
      <c r="J248" s="98">
        <v>0.95917640800849746</v>
      </c>
      <c r="K248" s="99">
        <v>243</v>
      </c>
      <c r="M248" s="89">
        <f t="shared" si="21"/>
        <v>0.50495638697973722</v>
      </c>
      <c r="N248" s="100"/>
      <c r="U248" s="92">
        <f t="shared" si="23"/>
        <v>16748547.5727289</v>
      </c>
      <c r="V248" s="92">
        <f t="shared" si="24"/>
        <v>3528783.7038944121</v>
      </c>
      <c r="W248" s="92">
        <f t="shared" si="25"/>
        <v>2170698.2189028356</v>
      </c>
      <c r="X248" s="92">
        <f t="shared" si="26"/>
        <v>1887546.2222266493</v>
      </c>
      <c r="Y248" s="92">
        <f t="shared" si="22"/>
        <v>1176164.0758937628</v>
      </c>
      <c r="Z248" s="92">
        <f t="shared" si="27"/>
        <v>699555.02260339563</v>
      </c>
    </row>
    <row r="249" spans="1:26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191.91903882293357</v>
      </c>
      <c r="I249" s="97">
        <v>0.73073761056431519</v>
      </c>
      <c r="J249" s="98">
        <v>0.94092294931657106</v>
      </c>
      <c r="K249" s="99">
        <v>207</v>
      </c>
      <c r="M249" s="89">
        <f t="shared" si="21"/>
        <v>0.73073761056431519</v>
      </c>
      <c r="N249" s="100"/>
      <c r="U249" s="92">
        <f t="shared" si="23"/>
        <v>10328233.908864412</v>
      </c>
      <c r="V249" s="92">
        <f t="shared" si="24"/>
        <v>2017927.4635456474</v>
      </c>
      <c r="W249" s="92">
        <f t="shared" si="25"/>
        <v>1164197.6487623218</v>
      </c>
      <c r="X249" s="92">
        <f t="shared" si="26"/>
        <v>986200.53123964369</v>
      </c>
      <c r="Y249" s="92">
        <f t="shared" si="22"/>
        <v>539006.18689194112</v>
      </c>
      <c r="Z249" s="92">
        <f t="shared" si="27"/>
        <v>239396.65326073178</v>
      </c>
    </row>
    <row r="250" spans="1:26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145.88861061968564</v>
      </c>
      <c r="I250" s="97">
        <v>1.3837859339998286</v>
      </c>
      <c r="J250" s="98">
        <v>0.88812674949795978</v>
      </c>
      <c r="K250" s="99">
        <v>96</v>
      </c>
      <c r="M250" s="89">
        <f t="shared" si="21"/>
        <v>1.3837859339998286</v>
      </c>
      <c r="N250" s="100"/>
      <c r="U250" s="92">
        <f t="shared" si="23"/>
        <v>8464152.3891499471</v>
      </c>
      <c r="V250" s="92">
        <f t="shared" si="24"/>
        <v>1248866.2619722637</v>
      </c>
      <c r="W250" s="92">
        <f t="shared" si="25"/>
        <v>507629.47010473837</v>
      </c>
      <c r="X250" s="92">
        <f t="shared" si="26"/>
        <v>353086.41670597362</v>
      </c>
      <c r="Y250" s="92">
        <f t="shared" si="22"/>
        <v>-35182.676636772419</v>
      </c>
      <c r="Z250" s="92">
        <f t="shared" si="27"/>
        <v>-295313.69897676987</v>
      </c>
    </row>
    <row r="251" spans="1:26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207.81022419881032</v>
      </c>
      <c r="I251" s="97">
        <v>1.338123084566661</v>
      </c>
      <c r="J251" s="98">
        <v>0.89181839808879904</v>
      </c>
      <c r="K251" s="99">
        <v>100</v>
      </c>
      <c r="M251" s="89">
        <f t="shared" si="21"/>
        <v>1.338123084566661</v>
      </c>
      <c r="N251" s="100"/>
      <c r="U251" s="92">
        <f t="shared" si="23"/>
        <v>10655419.338204522</v>
      </c>
      <c r="V251" s="92">
        <f t="shared" si="24"/>
        <v>1609782.3871812809</v>
      </c>
      <c r="W251" s="92">
        <f t="shared" si="25"/>
        <v>680511.0047589863</v>
      </c>
      <c r="X251" s="92">
        <f t="shared" si="26"/>
        <v>486763.96136978111</v>
      </c>
      <c r="Y251" s="92">
        <f t="shared" si="22"/>
        <v>0</v>
      </c>
      <c r="Z251" s="92">
        <f t="shared" si="27"/>
        <v>-326120.23228336585</v>
      </c>
    </row>
    <row r="252" spans="1:26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211.86508220115215</v>
      </c>
      <c r="I252" s="97">
        <v>0.90224658959964932</v>
      </c>
      <c r="J252" s="98">
        <v>0.92705717246226504</v>
      </c>
      <c r="K252" s="99">
        <v>176</v>
      </c>
      <c r="M252" s="89">
        <f t="shared" si="21"/>
        <v>0.90224658959964932</v>
      </c>
      <c r="N252" s="100"/>
      <c r="U252" s="92">
        <f t="shared" si="23"/>
        <v>10158457.165802514</v>
      </c>
      <c r="V252" s="92">
        <f t="shared" si="24"/>
        <v>1862504.4060587657</v>
      </c>
      <c r="W252" s="92">
        <f t="shared" si="25"/>
        <v>1010249.1661792723</v>
      </c>
      <c r="X252" s="92">
        <f t="shared" si="26"/>
        <v>832559.48793996952</v>
      </c>
      <c r="Y252" s="92">
        <f t="shared" si="22"/>
        <v>386137.54435172543</v>
      </c>
      <c r="Z252" s="92">
        <f t="shared" si="27"/>
        <v>87045.500787737517</v>
      </c>
    </row>
    <row r="253" spans="1:26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115.30371877126498</v>
      </c>
      <c r="I253" s="97">
        <v>0.74558691322017312</v>
      </c>
      <c r="J253" s="98">
        <v>0.93972244588971687</v>
      </c>
      <c r="K253" s="99">
        <v>205</v>
      </c>
      <c r="M253" s="89">
        <f t="shared" si="21"/>
        <v>0.74558691322017312</v>
      </c>
      <c r="N253" s="100"/>
      <c r="U253" s="92">
        <f t="shared" si="23"/>
        <v>13481550.788523803</v>
      </c>
      <c r="V253" s="92">
        <f t="shared" si="24"/>
        <v>2620163.8260785202</v>
      </c>
      <c r="W253" s="92">
        <f t="shared" si="25"/>
        <v>1504357.8157042835</v>
      </c>
      <c r="X253" s="92">
        <f t="shared" si="26"/>
        <v>1271719.5147782452</v>
      </c>
      <c r="Y253" s="92">
        <f t="shared" si="22"/>
        <v>687246.38453484059</v>
      </c>
      <c r="Z253" s="92">
        <f t="shared" si="27"/>
        <v>295663.34198176832</v>
      </c>
    </row>
    <row r="254" spans="1:26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128.0818865478079</v>
      </c>
      <c r="I254" s="97">
        <v>0.95171983019797846</v>
      </c>
      <c r="J254" s="98">
        <v>0.9230574698329671</v>
      </c>
      <c r="K254" s="99">
        <v>164</v>
      </c>
      <c r="M254" s="89">
        <f t="shared" si="21"/>
        <v>0.95171983019797846</v>
      </c>
      <c r="N254" s="100"/>
      <c r="U254" s="92">
        <f t="shared" si="23"/>
        <v>10758793.689033045</v>
      </c>
      <c r="V254" s="92">
        <f t="shared" si="24"/>
        <v>1934501.6348210215</v>
      </c>
      <c r="W254" s="92">
        <f t="shared" si="25"/>
        <v>1027969.3341643964</v>
      </c>
      <c r="X254" s="92">
        <f t="shared" si="26"/>
        <v>838963.24152953387</v>
      </c>
      <c r="Y254" s="92">
        <f t="shared" si="22"/>
        <v>364110.29531370761</v>
      </c>
      <c r="Z254" s="92">
        <f t="shared" si="27"/>
        <v>45970.158799567354</v>
      </c>
    </row>
    <row r="255" spans="1:26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190.36177643378218</v>
      </c>
      <c r="I255" s="97">
        <v>0.89341750619357685</v>
      </c>
      <c r="J255" s="98">
        <v>0.92777096657978131</v>
      </c>
      <c r="K255" s="99">
        <v>177</v>
      </c>
      <c r="M255" s="89">
        <f t="shared" si="21"/>
        <v>0.89341750619357685</v>
      </c>
      <c r="N255" s="100"/>
      <c r="U255" s="92">
        <f t="shared" si="23"/>
        <v>11927564.065965243</v>
      </c>
      <c r="V255" s="92">
        <f t="shared" si="24"/>
        <v>2194355.8237595595</v>
      </c>
      <c r="W255" s="92">
        <f t="shared" si="25"/>
        <v>1194449.2469633948</v>
      </c>
      <c r="X255" s="92">
        <f t="shared" si="26"/>
        <v>985975.22464421776</v>
      </c>
      <c r="Y255" s="92">
        <f t="shared" si="22"/>
        <v>462211.66587380879</v>
      </c>
      <c r="Z255" s="92">
        <f t="shared" si="27"/>
        <v>111302.5867236198</v>
      </c>
    </row>
    <row r="256" spans="1:26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192.68501234156523</v>
      </c>
      <c r="I256" s="97">
        <v>0.876584180264809</v>
      </c>
      <c r="J256" s="98">
        <v>0.92913186991182217</v>
      </c>
      <c r="K256" s="99">
        <v>180</v>
      </c>
      <c r="M256" s="89">
        <f t="shared" si="21"/>
        <v>0.876584180264809</v>
      </c>
      <c r="N256" s="100"/>
      <c r="U256" s="92">
        <f t="shared" si="23"/>
        <v>11403616.620172756</v>
      </c>
      <c r="V256" s="92">
        <f t="shared" si="24"/>
        <v>2111593.402434892</v>
      </c>
      <c r="W256" s="92">
        <f t="shared" si="25"/>
        <v>1157010.4020558465</v>
      </c>
      <c r="X256" s="92">
        <f t="shared" si="26"/>
        <v>957986.05083678651</v>
      </c>
      <c r="Y256" s="92">
        <f t="shared" si="22"/>
        <v>457963.54771229182</v>
      </c>
      <c r="Z256" s="92">
        <f t="shared" si="27"/>
        <v>122960.40901034424</v>
      </c>
    </row>
    <row r="257" spans="1:26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189.94239527375132</v>
      </c>
      <c r="I257" s="97">
        <v>1.120058907973464</v>
      </c>
      <c r="J257" s="98">
        <v>0.90944796611238532</v>
      </c>
      <c r="K257" s="99">
        <v>134</v>
      </c>
      <c r="M257" s="89">
        <f t="shared" si="21"/>
        <v>1.120058907973464</v>
      </c>
      <c r="N257" s="100"/>
      <c r="U257" s="92">
        <f t="shared" si="23"/>
        <v>30490569.657416012</v>
      </c>
      <c r="V257" s="92">
        <f t="shared" si="24"/>
        <v>5108167.7009269185</v>
      </c>
      <c r="W257" s="92">
        <f t="shared" si="25"/>
        <v>2500596.7932047369</v>
      </c>
      <c r="X257" s="92">
        <f t="shared" si="26"/>
        <v>1956935.2069822387</v>
      </c>
      <c r="Y257" s="92">
        <f t="shared" si="22"/>
        <v>591056.98388783413</v>
      </c>
      <c r="Z257" s="92">
        <f t="shared" si="27"/>
        <v>-324048.81427529128</v>
      </c>
    </row>
    <row r="258" spans="1:26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188.39132545729899</v>
      </c>
      <c r="I258" s="97">
        <v>1.1722551352918107</v>
      </c>
      <c r="J258" s="98">
        <v>0.90522812150306176</v>
      </c>
      <c r="K258" s="99">
        <v>125</v>
      </c>
      <c r="M258" s="89">
        <f t="shared" si="21"/>
        <v>1.1722551352918107</v>
      </c>
      <c r="N258" s="100"/>
      <c r="U258" s="92">
        <f t="shared" si="23"/>
        <v>34283082.315239735</v>
      </c>
      <c r="V258" s="92">
        <f t="shared" si="24"/>
        <v>5610496.6281164577</v>
      </c>
      <c r="W258" s="92">
        <f t="shared" si="25"/>
        <v>2664920.3814287423</v>
      </c>
      <c r="X258" s="92">
        <f t="shared" si="26"/>
        <v>2050786.8789145418</v>
      </c>
      <c r="Y258" s="92">
        <f t="shared" si="22"/>
        <v>507857.23588925693</v>
      </c>
      <c r="Z258" s="92">
        <f t="shared" si="27"/>
        <v>-525868.78639948915</v>
      </c>
    </row>
    <row r="259" spans="1:26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287.27661110520262</v>
      </c>
      <c r="I259" s="97">
        <v>1.8420493017758357</v>
      </c>
      <c r="J259" s="98">
        <v>0.85107809097393095</v>
      </c>
      <c r="K259" s="99">
        <v>50</v>
      </c>
      <c r="M259" s="89">
        <f t="shared" si="21"/>
        <v>1.8420493017758357</v>
      </c>
      <c r="N259" s="100"/>
      <c r="U259" s="92">
        <f t="shared" si="23"/>
        <v>13484537.842378264</v>
      </c>
      <c r="V259" s="92">
        <f t="shared" si="24"/>
        <v>1489221.9176825925</v>
      </c>
      <c r="W259" s="92">
        <f t="shared" si="25"/>
        <v>256925.74304193567</v>
      </c>
      <c r="X259" s="92">
        <f t="shared" si="26"/>
        <v>0</v>
      </c>
      <c r="Y259" s="92">
        <f t="shared" si="22"/>
        <v>-645492.13383214455</v>
      </c>
      <c r="Z259" s="92">
        <f t="shared" si="27"/>
        <v>-1077956.4519177377</v>
      </c>
    </row>
    <row r="260" spans="1:26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154.20398918892326</v>
      </c>
      <c r="I260" s="97">
        <v>1.3077915388213808</v>
      </c>
      <c r="J260" s="98">
        <v>0.89427057550432432</v>
      </c>
      <c r="K260" s="99">
        <v>104</v>
      </c>
      <c r="M260" s="89">
        <f t="shared" si="21"/>
        <v>1.3077915388213808</v>
      </c>
      <c r="N260" s="100"/>
      <c r="U260" s="92">
        <f t="shared" si="23"/>
        <v>9457779.4684264194</v>
      </c>
      <c r="V260" s="92">
        <f t="shared" si="24"/>
        <v>1450863.3856000486</v>
      </c>
      <c r="W260" s="92">
        <f t="shared" si="25"/>
        <v>628301.30207693228</v>
      </c>
      <c r="X260" s="92">
        <f t="shared" si="26"/>
        <v>456802.4539457786</v>
      </c>
      <c r="Y260" s="92">
        <f t="shared" si="22"/>
        <v>25934.156673346843</v>
      </c>
      <c r="Z260" s="92">
        <f t="shared" si="27"/>
        <v>-262737.3152133702</v>
      </c>
    </row>
    <row r="261" spans="1:26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129.3681329705382</v>
      </c>
      <c r="I261" s="97">
        <v>0.82943670035431927</v>
      </c>
      <c r="J261" s="98">
        <v>0.93294354460873141</v>
      </c>
      <c r="K261" s="99">
        <v>187</v>
      </c>
      <c r="M261" s="89">
        <f t="shared" ref="M261:M297" si="28">I261</f>
        <v>0.82943670035431927</v>
      </c>
      <c r="N261" s="100"/>
      <c r="U261" s="92">
        <f t="shared" si="23"/>
        <v>10389242.076369096</v>
      </c>
      <c r="V261" s="92">
        <f t="shared" si="24"/>
        <v>1958349.8685485437</v>
      </c>
      <c r="W261" s="92">
        <f t="shared" si="25"/>
        <v>1092232.1037704085</v>
      </c>
      <c r="X261" s="92">
        <f t="shared" si="26"/>
        <v>911652.17918991274</v>
      </c>
      <c r="Y261" s="92">
        <f t="shared" si="22"/>
        <v>457968.87184734654</v>
      </c>
      <c r="Z261" s="92">
        <f t="shared" si="27"/>
        <v>154011.88793816621</v>
      </c>
    </row>
    <row r="262" spans="1:26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124.13493399210149</v>
      </c>
      <c r="I262" s="97">
        <v>0.6192805714309032</v>
      </c>
      <c r="J262" s="98">
        <v>0.94993378036552256</v>
      </c>
      <c r="K262" s="99">
        <v>224</v>
      </c>
      <c r="M262" s="89">
        <f t="shared" si="28"/>
        <v>0.6192805714309032</v>
      </c>
      <c r="N262" s="100"/>
      <c r="U262" s="92">
        <f t="shared" si="23"/>
        <v>10220298.727726933</v>
      </c>
      <c r="V262" s="92">
        <f t="shared" si="24"/>
        <v>2074844.771282431</v>
      </c>
      <c r="W262" s="92">
        <f t="shared" si="25"/>
        <v>1238050.4913941489</v>
      </c>
      <c r="X262" s="92">
        <f t="shared" si="26"/>
        <v>1063584.3228237305</v>
      </c>
      <c r="Y262" s="92">
        <f t="shared" ref="Y262:Y297" si="29">((((($R$5-$M262)))/0.003)*G262*1000)+(((((($R$5/$O$2)-($M262/$O$2))))/0.003)*G262*1000)*$O$3</f>
        <v>625261.02326376212</v>
      </c>
      <c r="Z262" s="92">
        <f t="shared" si="27"/>
        <v>331594.87783785595</v>
      </c>
    </row>
    <row r="263" spans="1:26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186.05191384060171</v>
      </c>
      <c r="I263" s="97">
        <v>1.4668214443776413</v>
      </c>
      <c r="J263" s="98">
        <v>0.88141367905489587</v>
      </c>
      <c r="K263" s="99">
        <v>87</v>
      </c>
      <c r="M263" s="89">
        <f t="shared" si="28"/>
        <v>1.4668214443776413</v>
      </c>
      <c r="N263" s="100"/>
      <c r="U263" s="92">
        <f t="shared" ref="U263:U297" si="30">((((($N$5-$M263)))/0.003)*G263*1000)+(((((($N$5/$O$2)-($M263/$O$2))))/0.003)*G263*1000)*$O$3</f>
        <v>8448105.1448790934</v>
      </c>
      <c r="V263" s="92">
        <f t="shared" ref="V263:V297" si="31">((((($O$5-$M263)))/0.003)*G263*1000)+(((((($O$5/$O$2)-($M263/$O$2))))/0.003)*G263*1000)*$O$3</f>
        <v>1191649.2628296437</v>
      </c>
      <c r="W263" s="92">
        <f t="shared" ref="W263:W297" si="32">((((($P$5-$M263)))/0.003)*G263*1000)+(((((($P$5/$O$2)-($M263/$O$2))))/0.003)*G263*1000)*$O$3</f>
        <v>446183.04242869193</v>
      </c>
      <c r="X263" s="92">
        <f t="shared" ref="X263:X297" si="33">((((($Q$5-$M263)))/0.003)*G263*1000)+(((((($Q$5/$O$2)-($M263/$O$2))))/0.003)*G263*1000)*$O$3</f>
        <v>290758.18067009014</v>
      </c>
      <c r="Y263" s="92">
        <f t="shared" si="29"/>
        <v>-99726.340185224588</v>
      </c>
      <c r="Z263" s="92">
        <f t="shared" ref="Z263:Z297" si="34">((((($S$5-$M263)))/0.003)*G263*1000)+(((((($S$5/$O$2)-($M263/$O$2))))/0.003)*G263*1000)*$O$3</f>
        <v>-361341.64606374182</v>
      </c>
    </row>
    <row r="264" spans="1:26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219.82843298272365</v>
      </c>
      <c r="I264" s="97">
        <v>1.2883757768545114</v>
      </c>
      <c r="J264" s="98">
        <v>0.89584025788715427</v>
      </c>
      <c r="K264" s="99">
        <v>106</v>
      </c>
      <c r="M264" s="89">
        <f t="shared" si="28"/>
        <v>1.2883757768545114</v>
      </c>
      <c r="N264" s="100"/>
      <c r="U264" s="92">
        <f t="shared" si="30"/>
        <v>32893037.686433893</v>
      </c>
      <c r="V264" s="92">
        <f t="shared" si="31"/>
        <v>5094724.5719216643</v>
      </c>
      <c r="W264" s="92">
        <f t="shared" si="32"/>
        <v>2238963.612599893</v>
      </c>
      <c r="X264" s="92">
        <f t="shared" si="33"/>
        <v>1643556.0137425379</v>
      </c>
      <c r="Y264" s="92">
        <f t="shared" si="29"/>
        <v>147672.74048261953</v>
      </c>
      <c r="Z264" s="92">
        <f t="shared" si="34"/>
        <v>-854533.33732873539</v>
      </c>
    </row>
    <row r="265" spans="1:26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349.03833995086137</v>
      </c>
      <c r="I265" s="97">
        <v>1.219452019361525</v>
      </c>
      <c r="J265" s="98">
        <v>0.90141245268846071</v>
      </c>
      <c r="K265" s="99">
        <v>120</v>
      </c>
      <c r="M265" s="89">
        <f t="shared" si="28"/>
        <v>1.219452019361525</v>
      </c>
      <c r="N265" s="100"/>
      <c r="U265" s="92">
        <f t="shared" si="30"/>
        <v>7848115.0368938884</v>
      </c>
      <c r="V265" s="92">
        <f t="shared" si="31"/>
        <v>1256575.7965609771</v>
      </c>
      <c r="W265" s="92">
        <f t="shared" si="32"/>
        <v>579417.42558942572</v>
      </c>
      <c r="X265" s="92">
        <f t="shared" si="33"/>
        <v>438234.30646656896</v>
      </c>
      <c r="Y265" s="92">
        <f t="shared" si="29"/>
        <v>83530.290649765855</v>
      </c>
      <c r="Z265" s="92">
        <f t="shared" si="34"/>
        <v>-154112.93113785234</v>
      </c>
    </row>
    <row r="266" spans="1:26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88.77861061626696</v>
      </c>
      <c r="I266" s="97">
        <v>0.86462685735543254</v>
      </c>
      <c r="J266" s="98">
        <v>0.93009856898593968</v>
      </c>
      <c r="K266" s="99">
        <v>181</v>
      </c>
      <c r="M266" s="89">
        <f t="shared" si="28"/>
        <v>0.86462685735543254</v>
      </c>
      <c r="N266" s="100"/>
      <c r="U266" s="92">
        <f t="shared" si="30"/>
        <v>5844662.9050312601</v>
      </c>
      <c r="V266" s="92">
        <f t="shared" si="31"/>
        <v>1087198.7283427415</v>
      </c>
      <c r="W266" s="92">
        <f t="shared" si="32"/>
        <v>598457.54447334225</v>
      </c>
      <c r="X266" s="92">
        <f t="shared" si="33"/>
        <v>496558.18423434964</v>
      </c>
      <c r="Y266" s="92">
        <f t="shared" si="29"/>
        <v>240549.44529664892</v>
      </c>
      <c r="Z266" s="92">
        <f t="shared" si="34"/>
        <v>69029.7025983809</v>
      </c>
    </row>
    <row r="267" spans="1:26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281.41814327087718</v>
      </c>
      <c r="I267" s="97">
        <v>1.6352030794010108</v>
      </c>
      <c r="J267" s="98">
        <v>0.86780073476049691</v>
      </c>
      <c r="K267" s="99">
        <v>64</v>
      </c>
      <c r="M267" s="89">
        <f t="shared" si="28"/>
        <v>1.6352030794010108</v>
      </c>
      <c r="N267" s="100"/>
      <c r="U267" s="92">
        <f t="shared" si="30"/>
        <v>7020039.7746584518</v>
      </c>
      <c r="V267" s="92">
        <f t="shared" si="31"/>
        <v>895625.01782646787</v>
      </c>
      <c r="W267" s="92">
        <f t="shared" si="32"/>
        <v>266455.02145988063</v>
      </c>
      <c r="X267" s="92">
        <f t="shared" si="33"/>
        <v>135277.16653931714</v>
      </c>
      <c r="Y267" s="92">
        <f t="shared" si="29"/>
        <v>-194289.93904409398</v>
      </c>
      <c r="Z267" s="92">
        <f t="shared" si="34"/>
        <v>-415092.03113687766</v>
      </c>
    </row>
    <row r="268" spans="1:26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246.92833340455209</v>
      </c>
      <c r="I268" s="97">
        <v>1.6776740384902513</v>
      </c>
      <c r="J268" s="98">
        <v>0.86436713702799306</v>
      </c>
      <c r="K268" s="99">
        <v>58</v>
      </c>
      <c r="M268" s="89">
        <f t="shared" si="28"/>
        <v>1.6776740384902513</v>
      </c>
      <c r="N268" s="100"/>
      <c r="U268" s="92">
        <f t="shared" si="30"/>
        <v>15944405.625581324</v>
      </c>
      <c r="V268" s="92">
        <f t="shared" si="31"/>
        <v>1978949.5734997503</v>
      </c>
      <c r="W268" s="92">
        <f t="shared" si="32"/>
        <v>544258.0507311289</v>
      </c>
      <c r="X268" s="92">
        <f t="shared" si="33"/>
        <v>245134.19308320407</v>
      </c>
      <c r="Y268" s="92">
        <f t="shared" si="29"/>
        <v>-506375.15303065209</v>
      </c>
      <c r="Z268" s="92">
        <f t="shared" si="34"/>
        <v>-1009868.4721089493</v>
      </c>
    </row>
    <row r="269" spans="1:26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137.12488962680047</v>
      </c>
      <c r="I269" s="97">
        <v>0.95578221889859494</v>
      </c>
      <c r="J269" s="98">
        <v>0.92272904285768553</v>
      </c>
      <c r="K269" s="99">
        <v>162</v>
      </c>
      <c r="M269" s="89">
        <f t="shared" si="28"/>
        <v>0.95578221889859494</v>
      </c>
      <c r="N269" s="100"/>
      <c r="U269" s="92">
        <f t="shared" si="30"/>
        <v>13262955.706401274</v>
      </c>
      <c r="V269" s="92">
        <f t="shared" si="31"/>
        <v>2380894.5073933043</v>
      </c>
      <c r="W269" s="92">
        <f t="shared" si="32"/>
        <v>1262964.6027598621</v>
      </c>
      <c r="X269" s="92">
        <f t="shared" si="33"/>
        <v>1029883.4836851368</v>
      </c>
      <c r="Y269" s="92">
        <f t="shared" si="29"/>
        <v>444297.83109067637</v>
      </c>
      <c r="Z269" s="92">
        <f t="shared" si="34"/>
        <v>51969.425124655769</v>
      </c>
    </row>
    <row r="270" spans="1:26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196.71420869105714</v>
      </c>
      <c r="I270" s="97">
        <v>0.7881638612241102</v>
      </c>
      <c r="J270" s="98">
        <v>0.93628027940093872</v>
      </c>
      <c r="K270" s="99">
        <v>194</v>
      </c>
      <c r="M270" s="89">
        <f t="shared" si="28"/>
        <v>0.7881638612241102</v>
      </c>
      <c r="N270" s="100"/>
      <c r="U270" s="92">
        <f t="shared" si="30"/>
        <v>10620187.302676611</v>
      </c>
      <c r="V270" s="92">
        <f t="shared" si="31"/>
        <v>2032596.6394138422</v>
      </c>
      <c r="W270" s="92">
        <f t="shared" si="32"/>
        <v>1150381.0154025042</v>
      </c>
      <c r="X270" s="92">
        <f t="shared" si="33"/>
        <v>966444.7918007276</v>
      </c>
      <c r="Y270" s="92">
        <f t="shared" si="29"/>
        <v>504329.22464886704</v>
      </c>
      <c r="Z270" s="92">
        <f t="shared" si="34"/>
        <v>194722.82799363567</v>
      </c>
    </row>
    <row r="271" spans="1:26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178.1431585</v>
      </c>
      <c r="I271" s="97">
        <v>1.5628881655</v>
      </c>
      <c r="J271" s="98">
        <v>0.87364709024013154</v>
      </c>
      <c r="K271" s="99">
        <v>72</v>
      </c>
      <c r="M271" s="89">
        <f t="shared" si="28"/>
        <v>1.5628881655</v>
      </c>
      <c r="N271" s="100"/>
      <c r="U271" s="92">
        <f t="shared" si="30"/>
        <v>3675626.3760929108</v>
      </c>
      <c r="V271" s="92">
        <f t="shared" si="31"/>
        <v>490399.58811814798</v>
      </c>
      <c r="W271" s="92">
        <f t="shared" si="32"/>
        <v>163176.62785386218</v>
      </c>
      <c r="X271" s="92">
        <f t="shared" si="33"/>
        <v>94952.76744076045</v>
      </c>
      <c r="Y271" s="92">
        <f t="shared" si="29"/>
        <v>-76450.70780045545</v>
      </c>
      <c r="Z271" s="92">
        <f t="shared" si="34"/>
        <v>-191286.94383268137</v>
      </c>
    </row>
    <row r="272" spans="1:26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162.9163652718762</v>
      </c>
      <c r="I272" s="97">
        <v>0.57465183102951012</v>
      </c>
      <c r="J272" s="98">
        <v>0.95354182560708967</v>
      </c>
      <c r="K272" s="99">
        <v>233</v>
      </c>
      <c r="M272" s="89">
        <f t="shared" si="28"/>
        <v>0.57465183102951012</v>
      </c>
      <c r="N272" s="100"/>
      <c r="U272" s="92">
        <f t="shared" si="30"/>
        <v>9670149.8342413288</v>
      </c>
      <c r="V272" s="92">
        <f t="shared" si="31"/>
        <v>1992319.852579429</v>
      </c>
      <c r="W272" s="92">
        <f t="shared" si="32"/>
        <v>1203565.2607587599</v>
      </c>
      <c r="X272" s="92">
        <f t="shared" si="33"/>
        <v>1039115.0549140829</v>
      </c>
      <c r="Y272" s="92">
        <f t="shared" si="29"/>
        <v>625955.54422040435</v>
      </c>
      <c r="Z272" s="92">
        <f t="shared" si="34"/>
        <v>349148.53653162793</v>
      </c>
    </row>
    <row r="273" spans="1:26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119.18217345441937</v>
      </c>
      <c r="I273" s="97">
        <v>0.63615284107142056</v>
      </c>
      <c r="J273" s="98">
        <v>0.94856972859880473</v>
      </c>
      <c r="K273" s="99">
        <v>222</v>
      </c>
      <c r="M273" s="89">
        <f t="shared" si="28"/>
        <v>0.63615284107142056</v>
      </c>
      <c r="N273" s="100"/>
      <c r="U273" s="92">
        <f t="shared" si="30"/>
        <v>17885687.983994618</v>
      </c>
      <c r="V273" s="92">
        <f t="shared" si="31"/>
        <v>3610513.5375638446</v>
      </c>
      <c r="W273" s="92">
        <f t="shared" si="32"/>
        <v>2144004.1956591215</v>
      </c>
      <c r="X273" s="92">
        <f t="shared" si="33"/>
        <v>1838246.5295228264</v>
      </c>
      <c r="Y273" s="92">
        <f t="shared" si="29"/>
        <v>1070070.6121814516</v>
      </c>
      <c r="Z273" s="92">
        <f t="shared" si="34"/>
        <v>555411.08830691071</v>
      </c>
    </row>
    <row r="274" spans="1:26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202.87394940614379</v>
      </c>
      <c r="I274" s="97">
        <v>0.99765103825817847</v>
      </c>
      <c r="J274" s="98">
        <v>0.91934412558012635</v>
      </c>
      <c r="K274" s="99">
        <v>151</v>
      </c>
      <c r="M274" s="89">
        <f t="shared" si="28"/>
        <v>0.99765103825817847</v>
      </c>
      <c r="N274" s="100"/>
      <c r="U274" s="92">
        <f t="shared" si="30"/>
        <v>33884519.979026653</v>
      </c>
      <c r="V274" s="92">
        <f t="shared" si="31"/>
        <v>5980404.0698467838</v>
      </c>
      <c r="W274" s="92">
        <f t="shared" si="32"/>
        <v>3113773.8362221345</v>
      </c>
      <c r="X274" s="92">
        <f t="shared" si="33"/>
        <v>2516100.0643180218</v>
      </c>
      <c r="Y274" s="92">
        <f t="shared" si="29"/>
        <v>1014523.3293665432</v>
      </c>
      <c r="Z274" s="92">
        <f t="shared" si="34"/>
        <v>8502.7681572738347</v>
      </c>
    </row>
    <row r="275" spans="1:26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72.924698173361065</v>
      </c>
      <c r="I275" s="97">
        <v>0.51065102298601639</v>
      </c>
      <c r="J275" s="98">
        <v>0.958716020729804</v>
      </c>
      <c r="K275" s="99">
        <v>241</v>
      </c>
      <c r="M275" s="89">
        <f t="shared" si="28"/>
        <v>0.51065102298601639</v>
      </c>
      <c r="N275" s="100"/>
      <c r="U275" s="92">
        <f t="shared" si="30"/>
        <v>7430816.5318038268</v>
      </c>
      <c r="V275" s="92">
        <f t="shared" si="31"/>
        <v>1562796.4850550923</v>
      </c>
      <c r="W275" s="92">
        <f t="shared" si="32"/>
        <v>959966.28852514061</v>
      </c>
      <c r="X275" s="92">
        <f t="shared" si="33"/>
        <v>834280.11067366891</v>
      </c>
      <c r="Y275" s="92">
        <f t="shared" si="29"/>
        <v>518510.12136079965</v>
      </c>
      <c r="Z275" s="92">
        <f t="shared" si="34"/>
        <v>306951.76775335474</v>
      </c>
    </row>
    <row r="276" spans="1:26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201.67333260792293</v>
      </c>
      <c r="I276" s="97">
        <v>1.2415832710589141</v>
      </c>
      <c r="J276" s="98">
        <v>0.89962323442555414</v>
      </c>
      <c r="K276" s="99">
        <v>116</v>
      </c>
      <c r="M276" s="89">
        <f t="shared" si="28"/>
        <v>1.2415832710589141</v>
      </c>
      <c r="N276" s="100"/>
      <c r="U276" s="92">
        <f t="shared" si="30"/>
        <v>7097614.4608563939</v>
      </c>
      <c r="V276" s="92">
        <f t="shared" si="31"/>
        <v>1124555.8460732484</v>
      </c>
      <c r="W276" s="92">
        <f t="shared" si="32"/>
        <v>510934.88534907857</v>
      </c>
      <c r="X276" s="92">
        <f t="shared" si="33"/>
        <v>382998.90329822409</v>
      </c>
      <c r="Y276" s="92">
        <f t="shared" si="29"/>
        <v>61576.576869696619</v>
      </c>
      <c r="Z276" s="92">
        <f t="shared" si="34"/>
        <v>-153768.70765168685</v>
      </c>
    </row>
    <row r="277" spans="1:26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168.24280581500281</v>
      </c>
      <c r="I277" s="97">
        <v>0.99198544488877072</v>
      </c>
      <c r="J277" s="98">
        <v>0.91980216488424504</v>
      </c>
      <c r="K277" s="99">
        <v>153</v>
      </c>
      <c r="M277" s="89">
        <f t="shared" si="28"/>
        <v>0.99198544488877072</v>
      </c>
      <c r="N277" s="100"/>
      <c r="U277" s="92">
        <f t="shared" si="30"/>
        <v>15621207.329041751</v>
      </c>
      <c r="V277" s="92">
        <f t="shared" si="31"/>
        <v>2763450.6150359707</v>
      </c>
      <c r="W277" s="92">
        <f t="shared" si="32"/>
        <v>1442554.6492607691</v>
      </c>
      <c r="X277" s="92">
        <f t="shared" si="33"/>
        <v>1167156.4256260563</v>
      </c>
      <c r="Y277" s="92">
        <f t="shared" si="29"/>
        <v>475254.6141421927</v>
      </c>
      <c r="Z277" s="92">
        <f t="shared" si="34"/>
        <v>11696.920093876863</v>
      </c>
    </row>
    <row r="278" spans="1:26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104.99058169287332</v>
      </c>
      <c r="I278" s="97">
        <v>0.76979110480529889</v>
      </c>
      <c r="J278" s="98">
        <v>0.93776563918871569</v>
      </c>
      <c r="K278" s="99">
        <v>196</v>
      </c>
      <c r="M278" s="89">
        <f t="shared" si="28"/>
        <v>0.76979110480529889</v>
      </c>
      <c r="N278" s="100"/>
      <c r="U278" s="92">
        <f t="shared" si="30"/>
        <v>10933065.490128294</v>
      </c>
      <c r="V278" s="92">
        <f t="shared" si="31"/>
        <v>2106481.2810849906</v>
      </c>
      <c r="W278" s="92">
        <f t="shared" si="32"/>
        <v>1199713.5040434161</v>
      </c>
      <c r="X278" s="92">
        <f t="shared" si="33"/>
        <v>1010658.3161127822</v>
      </c>
      <c r="Y278" s="92">
        <f t="shared" si="29"/>
        <v>535682.02442423918</v>
      </c>
      <c r="Z278" s="92">
        <f t="shared" si="34"/>
        <v>217459.24938833949</v>
      </c>
    </row>
    <row r="279" spans="1:26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220.77171419027496</v>
      </c>
      <c r="I279" s="97">
        <v>1.0513567856124177</v>
      </c>
      <c r="J279" s="98">
        <v>0.91500224264900465</v>
      </c>
      <c r="K279" s="99">
        <v>142</v>
      </c>
      <c r="M279" s="89">
        <f t="shared" si="28"/>
        <v>1.0513567856124177</v>
      </c>
      <c r="N279" s="100"/>
      <c r="U279" s="92">
        <f t="shared" si="30"/>
        <v>17812450.809910879</v>
      </c>
      <c r="V279" s="92">
        <f t="shared" si="31"/>
        <v>3074179.2455103491</v>
      </c>
      <c r="W279" s="92">
        <f t="shared" si="32"/>
        <v>1560095.2660934653</v>
      </c>
      <c r="X279" s="92">
        <f t="shared" si="33"/>
        <v>1244418.5972496218</v>
      </c>
      <c r="Y279" s="92">
        <f t="shared" si="29"/>
        <v>451322.49033371505</v>
      </c>
      <c r="Z279" s="92">
        <f t="shared" si="34"/>
        <v>-80032.96556858308</v>
      </c>
    </row>
    <row r="280" spans="1:26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156.79927054687505</v>
      </c>
      <c r="I280" s="97">
        <v>0.51867193468750017</v>
      </c>
      <c r="J280" s="98">
        <v>0.95806756388255077</v>
      </c>
      <c r="K280" s="99">
        <v>240</v>
      </c>
      <c r="M280" s="89">
        <f t="shared" si="28"/>
        <v>0.51867193468750017</v>
      </c>
      <c r="N280" s="100"/>
      <c r="U280" s="92">
        <f t="shared" si="30"/>
        <v>18761550.963454351</v>
      </c>
      <c r="V280" s="92">
        <f t="shared" si="31"/>
        <v>3935768.0957899988</v>
      </c>
      <c r="W280" s="92">
        <f t="shared" si="32"/>
        <v>2412693.9534689598</v>
      </c>
      <c r="X280" s="92">
        <f t="shared" si="33"/>
        <v>2095142.8940916131</v>
      </c>
      <c r="Y280" s="92">
        <f t="shared" si="29"/>
        <v>1297337.6275143176</v>
      </c>
      <c r="Z280" s="92">
        <f t="shared" si="34"/>
        <v>762827.14707341138</v>
      </c>
    </row>
    <row r="281" spans="1:26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274.06201260201561</v>
      </c>
      <c r="I281" s="97">
        <v>1.6072598929549911</v>
      </c>
      <c r="J281" s="98">
        <v>0.87005982341018773</v>
      </c>
      <c r="K281" s="99">
        <v>66</v>
      </c>
      <c r="M281" s="89">
        <f t="shared" si="28"/>
        <v>1.6072598929549911</v>
      </c>
      <c r="N281" s="100"/>
      <c r="U281" s="92">
        <f t="shared" si="30"/>
        <v>22852575.445174925</v>
      </c>
      <c r="V281" s="92">
        <f t="shared" si="31"/>
        <v>2967324.702828757</v>
      </c>
      <c r="W281" s="92">
        <f t="shared" si="32"/>
        <v>924484.09943004744</v>
      </c>
      <c r="X281" s="92">
        <f t="shared" si="33"/>
        <v>498565.11116612551</v>
      </c>
      <c r="Y281" s="92">
        <f t="shared" si="29"/>
        <v>-571500.32221177139</v>
      </c>
      <c r="Z281" s="92">
        <f t="shared" si="34"/>
        <v>-1288418.6140047363</v>
      </c>
    </row>
    <row r="282" spans="1:26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134.11763183426828</v>
      </c>
      <c r="I282" s="97">
        <v>0.83283828180103203</v>
      </c>
      <c r="J282" s="98">
        <v>0.93266854111003916</v>
      </c>
      <c r="K282" s="99">
        <v>186</v>
      </c>
      <c r="M282" s="89">
        <f t="shared" si="28"/>
        <v>0.83283828180103203</v>
      </c>
      <c r="N282" s="100"/>
      <c r="U282" s="92">
        <f t="shared" si="30"/>
        <v>19782913.38392416</v>
      </c>
      <c r="V282" s="92">
        <f t="shared" si="31"/>
        <v>3724303.188678734</v>
      </c>
      <c r="W282" s="92">
        <f t="shared" si="32"/>
        <v>2074578.909812069</v>
      </c>
      <c r="X282" s="92">
        <f t="shared" si="33"/>
        <v>1730622.1201338591</v>
      </c>
      <c r="Y282" s="92">
        <f t="shared" si="29"/>
        <v>866475.9295390012</v>
      </c>
      <c r="Z282" s="92">
        <f t="shared" si="34"/>
        <v>287518.61394288362</v>
      </c>
    </row>
    <row r="283" spans="1:26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297.22301204422644</v>
      </c>
      <c r="I283" s="97">
        <v>1.4189876203607177</v>
      </c>
      <c r="J283" s="98">
        <v>0.88528084177510646</v>
      </c>
      <c r="K283" s="99">
        <v>93</v>
      </c>
      <c r="M283" s="89">
        <f t="shared" si="28"/>
        <v>1.4189876203607177</v>
      </c>
      <c r="N283" s="100"/>
      <c r="U283" s="92">
        <f t="shared" si="30"/>
        <v>12383912.824811121</v>
      </c>
      <c r="V283" s="92">
        <f t="shared" si="31"/>
        <v>1793281.3671464291</v>
      </c>
      <c r="W283" s="92">
        <f t="shared" si="32"/>
        <v>705290.46184309013</v>
      </c>
      <c r="X283" s="92">
        <f t="shared" si="33"/>
        <v>478451.42953866738</v>
      </c>
      <c r="Y283" s="92">
        <f t="shared" si="29"/>
        <v>-91451.801118532137</v>
      </c>
      <c r="Z283" s="92">
        <f t="shared" si="34"/>
        <v>-473273.35881552065</v>
      </c>
    </row>
    <row r="284" spans="1:26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90.483232121291394</v>
      </c>
      <c r="I284" s="97">
        <v>0.40524706381789954</v>
      </c>
      <c r="J284" s="98">
        <v>0.96723748581930469</v>
      </c>
      <c r="K284" s="99">
        <v>266</v>
      </c>
      <c r="M284" s="89">
        <f t="shared" si="28"/>
        <v>0.40524706381789954</v>
      </c>
      <c r="N284" s="100"/>
      <c r="U284" s="92">
        <f t="shared" si="30"/>
        <v>10776815.361404201</v>
      </c>
      <c r="V284" s="92">
        <f t="shared" si="31"/>
        <v>2341479.9174926807</v>
      </c>
      <c r="W284" s="92">
        <f t="shared" si="32"/>
        <v>1474905.6926369371</v>
      </c>
      <c r="X284" s="92">
        <f t="shared" si="33"/>
        <v>1294230.5990970454</v>
      </c>
      <c r="Y284" s="92">
        <f t="shared" si="29"/>
        <v>840308.19226235361</v>
      </c>
      <c r="Z284" s="92">
        <f t="shared" si="34"/>
        <v>536191.01740211889</v>
      </c>
    </row>
    <row r="285" spans="1:26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406.27878622728349</v>
      </c>
      <c r="I285" s="97">
        <v>1.9068785883033617</v>
      </c>
      <c r="J285" s="98">
        <v>0.84583691686356932</v>
      </c>
      <c r="K285" s="99">
        <v>42</v>
      </c>
      <c r="M285" s="89">
        <f t="shared" si="28"/>
        <v>1.9068785883033617</v>
      </c>
      <c r="N285" s="100"/>
      <c r="U285" s="92">
        <f t="shared" si="30"/>
        <v>9557050.3952921759</v>
      </c>
      <c r="V285" s="92">
        <f t="shared" si="31"/>
        <v>1002793.7686563652</v>
      </c>
      <c r="W285" s="92">
        <f t="shared" si="32"/>
        <v>124002.59849673153</v>
      </c>
      <c r="X285" s="92">
        <f t="shared" si="33"/>
        <v>-59219.648734374008</v>
      </c>
      <c r="Y285" s="92">
        <f t="shared" si="29"/>
        <v>-519541.44417012041</v>
      </c>
      <c r="Z285" s="92">
        <f t="shared" si="34"/>
        <v>-827946.05660312565</v>
      </c>
    </row>
    <row r="286" spans="1:26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262.55179817676606</v>
      </c>
      <c r="I286" s="97">
        <v>1.081808335303027</v>
      </c>
      <c r="J286" s="98">
        <v>0.91254036342114919</v>
      </c>
      <c r="K286" s="99">
        <v>140</v>
      </c>
      <c r="M286" s="89">
        <f t="shared" si="28"/>
        <v>1.081808335303027</v>
      </c>
      <c r="N286" s="100"/>
      <c r="U286" s="92">
        <f t="shared" si="30"/>
        <v>11268351.538858522</v>
      </c>
      <c r="V286" s="92">
        <f t="shared" si="31"/>
        <v>1919606.0009092477</v>
      </c>
      <c r="W286" s="92">
        <f t="shared" si="32"/>
        <v>959195.83443869883</v>
      </c>
      <c r="X286" s="92">
        <f t="shared" si="33"/>
        <v>758956.55696351756</v>
      </c>
      <c r="Y286" s="92">
        <f t="shared" si="29"/>
        <v>255881.71142978349</v>
      </c>
      <c r="Z286" s="92">
        <f t="shared" si="34"/>
        <v>-81166.423809517291</v>
      </c>
    </row>
    <row r="287" spans="1:26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154.6390658269251</v>
      </c>
      <c r="I287" s="97">
        <v>0.94993708597764859</v>
      </c>
      <c r="J287" s="98">
        <v>0.92320159717654082</v>
      </c>
      <c r="K287" s="99">
        <v>166</v>
      </c>
      <c r="M287" s="89">
        <f t="shared" si="28"/>
        <v>0.94993708597764859</v>
      </c>
      <c r="N287" s="100"/>
      <c r="U287" s="92">
        <f t="shared" si="30"/>
        <v>15378230.295063298</v>
      </c>
      <c r="V287" s="92">
        <f t="shared" si="31"/>
        <v>2767075.7408009591</v>
      </c>
      <c r="W287" s="92">
        <f t="shared" si="32"/>
        <v>1471513.5719859805</v>
      </c>
      <c r="X287" s="92">
        <f t="shared" si="33"/>
        <v>1201397.2803591928</v>
      </c>
      <c r="Y287" s="92">
        <f t="shared" si="29"/>
        <v>522765.62826918828</v>
      </c>
      <c r="Z287" s="92">
        <f t="shared" si="34"/>
        <v>68098.624180302228</v>
      </c>
    </row>
    <row r="288" spans="1:26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575.99435497721208</v>
      </c>
      <c r="I288" s="97">
        <v>2.4622581646650366</v>
      </c>
      <c r="J288" s="98">
        <v>0.80093682289424128</v>
      </c>
      <c r="K288" s="99">
        <v>16</v>
      </c>
      <c r="M288" s="89">
        <f t="shared" si="28"/>
        <v>2.4622581646650366</v>
      </c>
      <c r="N288" s="100"/>
      <c r="U288" s="92">
        <f t="shared" si="30"/>
        <v>17021131.680668715</v>
      </c>
      <c r="V288" s="92">
        <f t="shared" si="31"/>
        <v>931903.691231417</v>
      </c>
      <c r="W288" s="92">
        <f t="shared" si="32"/>
        <v>-720965.99796836835</v>
      </c>
      <c r="X288" s="92">
        <f t="shared" si="33"/>
        <v>-1065578.5852572825</v>
      </c>
      <c r="Y288" s="92">
        <f t="shared" si="29"/>
        <v>-1931372.3810865683</v>
      </c>
      <c r="Z288" s="92">
        <f t="shared" si="34"/>
        <v>-2511433.5528520113</v>
      </c>
    </row>
    <row r="289" spans="1:26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271.0171225647648</v>
      </c>
      <c r="I289" s="97">
        <v>1.2807586431514724</v>
      </c>
      <c r="J289" s="98">
        <v>0.89645607098795999</v>
      </c>
      <c r="K289" s="99">
        <v>108</v>
      </c>
      <c r="M289" s="89">
        <f t="shared" si="28"/>
        <v>1.2807586431514724</v>
      </c>
      <c r="N289" s="100"/>
      <c r="U289" s="92">
        <f t="shared" si="30"/>
        <v>6745037.3845430203</v>
      </c>
      <c r="V289" s="92">
        <f t="shared" si="31"/>
        <v>1048638.6226291172</v>
      </c>
      <c r="W289" s="92">
        <f t="shared" si="32"/>
        <v>463439.32920472417</v>
      </c>
      <c r="X289" s="92">
        <f t="shared" si="33"/>
        <v>341429.08005782461</v>
      </c>
      <c r="Y289" s="92">
        <f t="shared" si="29"/>
        <v>34894.378089991376</v>
      </c>
      <c r="Z289" s="92">
        <f t="shared" si="34"/>
        <v>-170476.5534953069</v>
      </c>
    </row>
    <row r="290" spans="1:26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143.07420532842369</v>
      </c>
      <c r="I290" s="97">
        <v>0.4318900133536635</v>
      </c>
      <c r="J290" s="98">
        <v>0.96508351583428509</v>
      </c>
      <c r="K290" s="99">
        <v>256</v>
      </c>
      <c r="M290" s="89">
        <f t="shared" si="28"/>
        <v>0.4318900133536635</v>
      </c>
      <c r="N290" s="100"/>
      <c r="U290" s="92">
        <f t="shared" si="30"/>
        <v>8121636.6937163947</v>
      </c>
      <c r="V290" s="92">
        <f t="shared" si="31"/>
        <v>1750400.646444577</v>
      </c>
      <c r="W290" s="92">
        <f t="shared" si="32"/>
        <v>1095874.3415040167</v>
      </c>
      <c r="X290" s="92">
        <f t="shared" si="33"/>
        <v>959409.86105037597</v>
      </c>
      <c r="Y290" s="92">
        <f t="shared" si="29"/>
        <v>616560.80420854036</v>
      </c>
      <c r="Z290" s="92">
        <f t="shared" si="34"/>
        <v>386860.12188860698</v>
      </c>
    </row>
    <row r="291" spans="1:26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74.826075047855412</v>
      </c>
      <c r="I291" s="97">
        <v>0.28689167743786753</v>
      </c>
      <c r="J291" s="98">
        <v>0.97680601911873377</v>
      </c>
      <c r="K291" s="99">
        <v>278</v>
      </c>
      <c r="M291" s="89">
        <f t="shared" si="28"/>
        <v>0.28689167743786753</v>
      </c>
      <c r="N291" s="100"/>
      <c r="U291" s="92">
        <f t="shared" si="30"/>
        <v>11787175.50581398</v>
      </c>
      <c r="V291" s="92">
        <f t="shared" si="31"/>
        <v>2651378.1470634579</v>
      </c>
      <c r="W291" s="92">
        <f t="shared" si="32"/>
        <v>1712844.4553994676</v>
      </c>
      <c r="X291" s="92">
        <f t="shared" si="33"/>
        <v>1517166.2807342107</v>
      </c>
      <c r="Y291" s="92">
        <f t="shared" si="29"/>
        <v>1025550.6060509654</v>
      </c>
      <c r="Z291" s="92">
        <f t="shared" si="34"/>
        <v>696179.84168567031</v>
      </c>
    </row>
    <row r="292" spans="1:26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200.09744262166481</v>
      </c>
      <c r="I292" s="97">
        <v>0.83413212890759658</v>
      </c>
      <c r="J292" s="98">
        <v>0.9325639390340188</v>
      </c>
      <c r="K292" s="99">
        <v>185</v>
      </c>
      <c r="M292" s="89">
        <f t="shared" si="28"/>
        <v>0.83413212890759658</v>
      </c>
      <c r="N292" s="100"/>
      <c r="U292" s="92">
        <f t="shared" si="30"/>
        <v>14555507.78903993</v>
      </c>
      <c r="V292" s="92">
        <f t="shared" si="31"/>
        <v>2738873.9552324829</v>
      </c>
      <c r="W292" s="92">
        <f t="shared" si="32"/>
        <v>1524934.0505275796</v>
      </c>
      <c r="X292" s="92">
        <f t="shared" si="33"/>
        <v>1271835.4704597534</v>
      </c>
      <c r="Y292" s="92">
        <f t="shared" si="29"/>
        <v>635958.58018176793</v>
      </c>
      <c r="Z292" s="92">
        <f t="shared" si="34"/>
        <v>209936.24570671012</v>
      </c>
    </row>
    <row r="293" spans="1:26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186.93235854566191</v>
      </c>
      <c r="I293" s="97">
        <v>0.6919437700330261</v>
      </c>
      <c r="J293" s="98">
        <v>0.94405926753824021</v>
      </c>
      <c r="K293" s="99">
        <v>213</v>
      </c>
      <c r="M293" s="89">
        <f t="shared" si="28"/>
        <v>0.6919437700330261</v>
      </c>
      <c r="N293" s="100"/>
      <c r="U293" s="92">
        <f t="shared" si="30"/>
        <v>13820451.277009685</v>
      </c>
      <c r="V293" s="92">
        <f t="shared" si="31"/>
        <v>2737179.0815316825</v>
      </c>
      <c r="W293" s="92">
        <f t="shared" si="32"/>
        <v>1598578.4798693131</v>
      </c>
      <c r="X293" s="92">
        <f t="shared" si="33"/>
        <v>1361187.6548142859</v>
      </c>
      <c r="Y293" s="92">
        <f t="shared" si="29"/>
        <v>764774.43283546763</v>
      </c>
      <c r="Z293" s="92">
        <f t="shared" si="34"/>
        <v>365191.81389781646</v>
      </c>
    </row>
    <row r="294" spans="1:26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421.6034015237766</v>
      </c>
      <c r="I294" s="97">
        <v>2.4522151445901059</v>
      </c>
      <c r="J294" s="98">
        <v>0.8017487586662666</v>
      </c>
      <c r="K294" s="99">
        <v>17</v>
      </c>
      <c r="M294" s="89">
        <f t="shared" si="28"/>
        <v>2.4522151445901059</v>
      </c>
      <c r="N294" s="100"/>
      <c r="U294" s="92">
        <f t="shared" si="30"/>
        <v>34914369.792218953</v>
      </c>
      <c r="V294" s="92">
        <f t="shared" si="31"/>
        <v>1944977.1903496631</v>
      </c>
      <c r="W294" s="92">
        <f t="shared" si="32"/>
        <v>-1442016.25263798</v>
      </c>
      <c r="X294" s="92">
        <f t="shared" si="33"/>
        <v>-2148182.3715675632</v>
      </c>
      <c r="Y294" s="92">
        <f t="shared" si="29"/>
        <v>-3922331.8575278716</v>
      </c>
      <c r="Z294" s="92">
        <f t="shared" si="34"/>
        <v>-5110969.6540455446</v>
      </c>
    </row>
    <row r="295" spans="1:26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59.12777723833242</v>
      </c>
      <c r="I295" s="97">
        <v>0.35932735070208621</v>
      </c>
      <c r="J295" s="98">
        <v>0.97094990075442267</v>
      </c>
      <c r="K295" s="99">
        <v>271</v>
      </c>
      <c r="M295" s="89">
        <f t="shared" si="28"/>
        <v>0.35932735070208621</v>
      </c>
      <c r="N295" s="100"/>
      <c r="U295" s="92">
        <f t="shared" si="30"/>
        <v>16165731.372320481</v>
      </c>
      <c r="V295" s="92">
        <f t="shared" si="31"/>
        <v>3560710.4436027529</v>
      </c>
      <c r="W295" s="92">
        <f t="shared" si="32"/>
        <v>2265778.3910217057</v>
      </c>
      <c r="X295" s="92">
        <f t="shared" si="33"/>
        <v>1995793.4745342222</v>
      </c>
      <c r="Y295" s="92">
        <f t="shared" si="29"/>
        <v>1317491.8852008614</v>
      </c>
      <c r="Z295" s="92">
        <f t="shared" si="34"/>
        <v>863046.01527844439</v>
      </c>
    </row>
    <row r="296" spans="1:26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190.77081744941682</v>
      </c>
      <c r="I296" s="97">
        <v>1.6625141522206537</v>
      </c>
      <c r="J296" s="98">
        <v>0.86559274982875256</v>
      </c>
      <c r="K296" s="99">
        <v>61</v>
      </c>
      <c r="M296" s="89">
        <f t="shared" si="28"/>
        <v>1.6625141522206537</v>
      </c>
      <c r="N296" s="100"/>
      <c r="U296" s="92">
        <f t="shared" si="30"/>
        <v>6918990.6713352595</v>
      </c>
      <c r="V296" s="92">
        <f t="shared" si="31"/>
        <v>867335.55139429285</v>
      </c>
      <c r="W296" s="92">
        <f t="shared" si="32"/>
        <v>245640.25788438076</v>
      </c>
      <c r="X296" s="92">
        <f t="shared" si="33"/>
        <v>116020.8299272289</v>
      </c>
      <c r="Y296" s="92">
        <f t="shared" si="29"/>
        <v>-209630.93290335464</v>
      </c>
      <c r="Z296" s="92">
        <f t="shared" si="34"/>
        <v>-427809.83883332554</v>
      </c>
    </row>
    <row r="297" spans="1:26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232.56675619140393</v>
      </c>
      <c r="I297" s="105">
        <v>1.4059935918486373</v>
      </c>
      <c r="J297" s="106">
        <v>0.88633135412029307</v>
      </c>
      <c r="K297" s="107">
        <v>94</v>
      </c>
      <c r="M297" s="89">
        <f t="shared" si="28"/>
        <v>1.4059935918486373</v>
      </c>
      <c r="N297" s="100"/>
      <c r="U297" s="92">
        <f t="shared" si="30"/>
        <v>12239685.731248213</v>
      </c>
      <c r="V297" s="92">
        <f t="shared" si="31"/>
        <v>1784802.4410684835</v>
      </c>
      <c r="W297" s="92">
        <f t="shared" si="32"/>
        <v>710757.14157964452</v>
      </c>
      <c r="X297" s="92">
        <f t="shared" si="33"/>
        <v>486825.67744738201</v>
      </c>
      <c r="Y297" s="92">
        <f t="shared" si="29"/>
        <v>-75772.670633671922</v>
      </c>
      <c r="Z297" s="92">
        <f t="shared" si="34"/>
        <v>-452700.13141388888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8" t="s">
        <v>445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M1" s="269" t="s">
        <v>446</v>
      </c>
      <c r="N1" s="269"/>
      <c r="O1" s="269"/>
      <c r="P1" s="269"/>
      <c r="Q1" s="269"/>
      <c r="R1" s="269"/>
      <c r="S1" s="269"/>
      <c r="T1" s="269"/>
      <c r="V1" s="270" t="s">
        <v>547</v>
      </c>
      <c r="W1" s="270"/>
      <c r="X1" s="270"/>
      <c r="Y1" s="270"/>
      <c r="Z1" s="270"/>
      <c r="AA1" s="270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49</v>
      </c>
    </row>
    <row r="3" spans="1:27" ht="15.75" thickBot="1" x14ac:dyDescent="0.3">
      <c r="M3" s="55">
        <f>SUM(H5:H297)</f>
        <v>2413.5142455765181</v>
      </c>
      <c r="N3" s="55">
        <f>SUM(I5:I297)</f>
        <v>1595.7789078266824</v>
      </c>
      <c r="O3" s="108">
        <f>N3/M3</f>
        <v>0.66118478925551039</v>
      </c>
      <c r="Q3" s="55" t="s">
        <v>449</v>
      </c>
      <c r="R3" s="55"/>
      <c r="S3" s="55"/>
      <c r="T3">
        <f>'[1]CA UC'!O3</f>
        <v>1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12.565729827742526</v>
      </c>
      <c r="I5" s="89">
        <v>7.9399705349048091</v>
      </c>
      <c r="J5" s="90">
        <v>0.80159001072802782</v>
      </c>
      <c r="K5" s="91">
        <v>65</v>
      </c>
      <c r="M5" s="100">
        <f>IF(ISERROR(I5/H5),$O$3,(I5/H5))</f>
        <v>0.63187500000000008</v>
      </c>
      <c r="N5" s="89">
        <f>I5</f>
        <v>7.9399705349048091</v>
      </c>
      <c r="O5" s="89">
        <f>VLOOKUP(1,$K$5:$N$297,4,0)</f>
        <v>40.017997904435276</v>
      </c>
      <c r="P5" s="89">
        <f>VLOOKUP(10,$K$5:$N$297,4,0)</f>
        <v>13.912899949212809</v>
      </c>
      <c r="Q5" s="89">
        <f>VLOOKUP(30,$K$5:$N$297,4,0)</f>
        <v>10.255758071107479</v>
      </c>
      <c r="R5" s="89">
        <f>VLOOKUP(50,$K$5:$N$297,4,0)</f>
        <v>8.9319999712543616</v>
      </c>
      <c r="S5" s="89">
        <f>VLOOKUP(100,$K$5:$N$297,4,0)</f>
        <v>6.1983936511870414</v>
      </c>
      <c r="T5" s="89">
        <f>VLOOKUP(150,$K$5:$N$297,4,0)</f>
        <v>4.6022589867633625</v>
      </c>
      <c r="V5" s="109">
        <f>(((($O$5-N5))/M5)*G5)+((((($O$5-N5)/$T$2))*$T$3/M5)*G5)</f>
        <v>98.940460835478589</v>
      </c>
      <c r="W5" s="109">
        <f>(((($P$5-N5))/M5)*G5)+((((($P$5-N5)/$T$2))*$T$3/M5)*G5)</f>
        <v>18.422716022455614</v>
      </c>
      <c r="X5" s="109">
        <f>(((($Q$5-N5))/M5)*G5)+((((($Q$5-N5)/$T$2))*$T$3/M5)*G5)</f>
        <v>7.1427423946456807</v>
      </c>
      <c r="Y5" s="109">
        <f>(((($R$5-N5))/M5)*G5)+((((($R$5-N5)/$T$2))*$T$3/M5)*G5)</f>
        <v>3.0597844581931799</v>
      </c>
      <c r="Z5" s="109">
        <f>(((($S$5-N5))/M5)*G5)+((((($S$5-N5)/$T$2))*$T$3/M5)*G5)</f>
        <v>-5.371665079976979</v>
      </c>
      <c r="AA5" s="109">
        <f>(((($T$5-N5))/M5)*G5)+((((($T$5-N5)/$T$2))*$T$3/M5)*G5)</f>
        <v>-10.294732743531762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5.7691097494797603</v>
      </c>
      <c r="I6" s="97">
        <v>3.7232528109614189</v>
      </c>
      <c r="J6" s="98">
        <v>0.906960542607536</v>
      </c>
      <c r="K6" s="99">
        <v>196</v>
      </c>
      <c r="M6" s="100">
        <f t="shared" ref="M6:M69" si="0">IF(ISERROR(I6/H6),$O$3,(I6/H6))</f>
        <v>0.64537735849056599</v>
      </c>
      <c r="N6" s="89">
        <f t="shared" ref="N6:N69" si="1">I6</f>
        <v>3.7232528109614189</v>
      </c>
      <c r="O6" s="100"/>
      <c r="V6" s="109">
        <f t="shared" ref="V6:V69" si="2">(((($O$5-N6))/M6)*G6)+((((($O$5-N6)/$T$2))*$T$3/M6)*G6)</f>
        <v>527.19467923396121</v>
      </c>
      <c r="W6" s="109">
        <f t="shared" ref="W6:W69" si="3">(((($P$5-N6))/M6)*G6)+((((($P$5-N6)/$T$2))*$T$3/M6)*G6)</f>
        <v>148.00841666535399</v>
      </c>
      <c r="X6" s="109">
        <f t="shared" ref="X6:X69" si="4">(((($Q$5-N6))/M6)*G6)+((((($Q$5-N6)/$T$2))*$T$3/M6)*G6)</f>
        <v>94.88706991459523</v>
      </c>
      <c r="Y6" s="109">
        <f t="shared" ref="Y6:Y69" si="5">(((($R$5-N6))/M6)*G6)+((((($R$5-N6)/$T$2))*$T$3/M6)*G6)</f>
        <v>75.658990889984381</v>
      </c>
      <c r="Z6" s="109">
        <f t="shared" ref="Z6:Z69" si="6">(((($S$5-N6))/M6)*G6)+((((($S$5-N6)/$T$2))*$T$3/M6)*G6)</f>
        <v>35.952341804881669</v>
      </c>
      <c r="AA6" s="109">
        <f t="shared" ref="AA6:AA69" si="7">(((($T$5-N6))/M6)*G6)+((((($T$5-N6)/$T$2))*$T$3/M6)*G6)</f>
        <v>12.767891817482461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6.0671447930086515</v>
      </c>
      <c r="I7" s="97">
        <v>3.9436441154556237</v>
      </c>
      <c r="J7" s="98">
        <v>0.90145323799373422</v>
      </c>
      <c r="K7" s="99">
        <v>185</v>
      </c>
      <c r="M7" s="100">
        <f t="shared" si="0"/>
        <v>0.65</v>
      </c>
      <c r="N7" s="89">
        <f t="shared" si="1"/>
        <v>3.9436441154556237</v>
      </c>
      <c r="O7" s="100"/>
      <c r="V7" s="109">
        <f t="shared" si="2"/>
        <v>140.01224760569971</v>
      </c>
      <c r="W7" s="109">
        <f t="shared" si="3"/>
        <v>38.692804434018321</v>
      </c>
      <c r="X7" s="109">
        <f t="shared" si="4"/>
        <v>24.498658167068928</v>
      </c>
      <c r="Y7" s="109">
        <f t="shared" si="5"/>
        <v>19.360871141669588</v>
      </c>
      <c r="Z7" s="109">
        <f t="shared" si="6"/>
        <v>8.7511630043974513</v>
      </c>
      <c r="AA7" s="109">
        <f t="shared" si="7"/>
        <v>2.5562245405073809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0.36697049155719219</v>
      </c>
      <c r="I8" s="97">
        <v>4.7706163902434984E-2</v>
      </c>
      <c r="J8" s="98">
        <v>0.99880788229295336</v>
      </c>
      <c r="K8" s="99">
        <v>273</v>
      </c>
      <c r="M8" s="100">
        <f t="shared" si="0"/>
        <v>0.13</v>
      </c>
      <c r="N8" s="89">
        <f t="shared" si="1"/>
        <v>4.7706163902434984E-2</v>
      </c>
      <c r="O8" s="100"/>
      <c r="V8" s="109">
        <f t="shared" si="2"/>
        <v>854.94218448475556</v>
      </c>
      <c r="W8" s="109">
        <f t="shared" si="3"/>
        <v>296.56874010496483</v>
      </c>
      <c r="X8" s="109">
        <f t="shared" si="4"/>
        <v>218.3445208139307</v>
      </c>
      <c r="Y8" s="109">
        <f t="shared" si="5"/>
        <v>190.03007545124777</v>
      </c>
      <c r="Z8" s="109">
        <f t="shared" si="6"/>
        <v>131.55976520255572</v>
      </c>
      <c r="AA8" s="109">
        <f t="shared" si="7"/>
        <v>97.419337467063031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10.653349782364547</v>
      </c>
      <c r="I9" s="97">
        <v>6.2862266074952498</v>
      </c>
      <c r="J9" s="98">
        <v>0.84291501482640296</v>
      </c>
      <c r="K9" s="99">
        <v>99</v>
      </c>
      <c r="M9" s="100">
        <f t="shared" si="0"/>
        <v>0.59007042253521136</v>
      </c>
      <c r="N9" s="89">
        <f t="shared" si="1"/>
        <v>6.2862266074952498</v>
      </c>
      <c r="O9" s="100"/>
      <c r="V9" s="109">
        <f t="shared" si="2"/>
        <v>388.75983366152593</v>
      </c>
      <c r="W9" s="109">
        <f t="shared" si="3"/>
        <v>87.897674676392612</v>
      </c>
      <c r="X9" s="109">
        <f t="shared" si="4"/>
        <v>45.748987739878181</v>
      </c>
      <c r="Y9" s="109">
        <f t="shared" si="5"/>
        <v>30.492629745014156</v>
      </c>
      <c r="Z9" s="109">
        <f t="shared" si="6"/>
        <v>-1.0122778665784646</v>
      </c>
      <c r="AA9" s="109">
        <f t="shared" si="7"/>
        <v>-19.407785211282732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0</v>
      </c>
      <c r="I10" s="97">
        <v>0</v>
      </c>
      <c r="J10" s="98">
        <v>1</v>
      </c>
      <c r="K10" s="99">
        <v>274</v>
      </c>
      <c r="M10" s="100">
        <f t="shared" si="0"/>
        <v>0.66118478925551039</v>
      </c>
      <c r="N10" s="89">
        <f t="shared" si="1"/>
        <v>0</v>
      </c>
      <c r="O10" s="100"/>
      <c r="V10" s="109">
        <f t="shared" si="2"/>
        <v>127.90795729201835</v>
      </c>
      <c r="W10" s="109">
        <f t="shared" si="3"/>
        <v>44.469256477091349</v>
      </c>
      <c r="X10" s="109">
        <f t="shared" si="4"/>
        <v>32.78007731643914</v>
      </c>
      <c r="Y10" s="109">
        <f t="shared" si="5"/>
        <v>28.549001216497373</v>
      </c>
      <c r="Z10" s="109">
        <f t="shared" si="6"/>
        <v>19.8116825411518</v>
      </c>
      <c r="AA10" s="109">
        <f t="shared" si="7"/>
        <v>14.710019909828944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8.0158811813996387</v>
      </c>
      <c r="I11" s="97">
        <v>4.6679148079683888</v>
      </c>
      <c r="J11" s="98">
        <v>0.88335461411349037</v>
      </c>
      <c r="K11" s="99">
        <v>146</v>
      </c>
      <c r="M11" s="100">
        <f t="shared" si="0"/>
        <v>0.58233333333333326</v>
      </c>
      <c r="N11" s="89">
        <f t="shared" si="1"/>
        <v>4.6679148079683888</v>
      </c>
      <c r="O11" s="100"/>
      <c r="V11" s="109">
        <f t="shared" si="2"/>
        <v>347.73944430122299</v>
      </c>
      <c r="W11" s="109">
        <f t="shared" si="3"/>
        <v>90.943095856844266</v>
      </c>
      <c r="X11" s="109">
        <f t="shared" si="4"/>
        <v>54.967721175188046</v>
      </c>
      <c r="Y11" s="109">
        <f t="shared" si="5"/>
        <v>41.945887399691955</v>
      </c>
      <c r="Z11" s="109">
        <f t="shared" si="6"/>
        <v>15.055349686259298</v>
      </c>
      <c r="AA11" s="109">
        <f t="shared" si="7"/>
        <v>-0.64585757036758296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9.6109236793496606</v>
      </c>
      <c r="I12" s="97">
        <v>4.8194777700405487</v>
      </c>
      <c r="J12" s="98">
        <v>0.87956724417973953</v>
      </c>
      <c r="K12" s="99">
        <v>141</v>
      </c>
      <c r="M12" s="100">
        <f t="shared" si="0"/>
        <v>0.50145833333333334</v>
      </c>
      <c r="N12" s="89">
        <f t="shared" si="1"/>
        <v>4.8194777700405487</v>
      </c>
      <c r="O12" s="100"/>
      <c r="V12" s="109">
        <f t="shared" si="2"/>
        <v>178.85850207223146</v>
      </c>
      <c r="W12" s="109">
        <f t="shared" si="3"/>
        <v>46.207507118683175</v>
      </c>
      <c r="X12" s="109">
        <f t="shared" si="4"/>
        <v>27.624029299558241</v>
      </c>
      <c r="Y12" s="109">
        <f t="shared" si="5"/>
        <v>20.89745699078798</v>
      </c>
      <c r="Z12" s="109">
        <f t="shared" si="6"/>
        <v>7.0068522211669366</v>
      </c>
      <c r="AA12" s="109">
        <f t="shared" si="7"/>
        <v>-1.1037801035545802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8.4738736302922799</v>
      </c>
      <c r="I13" s="97">
        <v>5.9387731025631734</v>
      </c>
      <c r="J13" s="98">
        <v>0.85159744581062691</v>
      </c>
      <c r="K13" s="99">
        <v>109</v>
      </c>
      <c r="M13" s="100">
        <f t="shared" si="0"/>
        <v>0.70083333333333342</v>
      </c>
      <c r="N13" s="89">
        <f t="shared" si="1"/>
        <v>5.9387731025631734</v>
      </c>
      <c r="O13" s="100"/>
      <c r="V13" s="109">
        <f t="shared" si="2"/>
        <v>140.53294275442184</v>
      </c>
      <c r="W13" s="109">
        <f t="shared" si="3"/>
        <v>32.883010636883711</v>
      </c>
      <c r="X13" s="109">
        <f t="shared" si="4"/>
        <v>17.802007087403272</v>
      </c>
      <c r="Y13" s="109">
        <f t="shared" si="5"/>
        <v>12.343208586295903</v>
      </c>
      <c r="Z13" s="109">
        <f t="shared" si="6"/>
        <v>1.0706006345433472</v>
      </c>
      <c r="AA13" s="109">
        <f t="shared" si="7"/>
        <v>-5.511400650048051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6.9956482606642627</v>
      </c>
      <c r="I14" s="97">
        <v>4.5956027804671384</v>
      </c>
      <c r="J14" s="98">
        <v>0.88516160175125103</v>
      </c>
      <c r="K14" s="99">
        <v>151</v>
      </c>
      <c r="M14" s="100">
        <f t="shared" si="0"/>
        <v>0.65692307692307683</v>
      </c>
      <c r="N14" s="89">
        <f t="shared" si="1"/>
        <v>4.5956027804671384</v>
      </c>
      <c r="O14" s="100"/>
      <c r="V14" s="109">
        <f t="shared" si="2"/>
        <v>204.49500853597175</v>
      </c>
      <c r="W14" s="109">
        <f t="shared" si="3"/>
        <v>53.789156757658255</v>
      </c>
      <c r="X14" s="109">
        <f t="shared" si="4"/>
        <v>32.676319611466127</v>
      </c>
      <c r="Y14" s="109">
        <f t="shared" si="5"/>
        <v>25.034207242112032</v>
      </c>
      <c r="Z14" s="109">
        <f t="shared" si="6"/>
        <v>9.2529805407615537</v>
      </c>
      <c r="AA14" s="109">
        <f t="shared" si="7"/>
        <v>3.8426564849719118E-2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7.7006751725521045</v>
      </c>
      <c r="I15" s="97">
        <v>4.6856934365159439</v>
      </c>
      <c r="J15" s="98">
        <v>0.88291034829614445</v>
      </c>
      <c r="K15" s="99">
        <v>144</v>
      </c>
      <c r="M15" s="100">
        <f t="shared" si="0"/>
        <v>0.60847826086956525</v>
      </c>
      <c r="N15" s="89">
        <f t="shared" si="1"/>
        <v>4.6856934365159439</v>
      </c>
      <c r="O15" s="100"/>
      <c r="V15" s="109">
        <f t="shared" si="2"/>
        <v>176.97008245923504</v>
      </c>
      <c r="W15" s="109">
        <f t="shared" si="3"/>
        <v>46.216614568772748</v>
      </c>
      <c r="X15" s="109">
        <f t="shared" si="4"/>
        <v>27.898967036864256</v>
      </c>
      <c r="Y15" s="109">
        <f t="shared" si="5"/>
        <v>21.268616041791383</v>
      </c>
      <c r="Z15" s="109">
        <f t="shared" si="6"/>
        <v>7.5767116172541957</v>
      </c>
      <c r="AA15" s="109">
        <f t="shared" si="7"/>
        <v>-0.4179008891441478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5.0549488420067474</v>
      </c>
      <c r="I16" s="97">
        <v>3.102142289357825</v>
      </c>
      <c r="J16" s="98">
        <v>0.9224813221099698</v>
      </c>
      <c r="K16" s="99">
        <v>214</v>
      </c>
      <c r="M16" s="100">
        <f t="shared" si="0"/>
        <v>0.61368421052631583</v>
      </c>
      <c r="N16" s="89">
        <f t="shared" si="1"/>
        <v>3.102142289357825</v>
      </c>
      <c r="O16" s="100"/>
      <c r="V16" s="109">
        <f t="shared" si="2"/>
        <v>230.71655046344776</v>
      </c>
      <c r="W16" s="109">
        <f t="shared" si="3"/>
        <v>67.565025207199284</v>
      </c>
      <c r="X16" s="109">
        <f t="shared" si="4"/>
        <v>44.708636140403257</v>
      </c>
      <c r="Y16" s="109">
        <f t="shared" si="5"/>
        <v>36.435418647337201</v>
      </c>
      <c r="Z16" s="109">
        <f t="shared" si="6"/>
        <v>19.350938009336737</v>
      </c>
      <c r="AA16" s="109">
        <f t="shared" si="7"/>
        <v>9.3754226727625358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0</v>
      </c>
      <c r="I17" s="97">
        <v>0</v>
      </c>
      <c r="J17" s="98">
        <v>1</v>
      </c>
      <c r="K17" s="99">
        <v>274</v>
      </c>
      <c r="M17" s="100">
        <f t="shared" si="0"/>
        <v>0.66118478925551039</v>
      </c>
      <c r="N17" s="89">
        <f t="shared" si="1"/>
        <v>0</v>
      </c>
      <c r="O17" s="100"/>
      <c r="V17" s="109">
        <f t="shared" si="2"/>
        <v>145.43091220360577</v>
      </c>
      <c r="W17" s="109">
        <f t="shared" si="3"/>
        <v>50.561393297171058</v>
      </c>
      <c r="X17" s="109">
        <f t="shared" si="4"/>
        <v>37.270836366737541</v>
      </c>
      <c r="Y17" s="109">
        <f t="shared" si="5"/>
        <v>32.460117238352218</v>
      </c>
      <c r="Z17" s="109">
        <f t="shared" si="6"/>
        <v>22.52581563530098</v>
      </c>
      <c r="AA17" s="109">
        <f t="shared" si="7"/>
        <v>16.725242583114262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8.5400016547849926</v>
      </c>
      <c r="I18" s="97">
        <v>4.8521152259023301</v>
      </c>
      <c r="J18" s="98">
        <v>0.8787516747467129</v>
      </c>
      <c r="K18" s="99">
        <v>139</v>
      </c>
      <c r="M18" s="100">
        <f t="shared" si="0"/>
        <v>0.56816326530612238</v>
      </c>
      <c r="N18" s="89">
        <f t="shared" si="1"/>
        <v>4.8521152259023301</v>
      </c>
      <c r="O18" s="100"/>
      <c r="V18" s="109">
        <f t="shared" si="2"/>
        <v>362.37682991126081</v>
      </c>
      <c r="W18" s="109">
        <f t="shared" si="3"/>
        <v>93.369430665421604</v>
      </c>
      <c r="X18" s="109">
        <f t="shared" si="4"/>
        <v>55.683373061284357</v>
      </c>
      <c r="Y18" s="109">
        <f t="shared" si="5"/>
        <v>42.042331595632191</v>
      </c>
      <c r="Z18" s="109">
        <f t="shared" si="6"/>
        <v>13.873108557869717</v>
      </c>
      <c r="AA18" s="109">
        <f t="shared" si="7"/>
        <v>-2.5747146090548867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5.2339966982317474</v>
      </c>
      <c r="I19" s="97">
        <v>3.9712949947833387</v>
      </c>
      <c r="J19" s="98">
        <v>0.90076227690683175</v>
      </c>
      <c r="K19" s="99">
        <v>184</v>
      </c>
      <c r="M19" s="100">
        <f t="shared" si="0"/>
        <v>0.75875000000000004</v>
      </c>
      <c r="N19" s="89">
        <f t="shared" si="1"/>
        <v>3.9712949947833387</v>
      </c>
      <c r="O19" s="100"/>
      <c r="V19" s="109">
        <f t="shared" si="2"/>
        <v>185.24108612492955</v>
      </c>
      <c r="W19" s="109">
        <f t="shared" si="3"/>
        <v>51.089102495706669</v>
      </c>
      <c r="X19" s="109">
        <f t="shared" si="4"/>
        <v>32.295346647601079</v>
      </c>
      <c r="Y19" s="109">
        <f t="shared" si="5"/>
        <v>25.492661009525552</v>
      </c>
      <c r="Z19" s="109">
        <f t="shared" si="6"/>
        <v>11.44487957896221</v>
      </c>
      <c r="AA19" s="109">
        <f t="shared" si="7"/>
        <v>3.2424728406659571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12.821720019655052</v>
      </c>
      <c r="I20" s="97">
        <v>7.7769837500169636</v>
      </c>
      <c r="J20" s="98">
        <v>0.80566284778691966</v>
      </c>
      <c r="K20" s="99">
        <v>66</v>
      </c>
      <c r="M20" s="100">
        <f t="shared" si="0"/>
        <v>0.60654761904761911</v>
      </c>
      <c r="N20" s="89">
        <f t="shared" si="1"/>
        <v>7.7769837500169636</v>
      </c>
      <c r="O20" s="100"/>
      <c r="V20" s="109">
        <f t="shared" si="2"/>
        <v>355.34541253787665</v>
      </c>
      <c r="W20" s="109">
        <f t="shared" si="3"/>
        <v>67.62720498363386</v>
      </c>
      <c r="X20" s="109">
        <f t="shared" si="4"/>
        <v>27.319893831425784</v>
      </c>
      <c r="Y20" s="109">
        <f t="shared" si="5"/>
        <v>12.730049794891372</v>
      </c>
      <c r="Z20" s="109">
        <f t="shared" si="6"/>
        <v>-17.398483410300983</v>
      </c>
      <c r="AA20" s="109">
        <f t="shared" si="7"/>
        <v>-34.990334835294426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7.3932912899030594</v>
      </c>
      <c r="I21" s="97">
        <v>4.8650097078862107</v>
      </c>
      <c r="J21" s="98">
        <v>0.87842945767791625</v>
      </c>
      <c r="K21" s="99">
        <v>137</v>
      </c>
      <c r="M21" s="100">
        <f t="shared" si="0"/>
        <v>0.65803030303030308</v>
      </c>
      <c r="N21" s="89">
        <f t="shared" si="1"/>
        <v>4.8650097078862107</v>
      </c>
      <c r="O21" s="100"/>
      <c r="V21" s="109">
        <f t="shared" si="2"/>
        <v>243.31360942729242</v>
      </c>
      <c r="W21" s="109">
        <f t="shared" si="3"/>
        <v>62.625538972964662</v>
      </c>
      <c r="X21" s="109">
        <f t="shared" si="4"/>
        <v>37.312402417567398</v>
      </c>
      <c r="Y21" s="109">
        <f t="shared" si="5"/>
        <v>28.149927822719292</v>
      </c>
      <c r="Z21" s="109">
        <f t="shared" si="6"/>
        <v>9.2291004731361745</v>
      </c>
      <c r="AA21" s="109">
        <f t="shared" si="7"/>
        <v>-1.8186455722788346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6.2991904742983786</v>
      </c>
      <c r="I22" s="97">
        <v>3.9789886495984756</v>
      </c>
      <c r="J22" s="98">
        <v>0.90057002204107073</v>
      </c>
      <c r="K22" s="99">
        <v>182</v>
      </c>
      <c r="M22" s="100">
        <f t="shared" si="0"/>
        <v>0.6316666666666666</v>
      </c>
      <c r="N22" s="89">
        <f t="shared" si="1"/>
        <v>3.9789886495984756</v>
      </c>
      <c r="O22" s="100"/>
      <c r="V22" s="109">
        <f t="shared" si="2"/>
        <v>304.99169054685075</v>
      </c>
      <c r="W22" s="109">
        <f t="shared" si="3"/>
        <v>84.068914869107118</v>
      </c>
      <c r="X22" s="109">
        <f t="shared" si="4"/>
        <v>53.119177153347593</v>
      </c>
      <c r="Y22" s="109">
        <f t="shared" si="5"/>
        <v>41.916449079042835</v>
      </c>
      <c r="Z22" s="109">
        <f t="shared" si="6"/>
        <v>18.78242763712451</v>
      </c>
      <c r="AA22" s="109">
        <f t="shared" si="7"/>
        <v>5.2746254053616148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0.22296532113088591</v>
      </c>
      <c r="I23" s="97">
        <v>0.3389072881189466</v>
      </c>
      <c r="J23" s="98">
        <v>0.99153112834559409</v>
      </c>
      <c r="K23" s="99">
        <v>268</v>
      </c>
      <c r="M23" s="100">
        <f t="shared" si="0"/>
        <v>1.52</v>
      </c>
      <c r="N23" s="89">
        <f t="shared" si="1"/>
        <v>0.3389072881189466</v>
      </c>
      <c r="O23" s="100"/>
      <c r="V23" s="109">
        <f t="shared" si="2"/>
        <v>119.46886182519208</v>
      </c>
      <c r="W23" s="109">
        <f t="shared" si="3"/>
        <v>40.869622475106617</v>
      </c>
      <c r="X23" s="109">
        <f t="shared" si="4"/>
        <v>29.858418061797138</v>
      </c>
      <c r="Y23" s="109">
        <f t="shared" si="5"/>
        <v>25.87274522845102</v>
      </c>
      <c r="Z23" s="109">
        <f t="shared" si="6"/>
        <v>17.642192797335021</v>
      </c>
      <c r="AA23" s="109">
        <f t="shared" si="7"/>
        <v>12.836427626899903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1.4445589997862893</v>
      </c>
      <c r="I24" s="97">
        <v>0.60430718157726426</v>
      </c>
      <c r="J24" s="98">
        <v>0.98489911506766592</v>
      </c>
      <c r="K24" s="99">
        <v>264</v>
      </c>
      <c r="M24" s="100">
        <f t="shared" si="0"/>
        <v>0.41833333333333328</v>
      </c>
      <c r="N24" s="89">
        <f t="shared" si="1"/>
        <v>0.60430718157726426</v>
      </c>
      <c r="O24" s="100"/>
      <c r="V24" s="109">
        <f t="shared" si="2"/>
        <v>399.31398782699654</v>
      </c>
      <c r="W24" s="109">
        <f t="shared" si="3"/>
        <v>134.83404251020917</v>
      </c>
      <c r="X24" s="109">
        <f t="shared" si="4"/>
        <v>97.782249577038854</v>
      </c>
      <c r="Y24" s="109">
        <f t="shared" si="5"/>
        <v>84.370789851343162</v>
      </c>
      <c r="Z24" s="109">
        <f t="shared" si="6"/>
        <v>56.675661057375471</v>
      </c>
      <c r="AA24" s="109">
        <f t="shared" si="7"/>
        <v>40.504658386207517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13.037514915544703</v>
      </c>
      <c r="I25" s="97">
        <v>8.0429050348038871</v>
      </c>
      <c r="J25" s="98">
        <v>0.79901780558810831</v>
      </c>
      <c r="K25" s="99">
        <v>64</v>
      </c>
      <c r="M25" s="100">
        <f t="shared" si="0"/>
        <v>0.61690476190476196</v>
      </c>
      <c r="N25" s="89">
        <f t="shared" si="1"/>
        <v>8.0429050348038871</v>
      </c>
      <c r="O25" s="100"/>
      <c r="V25" s="109">
        <f t="shared" si="2"/>
        <v>170.38136308389426</v>
      </c>
      <c r="W25" s="109">
        <f t="shared" si="3"/>
        <v>31.278649881965112</v>
      </c>
      <c r="X25" s="109">
        <f t="shared" si="4"/>
        <v>11.791331401818274</v>
      </c>
      <c r="Y25" s="109">
        <f t="shared" si="5"/>
        <v>4.7376002253083227</v>
      </c>
      <c r="Z25" s="109">
        <f t="shared" si="6"/>
        <v>-9.8285989362326092</v>
      </c>
      <c r="AA25" s="109">
        <f t="shared" si="7"/>
        <v>-18.333706361526403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6.5700478852241373</v>
      </c>
      <c r="I26" s="97">
        <v>4.1352654336410737</v>
      </c>
      <c r="J26" s="98">
        <v>0.89666485955853492</v>
      </c>
      <c r="K26" s="99">
        <v>174</v>
      </c>
      <c r="M26" s="100">
        <f t="shared" si="0"/>
        <v>0.62941176470588223</v>
      </c>
      <c r="N26" s="89">
        <f t="shared" si="1"/>
        <v>4.1352654336410737</v>
      </c>
      <c r="O26" s="100"/>
      <c r="V26" s="109">
        <f t="shared" si="2"/>
        <v>150.52372653157866</v>
      </c>
      <c r="W26" s="109">
        <f t="shared" si="3"/>
        <v>41.015995232401814</v>
      </c>
      <c r="X26" s="109">
        <f t="shared" si="4"/>
        <v>25.674726994394444</v>
      </c>
      <c r="Y26" s="109">
        <f t="shared" si="5"/>
        <v>20.121721732645415</v>
      </c>
      <c r="Z26" s="109">
        <f t="shared" si="6"/>
        <v>8.6545735576362883</v>
      </c>
      <c r="AA26" s="109">
        <f t="shared" si="7"/>
        <v>1.9589815223632503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7.2133072161844565</v>
      </c>
      <c r="I27" s="97">
        <v>3.8653021954154139</v>
      </c>
      <c r="J27" s="98">
        <v>0.90341090514708089</v>
      </c>
      <c r="K27" s="99">
        <v>187</v>
      </c>
      <c r="M27" s="100">
        <f t="shared" si="0"/>
        <v>0.53585714285714292</v>
      </c>
      <c r="N27" s="89">
        <f t="shared" si="1"/>
        <v>3.8653021954154139</v>
      </c>
      <c r="O27" s="100"/>
      <c r="V27" s="109">
        <f t="shared" si="2"/>
        <v>668.08111687878056</v>
      </c>
      <c r="W27" s="109">
        <f t="shared" si="3"/>
        <v>185.67385357189119</v>
      </c>
      <c r="X27" s="109">
        <f t="shared" si="4"/>
        <v>118.09196562157739</v>
      </c>
      <c r="Y27" s="109">
        <f t="shared" si="5"/>
        <v>93.629673875887249</v>
      </c>
      <c r="Z27" s="109">
        <f t="shared" si="6"/>
        <v>43.11419425255653</v>
      </c>
      <c r="AA27" s="109">
        <f t="shared" si="7"/>
        <v>13.618539547309682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5.7855157809950386</v>
      </c>
      <c r="I28" s="97">
        <v>3.1208407241713623</v>
      </c>
      <c r="J28" s="98">
        <v>0.9220140714779369</v>
      </c>
      <c r="K28" s="99">
        <v>213</v>
      </c>
      <c r="M28" s="100">
        <f t="shared" si="0"/>
        <v>0.53942307692307689</v>
      </c>
      <c r="N28" s="89">
        <f t="shared" si="1"/>
        <v>3.1208407241713623</v>
      </c>
      <c r="O28" s="100"/>
      <c r="V28" s="109">
        <f t="shared" si="2"/>
        <v>313.66681500496975</v>
      </c>
      <c r="W28" s="109">
        <f t="shared" si="3"/>
        <v>91.744489363381902</v>
      </c>
      <c r="X28" s="109">
        <f t="shared" si="4"/>
        <v>60.654721679594523</v>
      </c>
      <c r="Y28" s="109">
        <f t="shared" si="5"/>
        <v>49.401307629580486</v>
      </c>
      <c r="Z28" s="109">
        <f t="shared" si="6"/>
        <v>26.162617892485709</v>
      </c>
      <c r="AA28" s="109">
        <f t="shared" si="7"/>
        <v>12.593700534901343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12.845340103511571</v>
      </c>
      <c r="I29" s="97">
        <v>9.4136831049721827</v>
      </c>
      <c r="J29" s="98">
        <v>0.76476376635701593</v>
      </c>
      <c r="K29" s="99">
        <v>40</v>
      </c>
      <c r="M29" s="100">
        <f t="shared" si="0"/>
        <v>0.73284810126582278</v>
      </c>
      <c r="N29" s="89">
        <f t="shared" si="1"/>
        <v>9.4136831049721827</v>
      </c>
      <c r="O29" s="100"/>
      <c r="V29" s="109">
        <f t="shared" si="2"/>
        <v>262.07409916374553</v>
      </c>
      <c r="W29" s="109">
        <f t="shared" si="3"/>
        <v>38.528168629914823</v>
      </c>
      <c r="X29" s="109">
        <f t="shared" si="4"/>
        <v>7.2109452416860167</v>
      </c>
      <c r="Y29" s="109">
        <f t="shared" si="5"/>
        <v>-4.1247998584069778</v>
      </c>
      <c r="Z29" s="109">
        <f t="shared" si="6"/>
        <v>-27.533506065171409</v>
      </c>
      <c r="AA29" s="109">
        <f t="shared" si="7"/>
        <v>-41.201694915790647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11.721537773218824</v>
      </c>
      <c r="I30" s="97">
        <v>6.7221243138838256</v>
      </c>
      <c r="J30" s="98">
        <v>0.83202247323975198</v>
      </c>
      <c r="K30" s="99">
        <v>89</v>
      </c>
      <c r="M30" s="100">
        <f t="shared" si="0"/>
        <v>0.57348484848484849</v>
      </c>
      <c r="N30" s="89">
        <f t="shared" si="1"/>
        <v>6.7221243138838256</v>
      </c>
      <c r="O30" s="100"/>
      <c r="V30" s="109">
        <f t="shared" si="2"/>
        <v>166.79066434018563</v>
      </c>
      <c r="W30" s="109">
        <f t="shared" si="3"/>
        <v>36.021107602897942</v>
      </c>
      <c r="X30" s="109">
        <f t="shared" si="4"/>
        <v>17.701206135930615</v>
      </c>
      <c r="Y30" s="109">
        <f t="shared" si="5"/>
        <v>11.070039294798139</v>
      </c>
      <c r="Z30" s="109">
        <f t="shared" si="6"/>
        <v>-2.6235498801061961</v>
      </c>
      <c r="AA30" s="109">
        <f t="shared" si="7"/>
        <v>-10.619146101109735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5.2407051258527924</v>
      </c>
      <c r="I31" s="97">
        <v>3.4795523769806826</v>
      </c>
      <c r="J31" s="98">
        <v>0.9130503133792448</v>
      </c>
      <c r="K31" s="99">
        <v>208</v>
      </c>
      <c r="M31" s="100">
        <f t="shared" si="0"/>
        <v>0.66394736842105262</v>
      </c>
      <c r="N31" s="89">
        <f t="shared" si="1"/>
        <v>3.4795523769806826</v>
      </c>
      <c r="O31" s="100"/>
      <c r="V31" s="109">
        <f t="shared" si="2"/>
        <v>407.17791080371546</v>
      </c>
      <c r="W31" s="109">
        <f t="shared" si="3"/>
        <v>116.26736183832507</v>
      </c>
      <c r="X31" s="109">
        <f t="shared" si="4"/>
        <v>75.512825953080437</v>
      </c>
      <c r="Y31" s="109">
        <f t="shared" si="5"/>
        <v>60.761102125566048</v>
      </c>
      <c r="Z31" s="109">
        <f t="shared" si="6"/>
        <v>30.29828154584272</v>
      </c>
      <c r="AA31" s="109">
        <f t="shared" si="7"/>
        <v>12.511241932099788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7.2321029705100717</v>
      </c>
      <c r="I32" s="97">
        <v>4.2232987519168299</v>
      </c>
      <c r="J32" s="98">
        <v>0.89446501641580745</v>
      </c>
      <c r="K32" s="99">
        <v>167</v>
      </c>
      <c r="M32" s="100">
        <f t="shared" si="0"/>
        <v>0.58396551724137935</v>
      </c>
      <c r="N32" s="89">
        <f t="shared" si="1"/>
        <v>4.2232987519168299</v>
      </c>
      <c r="O32" s="100"/>
      <c r="V32" s="109">
        <f t="shared" si="2"/>
        <v>501.61305439642774</v>
      </c>
      <c r="W32" s="109">
        <f t="shared" si="3"/>
        <v>135.78631941419596</v>
      </c>
      <c r="X32" s="109">
        <f t="shared" si="4"/>
        <v>84.536549161316685</v>
      </c>
      <c r="Y32" s="109">
        <f t="shared" si="5"/>
        <v>65.985915702434411</v>
      </c>
      <c r="Z32" s="109">
        <f t="shared" si="6"/>
        <v>27.678215171589994</v>
      </c>
      <c r="AA32" s="109">
        <f t="shared" si="7"/>
        <v>5.310601999647826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0</v>
      </c>
      <c r="I33" s="97">
        <v>0</v>
      </c>
      <c r="J33" s="98">
        <v>1</v>
      </c>
      <c r="K33" s="99">
        <v>274</v>
      </c>
      <c r="M33" s="100">
        <f t="shared" si="0"/>
        <v>0.66118478925551039</v>
      </c>
      <c r="N33" s="89">
        <f t="shared" si="1"/>
        <v>0</v>
      </c>
      <c r="O33" s="100"/>
      <c r="V33" s="109">
        <f t="shared" si="2"/>
        <v>85.328125701644865</v>
      </c>
      <c r="W33" s="109">
        <f t="shared" si="3"/>
        <v>29.665693885432074</v>
      </c>
      <c r="X33" s="109">
        <f t="shared" si="4"/>
        <v>21.867775992864654</v>
      </c>
      <c r="Y33" s="109">
        <f t="shared" si="5"/>
        <v>19.045201065138986</v>
      </c>
      <c r="Z33" s="109">
        <f t="shared" si="6"/>
        <v>13.216486089079099</v>
      </c>
      <c r="AA33" s="109">
        <f t="shared" si="7"/>
        <v>9.8131379353824428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0.82412506910952188</v>
      </c>
      <c r="I34" s="97">
        <v>0.89417569998383128</v>
      </c>
      <c r="J34" s="98">
        <v>0.97765566128222692</v>
      </c>
      <c r="K34" s="99">
        <v>259</v>
      </c>
      <c r="M34" s="100">
        <f t="shared" si="0"/>
        <v>1.085</v>
      </c>
      <c r="N34" s="89">
        <f t="shared" si="1"/>
        <v>0.89417569998383128</v>
      </c>
      <c r="O34" s="100"/>
      <c r="V34" s="109">
        <f t="shared" si="2"/>
        <v>89.294011358806955</v>
      </c>
      <c r="W34" s="109">
        <f t="shared" si="3"/>
        <v>29.713204014498391</v>
      </c>
      <c r="X34" s="109">
        <f t="shared" si="4"/>
        <v>21.366349080494768</v>
      </c>
      <c r="Y34" s="109">
        <f t="shared" si="5"/>
        <v>18.345078045499935</v>
      </c>
      <c r="Z34" s="109">
        <f t="shared" si="6"/>
        <v>12.10604872676366</v>
      </c>
      <c r="AA34" s="109">
        <f t="shared" si="7"/>
        <v>8.4631207400646193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7.2987367190960821</v>
      </c>
      <c r="I35" s="97">
        <v>4.6022589867633625</v>
      </c>
      <c r="J35" s="98">
        <v>0.88499527143377454</v>
      </c>
      <c r="K35" s="99">
        <v>150</v>
      </c>
      <c r="M35" s="100">
        <f t="shared" si="0"/>
        <v>0.63055555555555554</v>
      </c>
      <c r="N35" s="89">
        <f t="shared" si="1"/>
        <v>4.6022589867633625</v>
      </c>
      <c r="O35" s="100"/>
      <c r="V35" s="109">
        <f t="shared" si="2"/>
        <v>141.34214646869478</v>
      </c>
      <c r="W35" s="109">
        <f t="shared" si="3"/>
        <v>37.158224530938753</v>
      </c>
      <c r="X35" s="109">
        <f t="shared" si="4"/>
        <v>22.562784797390471</v>
      </c>
      <c r="Y35" s="109">
        <f t="shared" si="5"/>
        <v>17.279743501160478</v>
      </c>
      <c r="Z35" s="109">
        <f t="shared" si="6"/>
        <v>6.3700802642341898</v>
      </c>
      <c r="AA35" s="109">
        <f t="shared" si="7"/>
        <v>0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3.2572543528185731</v>
      </c>
      <c r="I36" s="97">
        <v>2.7075926807804387</v>
      </c>
      <c r="J36" s="98">
        <v>0.93234062615410485</v>
      </c>
      <c r="K36" s="99">
        <v>218</v>
      </c>
      <c r="M36" s="100">
        <f t="shared" si="0"/>
        <v>0.83124999999999993</v>
      </c>
      <c r="N36" s="89">
        <f t="shared" si="1"/>
        <v>2.7075926807804387</v>
      </c>
      <c r="O36" s="100"/>
      <c r="V36" s="109">
        <f t="shared" si="2"/>
        <v>168.73369027122672</v>
      </c>
      <c r="W36" s="109">
        <f t="shared" si="3"/>
        <v>50.675216060823679</v>
      </c>
      <c r="X36" s="109">
        <f t="shared" si="4"/>
        <v>34.136048468322542</v>
      </c>
      <c r="Y36" s="109">
        <f t="shared" si="5"/>
        <v>28.149445324354772</v>
      </c>
      <c r="Z36" s="109">
        <f t="shared" si="6"/>
        <v>15.786902506372373</v>
      </c>
      <c r="AA36" s="109">
        <f t="shared" si="7"/>
        <v>8.5684954565533804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2.9593777740720104</v>
      </c>
      <c r="I37" s="97">
        <v>1.1350084168793828</v>
      </c>
      <c r="J37" s="98">
        <v>0.97163755119409445</v>
      </c>
      <c r="K37" s="99">
        <v>254</v>
      </c>
      <c r="M37" s="100">
        <f t="shared" si="0"/>
        <v>0.3835294117647059</v>
      </c>
      <c r="N37" s="89">
        <f t="shared" si="1"/>
        <v>1.1350084168793828</v>
      </c>
      <c r="O37" s="100"/>
      <c r="V37" s="109">
        <f t="shared" si="2"/>
        <v>594.26945916747161</v>
      </c>
      <c r="W37" s="109">
        <f t="shared" si="3"/>
        <v>195.2913289409145</v>
      </c>
      <c r="X37" s="109">
        <f t="shared" si="4"/>
        <v>139.39727977846735</v>
      </c>
      <c r="Y37" s="109">
        <f t="shared" si="5"/>
        <v>119.16557896441249</v>
      </c>
      <c r="Z37" s="109">
        <f t="shared" si="6"/>
        <v>77.386416127072195</v>
      </c>
      <c r="AA37" s="109">
        <f t="shared" si="7"/>
        <v>52.991839056575024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4.1097638800255254</v>
      </c>
      <c r="I38" s="97">
        <v>2.3733886407147406</v>
      </c>
      <c r="J38" s="98">
        <v>0.9406919694887661</v>
      </c>
      <c r="K38" s="99">
        <v>231</v>
      </c>
      <c r="M38" s="100">
        <f t="shared" si="0"/>
        <v>0.5774999999999999</v>
      </c>
      <c r="N38" s="89">
        <f t="shared" si="1"/>
        <v>2.3733886407147406</v>
      </c>
      <c r="O38" s="100"/>
      <c r="V38" s="109">
        <f t="shared" si="2"/>
        <v>194.21783320273374</v>
      </c>
      <c r="W38" s="109">
        <f t="shared" si="3"/>
        <v>59.535187810139988</v>
      </c>
      <c r="X38" s="109">
        <f t="shared" si="4"/>
        <v>40.667089955685228</v>
      </c>
      <c r="Y38" s="109">
        <f t="shared" si="5"/>
        <v>33.837495098239991</v>
      </c>
      <c r="Z38" s="109">
        <f t="shared" si="6"/>
        <v>19.734145197768708</v>
      </c>
      <c r="AA38" s="109">
        <f t="shared" si="7"/>
        <v>11.499292397134237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3.8328117945194666</v>
      </c>
      <c r="I39" s="97">
        <v>2.5955322371011516</v>
      </c>
      <c r="J39" s="98">
        <v>0.93514087727978301</v>
      </c>
      <c r="K39" s="99">
        <v>224</v>
      </c>
      <c r="M39" s="100">
        <f t="shared" si="0"/>
        <v>0.67718750000000005</v>
      </c>
      <c r="N39" s="89">
        <f t="shared" si="1"/>
        <v>2.5955322371011516</v>
      </c>
      <c r="O39" s="100"/>
      <c r="V39" s="109">
        <f t="shared" si="2"/>
        <v>235.39643336728224</v>
      </c>
      <c r="W39" s="109">
        <f t="shared" si="3"/>
        <v>71.189002301966823</v>
      </c>
      <c r="X39" s="109">
        <f t="shared" si="4"/>
        <v>48.184688206875684</v>
      </c>
      <c r="Y39" s="109">
        <f t="shared" si="5"/>
        <v>39.857927001013302</v>
      </c>
      <c r="Z39" s="109">
        <f t="shared" si="6"/>
        <v>22.662876741783592</v>
      </c>
      <c r="AA39" s="109">
        <f t="shared" si="7"/>
        <v>12.622800534106396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6.7946565639537111</v>
      </c>
      <c r="I40" s="97">
        <v>5.1678589827763322</v>
      </c>
      <c r="J40" s="98">
        <v>0.87086163093122737</v>
      </c>
      <c r="K40" s="99">
        <v>129</v>
      </c>
      <c r="M40" s="100">
        <f t="shared" si="0"/>
        <v>0.76057692307692304</v>
      </c>
      <c r="N40" s="89">
        <f t="shared" si="1"/>
        <v>5.1678589827763322</v>
      </c>
      <c r="O40" s="100"/>
      <c r="V40" s="109">
        <f t="shared" si="2"/>
        <v>357.82536849124267</v>
      </c>
      <c r="W40" s="109">
        <f t="shared" si="3"/>
        <v>89.790101362878261</v>
      </c>
      <c r="X40" s="109">
        <f t="shared" si="4"/>
        <v>52.240232678007544</v>
      </c>
      <c r="Y40" s="109">
        <f t="shared" si="5"/>
        <v>38.648486862072623</v>
      </c>
      <c r="Z40" s="109">
        <f t="shared" si="6"/>
        <v>10.5810610481638</v>
      </c>
      <c r="AA40" s="109">
        <f t="shared" si="7"/>
        <v>-5.8073233925103729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0.41889520401487335</v>
      </c>
      <c r="I41" s="97">
        <v>1.8766505139866327</v>
      </c>
      <c r="J41" s="98">
        <v>0.95310483751665553</v>
      </c>
      <c r="K41" s="99">
        <v>236</v>
      </c>
      <c r="M41" s="100">
        <f t="shared" si="0"/>
        <v>4.4800000000000004</v>
      </c>
      <c r="N41" s="89">
        <f t="shared" si="1"/>
        <v>1.8766505139866327</v>
      </c>
      <c r="O41" s="100"/>
      <c r="V41" s="109">
        <f t="shared" si="2"/>
        <v>20.738939906542928</v>
      </c>
      <c r="W41" s="109">
        <f t="shared" si="3"/>
        <v>6.5445788053053038</v>
      </c>
      <c r="X41" s="109">
        <f t="shared" si="4"/>
        <v>4.5560479633476554</v>
      </c>
      <c r="Y41" s="109">
        <f t="shared" si="5"/>
        <v>3.8362689948016166</v>
      </c>
      <c r="Z41" s="109">
        <f t="shared" si="6"/>
        <v>2.3499004976514892</v>
      </c>
      <c r="AA41" s="109">
        <f t="shared" si="7"/>
        <v>1.4820197552810146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0</v>
      </c>
      <c r="I42" s="97">
        <v>0</v>
      </c>
      <c r="J42" s="98">
        <v>1</v>
      </c>
      <c r="K42" s="99">
        <v>274</v>
      </c>
      <c r="M42" s="100">
        <f t="shared" si="0"/>
        <v>0.66118478925551039</v>
      </c>
      <c r="N42" s="89">
        <f t="shared" si="1"/>
        <v>0</v>
      </c>
      <c r="O42" s="100"/>
      <c r="V42" s="109">
        <f t="shared" si="2"/>
        <v>100.23427875245994</v>
      </c>
      <c r="W42" s="109">
        <f t="shared" si="3"/>
        <v>34.848057493898807</v>
      </c>
      <c r="X42" s="109">
        <f t="shared" si="4"/>
        <v>25.68790462161639</v>
      </c>
      <c r="Y42" s="109">
        <f t="shared" si="5"/>
        <v>22.372248033838964</v>
      </c>
      <c r="Z42" s="109">
        <f t="shared" si="6"/>
        <v>15.525302353561791</v>
      </c>
      <c r="AA42" s="109">
        <f t="shared" si="7"/>
        <v>11.527416020958047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11.255038455914518</v>
      </c>
      <c r="I43" s="97">
        <v>7.3157749963444365</v>
      </c>
      <c r="J43" s="98">
        <v>0.81718788096758799</v>
      </c>
      <c r="K43" s="99">
        <v>76</v>
      </c>
      <c r="M43" s="100">
        <f t="shared" si="0"/>
        <v>0.65</v>
      </c>
      <c r="N43" s="89">
        <f t="shared" si="1"/>
        <v>7.3157749963444365</v>
      </c>
      <c r="O43" s="100"/>
      <c r="V43" s="109">
        <f t="shared" si="2"/>
        <v>123.1557300741642</v>
      </c>
      <c r="W43" s="109">
        <f t="shared" si="3"/>
        <v>24.844602834628002</v>
      </c>
      <c r="X43" s="109">
        <f t="shared" si="4"/>
        <v>11.071900616534162</v>
      </c>
      <c r="Y43" s="109">
        <f t="shared" si="5"/>
        <v>6.0866616715490416</v>
      </c>
      <c r="Z43" s="109">
        <f t="shared" si="6"/>
        <v>-4.208029396682516</v>
      </c>
      <c r="AA43" s="109">
        <f t="shared" si="7"/>
        <v>-10.219031475845311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12.82626652771285</v>
      </c>
      <c r="I44" s="97">
        <v>7.6923845833309423</v>
      </c>
      <c r="J44" s="98">
        <v>0.807776875752238</v>
      </c>
      <c r="K44" s="99">
        <v>68</v>
      </c>
      <c r="M44" s="100">
        <f t="shared" si="0"/>
        <v>0.59973684210526312</v>
      </c>
      <c r="N44" s="89">
        <f t="shared" si="1"/>
        <v>7.6923845833309423</v>
      </c>
      <c r="O44" s="100"/>
      <c r="V44" s="109">
        <f t="shared" si="2"/>
        <v>162.94585061462371</v>
      </c>
      <c r="W44" s="109">
        <f t="shared" si="3"/>
        <v>31.356161984812434</v>
      </c>
      <c r="X44" s="109">
        <f t="shared" si="4"/>
        <v>12.921365768365042</v>
      </c>
      <c r="Y44" s="109">
        <f t="shared" si="5"/>
        <v>6.2486110259905114</v>
      </c>
      <c r="Z44" s="109">
        <f t="shared" si="6"/>
        <v>-7.5308586052345303</v>
      </c>
      <c r="AA44" s="109">
        <f t="shared" si="7"/>
        <v>-15.576599857116772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6.2363168435704086</v>
      </c>
      <c r="I45" s="97">
        <v>4.0131853761865131</v>
      </c>
      <c r="J45" s="98">
        <v>0.89971548837175275</v>
      </c>
      <c r="K45" s="99">
        <v>179</v>
      </c>
      <c r="M45" s="100">
        <f t="shared" si="0"/>
        <v>0.64351851851851849</v>
      </c>
      <c r="N45" s="89">
        <f t="shared" si="1"/>
        <v>4.0131853761865131</v>
      </c>
      <c r="O45" s="100"/>
      <c r="V45" s="109">
        <f t="shared" si="2"/>
        <v>494.35509789507034</v>
      </c>
      <c r="W45" s="109">
        <f t="shared" si="3"/>
        <v>135.92556170211799</v>
      </c>
      <c r="X45" s="109">
        <f t="shared" si="4"/>
        <v>85.712087329811439</v>
      </c>
      <c r="Y45" s="109">
        <f t="shared" si="5"/>
        <v>67.536556919013051</v>
      </c>
      <c r="Z45" s="109">
        <f t="shared" si="6"/>
        <v>30.003457172883305</v>
      </c>
      <c r="AA45" s="109">
        <f t="shared" si="7"/>
        <v>8.0881282799526133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-0.86245411091029545</v>
      </c>
      <c r="I46" s="97">
        <v>-0.7115246415009937</v>
      </c>
      <c r="J46" s="98">
        <v>1.0177801159168469</v>
      </c>
      <c r="K46" s="99">
        <v>290</v>
      </c>
      <c r="M46" s="100">
        <f t="shared" si="0"/>
        <v>0.82499999999999996</v>
      </c>
      <c r="N46" s="89">
        <f t="shared" si="1"/>
        <v>-0.7115246415009937</v>
      </c>
      <c r="O46" s="100"/>
      <c r="V46" s="109">
        <f t="shared" si="2"/>
        <v>116.82163868308885</v>
      </c>
      <c r="W46" s="109">
        <f t="shared" si="3"/>
        <v>41.946213426823121</v>
      </c>
      <c r="X46" s="109">
        <f t="shared" si="4"/>
        <v>31.45668935702918</v>
      </c>
      <c r="Y46" s="109">
        <f t="shared" si="5"/>
        <v>27.659846654774562</v>
      </c>
      <c r="Z46" s="109">
        <f t="shared" si="6"/>
        <v>19.819234983853445</v>
      </c>
      <c r="AA46" s="109">
        <f t="shared" si="7"/>
        <v>15.241153646254746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14.984408583808127</v>
      </c>
      <c r="I47" s="97">
        <v>9.5627771143939135</v>
      </c>
      <c r="J47" s="98">
        <v>0.7610380924795328</v>
      </c>
      <c r="K47" s="99">
        <v>37</v>
      </c>
      <c r="M47" s="100">
        <f t="shared" si="0"/>
        <v>0.63818181818181818</v>
      </c>
      <c r="N47" s="89">
        <f t="shared" si="1"/>
        <v>9.5627771143939135</v>
      </c>
      <c r="O47" s="100"/>
      <c r="V47" s="109">
        <f t="shared" si="2"/>
        <v>142.98955665325101</v>
      </c>
      <c r="W47" s="109">
        <f t="shared" si="3"/>
        <v>20.424154525956816</v>
      </c>
      <c r="X47" s="109">
        <f t="shared" si="4"/>
        <v>3.2535978134172603</v>
      </c>
      <c r="Y47" s="109">
        <f t="shared" si="5"/>
        <v>-2.9615462211333479</v>
      </c>
      <c r="Z47" s="109">
        <f t="shared" si="6"/>
        <v>-15.796033892907676</v>
      </c>
      <c r="AA47" s="109">
        <f t="shared" si="7"/>
        <v>-23.29000642386556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1.0899898696090744</v>
      </c>
      <c r="I48" s="97">
        <v>1.0150530660734507</v>
      </c>
      <c r="J48" s="98">
        <v>0.97463508623051454</v>
      </c>
      <c r="K48" s="99">
        <v>257</v>
      </c>
      <c r="M48" s="100">
        <f t="shared" si="0"/>
        <v>0.93125000000000013</v>
      </c>
      <c r="N48" s="89">
        <f t="shared" si="1"/>
        <v>1.0150530660734507</v>
      </c>
      <c r="O48" s="100"/>
      <c r="V48" s="109">
        <f t="shared" si="2"/>
        <v>156.83484788989716</v>
      </c>
      <c r="W48" s="109">
        <f t="shared" si="3"/>
        <v>51.863567287226076</v>
      </c>
      <c r="X48" s="109">
        <f t="shared" si="4"/>
        <v>37.157824104463032</v>
      </c>
      <c r="Y48" s="109">
        <f t="shared" si="5"/>
        <v>31.834856797920473</v>
      </c>
      <c r="Z48" s="109">
        <f t="shared" si="6"/>
        <v>20.842744966996818</v>
      </c>
      <c r="AA48" s="109">
        <f t="shared" si="7"/>
        <v>14.424523513614023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-1.0902158889896796</v>
      </c>
      <c r="I49" s="97">
        <v>-0.42409398081698535</v>
      </c>
      <c r="J49" s="98">
        <v>1.0105975811640986</v>
      </c>
      <c r="K49" s="99">
        <v>289</v>
      </c>
      <c r="M49" s="100">
        <f t="shared" si="0"/>
        <v>0.38900000000000001</v>
      </c>
      <c r="N49" s="89">
        <f t="shared" si="1"/>
        <v>-0.42409398081698535</v>
      </c>
      <c r="O49" s="100"/>
      <c r="V49" s="109">
        <f t="shared" si="2"/>
        <v>486.5365056554017</v>
      </c>
      <c r="W49" s="109">
        <f t="shared" si="3"/>
        <v>172.48046782820097</v>
      </c>
      <c r="X49" s="109">
        <f t="shared" si="4"/>
        <v>128.4834106258198</v>
      </c>
      <c r="Y49" s="109">
        <f t="shared" si="5"/>
        <v>112.55800691369298</v>
      </c>
      <c r="Z49" s="109">
        <f t="shared" si="6"/>
        <v>79.671496725824142</v>
      </c>
      <c r="AA49" s="109">
        <f t="shared" si="7"/>
        <v>60.469280767570424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3.9321011103703256</v>
      </c>
      <c r="I50" s="97">
        <v>2.4029506785596437</v>
      </c>
      <c r="J50" s="98">
        <v>0.93995325092729543</v>
      </c>
      <c r="K50" s="99">
        <v>230</v>
      </c>
      <c r="M50" s="100">
        <f t="shared" si="0"/>
        <v>0.61111111111111116</v>
      </c>
      <c r="N50" s="89">
        <f t="shared" si="1"/>
        <v>2.4029506785596437</v>
      </c>
      <c r="O50" s="100"/>
      <c r="V50" s="109">
        <f t="shared" si="2"/>
        <v>143.75838602942312</v>
      </c>
      <c r="W50" s="109">
        <f t="shared" si="3"/>
        <v>43.989090868172283</v>
      </c>
      <c r="X50" s="109">
        <f t="shared" si="4"/>
        <v>30.012109509622444</v>
      </c>
      <c r="Y50" s="109">
        <f t="shared" si="5"/>
        <v>24.952928624230641</v>
      </c>
      <c r="Z50" s="109">
        <f t="shared" si="6"/>
        <v>14.505544888331034</v>
      </c>
      <c r="AA50" s="109">
        <f t="shared" si="7"/>
        <v>8.4053865696325119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15.157536124929148</v>
      </c>
      <c r="I51" s="97">
        <v>10.562988956804256</v>
      </c>
      <c r="J51" s="98">
        <v>0.7360440424323792</v>
      </c>
      <c r="K51" s="99">
        <v>26</v>
      </c>
      <c r="M51" s="100">
        <f t="shared" si="0"/>
        <v>0.69688034188034176</v>
      </c>
      <c r="N51" s="89">
        <f t="shared" si="1"/>
        <v>10.562988956804256</v>
      </c>
      <c r="O51" s="100"/>
      <c r="V51" s="109">
        <f t="shared" si="2"/>
        <v>332.91404631290101</v>
      </c>
      <c r="W51" s="109">
        <f t="shared" si="3"/>
        <v>37.862233389696257</v>
      </c>
      <c r="X51" s="109">
        <f t="shared" si="4"/>
        <v>-3.4724646491012718</v>
      </c>
      <c r="Y51" s="109">
        <f t="shared" si="5"/>
        <v>-18.434186987909882</v>
      </c>
      <c r="Z51" s="109">
        <f t="shared" si="6"/>
        <v>-49.330661766041771</v>
      </c>
      <c r="AA51" s="109">
        <f t="shared" si="7"/>
        <v>-67.370909200300602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4.8130997334610539</v>
      </c>
      <c r="I52" s="97">
        <v>3.9101203704225997</v>
      </c>
      <c r="J52" s="98">
        <v>0.90229095469093346</v>
      </c>
      <c r="K52" s="99">
        <v>186</v>
      </c>
      <c r="M52" s="100">
        <f t="shared" si="0"/>
        <v>0.81239130434782614</v>
      </c>
      <c r="N52" s="89">
        <f t="shared" si="1"/>
        <v>3.9101203704225997</v>
      </c>
      <c r="O52" s="100"/>
      <c r="V52" s="109">
        <f t="shared" si="2"/>
        <v>216.72728677861448</v>
      </c>
      <c r="W52" s="109">
        <f t="shared" si="3"/>
        <v>60.038845437914553</v>
      </c>
      <c r="X52" s="109">
        <f t="shared" si="4"/>
        <v>38.087889282720887</v>
      </c>
      <c r="Y52" s="109">
        <f t="shared" si="5"/>
        <v>30.142406996698028</v>
      </c>
      <c r="Z52" s="109">
        <f t="shared" si="6"/>
        <v>13.734710911238743</v>
      </c>
      <c r="AA52" s="109">
        <f t="shared" si="7"/>
        <v>4.1543656021580562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2.3493747819716035</v>
      </c>
      <c r="I53" s="97">
        <v>1.7639888987970125</v>
      </c>
      <c r="J53" s="98">
        <v>0.95592011117074138</v>
      </c>
      <c r="K53" s="99">
        <v>241</v>
      </c>
      <c r="M53" s="100">
        <f t="shared" si="0"/>
        <v>0.75083333333333335</v>
      </c>
      <c r="N53" s="89">
        <f t="shared" si="1"/>
        <v>1.7639888987970125</v>
      </c>
      <c r="O53" s="100"/>
      <c r="V53" s="109">
        <f t="shared" si="2"/>
        <v>132.77193442747281</v>
      </c>
      <c r="W53" s="109">
        <f t="shared" si="3"/>
        <v>42.16641505765476</v>
      </c>
      <c r="X53" s="109">
        <f t="shared" si="4"/>
        <v>29.473214678050148</v>
      </c>
      <c r="Y53" s="109">
        <f t="shared" si="5"/>
        <v>24.878717834447983</v>
      </c>
      <c r="Z53" s="109">
        <f t="shared" si="6"/>
        <v>15.390922737599206</v>
      </c>
      <c r="AA53" s="109">
        <f t="shared" si="7"/>
        <v>9.8510618835108978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13.721402065208565</v>
      </c>
      <c r="I54" s="97">
        <v>9.0601610695274193</v>
      </c>
      <c r="J54" s="98">
        <v>0.7735978423717379</v>
      </c>
      <c r="K54" s="99">
        <v>44</v>
      </c>
      <c r="M54" s="100">
        <f t="shared" si="0"/>
        <v>0.66029411764705881</v>
      </c>
      <c r="N54" s="89">
        <f t="shared" si="1"/>
        <v>9.0601610695274193</v>
      </c>
      <c r="O54" s="100"/>
      <c r="V54" s="109">
        <f t="shared" si="2"/>
        <v>118.54617066435719</v>
      </c>
      <c r="W54" s="109">
        <f t="shared" si="3"/>
        <v>18.582487351702525</v>
      </c>
      <c r="X54" s="109">
        <f t="shared" si="4"/>
        <v>4.5782735709520175</v>
      </c>
      <c r="Y54" s="109">
        <f t="shared" si="5"/>
        <v>-0.49076450365155388</v>
      </c>
      <c r="Z54" s="109">
        <f t="shared" si="6"/>
        <v>-10.958503676643758</v>
      </c>
      <c r="AA54" s="109">
        <f t="shared" si="7"/>
        <v>-17.070547400535588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4.0454511102128059</v>
      </c>
      <c r="I55" s="97">
        <v>2.4783204063279878</v>
      </c>
      <c r="J55" s="98">
        <v>0.93806985516251151</v>
      </c>
      <c r="K55" s="99">
        <v>228</v>
      </c>
      <c r="M55" s="100">
        <f t="shared" si="0"/>
        <v>0.61261904761904762</v>
      </c>
      <c r="N55" s="89">
        <f t="shared" si="1"/>
        <v>2.4783204063279878</v>
      </c>
      <c r="O55" s="100"/>
      <c r="V55" s="109">
        <f t="shared" si="2"/>
        <v>324.58339874851038</v>
      </c>
      <c r="W55" s="109">
        <f t="shared" si="3"/>
        <v>98.868049451859889</v>
      </c>
      <c r="X55" s="109">
        <f t="shared" si="4"/>
        <v>67.246905648459133</v>
      </c>
      <c r="Y55" s="109">
        <f t="shared" si="5"/>
        <v>55.801151933796604</v>
      </c>
      <c r="Z55" s="109">
        <f t="shared" si="6"/>
        <v>32.165274128170942</v>
      </c>
      <c r="AA55" s="109">
        <f t="shared" si="7"/>
        <v>18.364441282308807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10.887656556511242</v>
      </c>
      <c r="I56" s="97">
        <v>6.3673348611739851</v>
      </c>
      <c r="J56" s="98">
        <v>0.84088822043572842</v>
      </c>
      <c r="K56" s="99">
        <v>96</v>
      </c>
      <c r="M56" s="100">
        <f t="shared" si="0"/>
        <v>0.58482142857142849</v>
      </c>
      <c r="N56" s="89">
        <f t="shared" si="1"/>
        <v>6.3673348611739851</v>
      </c>
      <c r="O56" s="100"/>
      <c r="V56" s="109">
        <f t="shared" si="2"/>
        <v>150.99685134896191</v>
      </c>
      <c r="W56" s="109">
        <f t="shared" si="3"/>
        <v>33.858369104874946</v>
      </c>
      <c r="X56" s="109">
        <f t="shared" si="4"/>
        <v>17.448085960664564</v>
      </c>
      <c r="Y56" s="109">
        <f t="shared" si="5"/>
        <v>11.508134502099377</v>
      </c>
      <c r="Z56" s="109">
        <f t="shared" si="6"/>
        <v>-0.75807096990383682</v>
      </c>
      <c r="AA56" s="109">
        <f t="shared" si="7"/>
        <v>-7.9202272800800539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9.3589415884521152</v>
      </c>
      <c r="I57" s="97">
        <v>5.7538772885803597</v>
      </c>
      <c r="J57" s="98">
        <v>0.85621776225984936</v>
      </c>
      <c r="K57" s="99">
        <v>117</v>
      </c>
      <c r="M57" s="100">
        <f t="shared" si="0"/>
        <v>0.6147999999999999</v>
      </c>
      <c r="N57" s="89">
        <f t="shared" si="1"/>
        <v>5.7538772885803597</v>
      </c>
      <c r="O57" s="100"/>
      <c r="V57" s="109">
        <f t="shared" si="2"/>
        <v>303.82459192270898</v>
      </c>
      <c r="W57" s="109">
        <f t="shared" si="3"/>
        <v>72.347157487174243</v>
      </c>
      <c r="X57" s="109">
        <f t="shared" si="4"/>
        <v>39.918785804270115</v>
      </c>
      <c r="Y57" s="109">
        <f t="shared" si="5"/>
        <v>28.180843686877779</v>
      </c>
      <c r="Z57" s="109">
        <f t="shared" si="6"/>
        <v>3.9415867106610785</v>
      </c>
      <c r="AA57" s="109">
        <f t="shared" si="7"/>
        <v>-10.211555245295541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7.1598073040457946</v>
      </c>
      <c r="I58" s="97">
        <v>5.3376363451661399</v>
      </c>
      <c r="J58" s="98">
        <v>0.86661910578553558</v>
      </c>
      <c r="K58" s="99">
        <v>126</v>
      </c>
      <c r="M58" s="100">
        <f t="shared" si="0"/>
        <v>0.74550000000000005</v>
      </c>
      <c r="N58" s="89">
        <f t="shared" si="1"/>
        <v>5.3376363451661399</v>
      </c>
      <c r="O58" s="100"/>
      <c r="V58" s="109">
        <f t="shared" si="2"/>
        <v>66.299241371358448</v>
      </c>
      <c r="W58" s="109">
        <f t="shared" si="3"/>
        <v>16.39352780495339</v>
      </c>
      <c r="X58" s="109">
        <f t="shared" si="4"/>
        <v>9.4020859282177138</v>
      </c>
      <c r="Y58" s="109">
        <f t="shared" si="5"/>
        <v>6.8714272547358144</v>
      </c>
      <c r="Z58" s="109">
        <f t="shared" si="6"/>
        <v>1.6455294532183837</v>
      </c>
      <c r="AA58" s="109">
        <f t="shared" si="7"/>
        <v>-1.4058377361624368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7.6633970705453471</v>
      </c>
      <c r="I59" s="97">
        <v>5.126146257840877</v>
      </c>
      <c r="J59" s="98">
        <v>0.871903980052117</v>
      </c>
      <c r="K59" s="99">
        <v>131</v>
      </c>
      <c r="M59" s="100">
        <f t="shared" si="0"/>
        <v>0.66891304347826086</v>
      </c>
      <c r="N59" s="89">
        <f t="shared" si="1"/>
        <v>5.126146257840877</v>
      </c>
      <c r="O59" s="100"/>
      <c r="V59" s="109">
        <f t="shared" si="2"/>
        <v>159.74776266573684</v>
      </c>
      <c r="W59" s="109">
        <f t="shared" si="3"/>
        <v>40.228998377865523</v>
      </c>
      <c r="X59" s="109">
        <f t="shared" si="4"/>
        <v>23.485254345710675</v>
      </c>
      <c r="Y59" s="109">
        <f t="shared" si="5"/>
        <v>17.424601649371965</v>
      </c>
      <c r="Z59" s="109">
        <f t="shared" si="6"/>
        <v>4.9091439412885576</v>
      </c>
      <c r="AA59" s="109">
        <f t="shared" si="7"/>
        <v>-2.3985491022761423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2.4981758117052344</v>
      </c>
      <c r="I60" s="97">
        <v>4.6091343725961575</v>
      </c>
      <c r="J60" s="98">
        <v>0.88482346409225732</v>
      </c>
      <c r="K60" s="99">
        <v>149</v>
      </c>
      <c r="M60" s="100">
        <f t="shared" si="0"/>
        <v>1.845</v>
      </c>
      <c r="N60" s="89">
        <f t="shared" si="1"/>
        <v>4.6091343725961575</v>
      </c>
      <c r="O60" s="100"/>
      <c r="V60" s="109">
        <f t="shared" si="2"/>
        <v>156.78212210369679</v>
      </c>
      <c r="W60" s="109">
        <f t="shared" si="3"/>
        <v>41.194886397460174</v>
      </c>
      <c r="X60" s="109">
        <f t="shared" si="4"/>
        <v>25.001922057667592</v>
      </c>
      <c r="Y60" s="109">
        <f t="shared" si="5"/>
        <v>19.140632444113322</v>
      </c>
      <c r="Z60" s="109">
        <f t="shared" si="6"/>
        <v>7.0368664062437762</v>
      </c>
      <c r="AA60" s="109">
        <f t="shared" si="7"/>
        <v>-3.0442591871891887E-2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7.3963135087609144</v>
      </c>
      <c r="I61" s="97">
        <v>5.2223256452929743</v>
      </c>
      <c r="J61" s="98">
        <v>0.86950057677137882</v>
      </c>
      <c r="K61" s="99">
        <v>128</v>
      </c>
      <c r="M61" s="100">
        <f t="shared" si="0"/>
        <v>0.70607142857142857</v>
      </c>
      <c r="N61" s="89">
        <f t="shared" si="1"/>
        <v>5.2223256452929743</v>
      </c>
      <c r="O61" s="100"/>
      <c r="V61" s="109">
        <f t="shared" si="2"/>
        <v>95.183844523654741</v>
      </c>
      <c r="W61" s="109">
        <f t="shared" si="3"/>
        <v>23.773136705189927</v>
      </c>
      <c r="X61" s="109">
        <f t="shared" si="4"/>
        <v>13.768995347206429</v>
      </c>
      <c r="Y61" s="109">
        <f t="shared" si="5"/>
        <v>10.147844296439128</v>
      </c>
      <c r="Z61" s="109">
        <f t="shared" si="6"/>
        <v>2.6700419703236022</v>
      </c>
      <c r="AA61" s="109">
        <f t="shared" si="7"/>
        <v>-1.6961973885783321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10.064042865410505</v>
      </c>
      <c r="I62" s="97">
        <v>6.836360546432422</v>
      </c>
      <c r="J62" s="98">
        <v>0.82916785185610853</v>
      </c>
      <c r="K62" s="99">
        <v>85</v>
      </c>
      <c r="M62" s="100">
        <f t="shared" si="0"/>
        <v>0.67928571428571438</v>
      </c>
      <c r="N62" s="89">
        <f t="shared" si="1"/>
        <v>6.836360546432422</v>
      </c>
      <c r="O62" s="100"/>
      <c r="V62" s="109">
        <f t="shared" si="2"/>
        <v>104.00783888058308</v>
      </c>
      <c r="W62" s="109">
        <f t="shared" si="3"/>
        <v>22.181412029053035</v>
      </c>
      <c r="X62" s="109">
        <f t="shared" si="4"/>
        <v>10.718101188858075</v>
      </c>
      <c r="Y62" s="109">
        <f t="shared" si="5"/>
        <v>6.5687815612302538</v>
      </c>
      <c r="Z62" s="109">
        <f t="shared" si="6"/>
        <v>-1.9997071674289755</v>
      </c>
      <c r="AA62" s="109">
        <f t="shared" si="7"/>
        <v>-7.0027911086454147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2.418692251318697</v>
      </c>
      <c r="I63" s="97">
        <v>1.8543307260110007</v>
      </c>
      <c r="J63" s="98">
        <v>0.95366258126058123</v>
      </c>
      <c r="K63" s="99">
        <v>238</v>
      </c>
      <c r="M63" s="100">
        <f t="shared" si="0"/>
        <v>0.7666666666666665</v>
      </c>
      <c r="N63" s="89">
        <f t="shared" si="1"/>
        <v>1.8543307260110007</v>
      </c>
      <c r="O63" s="100"/>
      <c r="V63" s="109">
        <f t="shared" si="2"/>
        <v>126.00508738625091</v>
      </c>
      <c r="W63" s="109">
        <f t="shared" si="3"/>
        <v>39.813811959394485</v>
      </c>
      <c r="X63" s="109">
        <f t="shared" si="4"/>
        <v>27.739016322483</v>
      </c>
      <c r="Y63" s="109">
        <f t="shared" si="5"/>
        <v>23.368360476690761</v>
      </c>
      <c r="Z63" s="109">
        <f t="shared" si="6"/>
        <v>14.342804792293025</v>
      </c>
      <c r="AA63" s="109">
        <f t="shared" si="7"/>
        <v>9.072842476286004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13.223284331209031</v>
      </c>
      <c r="I64" s="97">
        <v>8.4733414069721036</v>
      </c>
      <c r="J64" s="98">
        <v>0.78826173595173821</v>
      </c>
      <c r="K64" s="99">
        <v>57</v>
      </c>
      <c r="M64" s="100">
        <f t="shared" si="0"/>
        <v>0.64078947368421058</v>
      </c>
      <c r="N64" s="89">
        <f t="shared" si="1"/>
        <v>8.4733414069721036</v>
      </c>
      <c r="O64" s="100"/>
      <c r="V64" s="109">
        <f t="shared" si="2"/>
        <v>144.35393207397291</v>
      </c>
      <c r="W64" s="109">
        <f t="shared" si="3"/>
        <v>24.892382783821457</v>
      </c>
      <c r="X64" s="109">
        <f t="shared" si="4"/>
        <v>8.1566541731975253</v>
      </c>
      <c r="Y64" s="109">
        <f t="shared" si="5"/>
        <v>2.0989027805350031</v>
      </c>
      <c r="Z64" s="109">
        <f t="shared" si="6"/>
        <v>-10.410563634980264</v>
      </c>
      <c r="AA64" s="109">
        <f t="shared" si="7"/>
        <v>-17.714758402409693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6.8144527652619979</v>
      </c>
      <c r="I65" s="97">
        <v>3.8365369068425048</v>
      </c>
      <c r="J65" s="98">
        <v>0.90412971393510688</v>
      </c>
      <c r="K65" s="99">
        <v>190</v>
      </c>
      <c r="M65" s="100">
        <f t="shared" si="0"/>
        <v>0.56299999999999994</v>
      </c>
      <c r="N65" s="89">
        <f t="shared" si="1"/>
        <v>3.8365369068425048</v>
      </c>
      <c r="O65" s="100"/>
      <c r="V65" s="109">
        <f t="shared" si="2"/>
        <v>96.232250744055122</v>
      </c>
      <c r="W65" s="109">
        <f t="shared" si="3"/>
        <v>26.800219453438416</v>
      </c>
      <c r="X65" s="109">
        <f t="shared" si="4"/>
        <v>17.073276855851443</v>
      </c>
      <c r="Y65" s="109">
        <f t="shared" si="5"/>
        <v>13.552462110476332</v>
      </c>
      <c r="Z65" s="109">
        <f t="shared" si="6"/>
        <v>6.2818577298031988</v>
      </c>
      <c r="AA65" s="109">
        <f t="shared" si="7"/>
        <v>2.0365998819148281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16.150948060085412</v>
      </c>
      <c r="I66" s="97">
        <v>11.309075814185158</v>
      </c>
      <c r="J66" s="98">
        <v>0.71740025972334442</v>
      </c>
      <c r="K66" s="99">
        <v>23</v>
      </c>
      <c r="M66" s="100">
        <f t="shared" si="0"/>
        <v>0.70021126760563379</v>
      </c>
      <c r="N66" s="89">
        <f t="shared" si="1"/>
        <v>11.309075814185158</v>
      </c>
      <c r="O66" s="100"/>
      <c r="V66" s="109">
        <f t="shared" si="2"/>
        <v>183.91707198666663</v>
      </c>
      <c r="W66" s="109">
        <f t="shared" si="3"/>
        <v>16.680797327641084</v>
      </c>
      <c r="X66" s="109">
        <f t="shared" si="4"/>
        <v>-6.7478365983040982</v>
      </c>
      <c r="Y66" s="109">
        <f t="shared" si="5"/>
        <v>-15.228186817593633</v>
      </c>
      <c r="Z66" s="109">
        <f t="shared" si="6"/>
        <v>-32.740403708584822</v>
      </c>
      <c r="AA66" s="109">
        <f t="shared" si="7"/>
        <v>-42.965671416455976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15.242926211246576</v>
      </c>
      <c r="I67" s="97">
        <v>9.5475157104586597</v>
      </c>
      <c r="J67" s="98">
        <v>0.76141945598431626</v>
      </c>
      <c r="K67" s="99">
        <v>38</v>
      </c>
      <c r="M67" s="100">
        <f t="shared" si="0"/>
        <v>0.62635714285714283</v>
      </c>
      <c r="N67" s="89">
        <f t="shared" si="1"/>
        <v>9.5475157104586597</v>
      </c>
      <c r="O67" s="100"/>
      <c r="V67" s="109">
        <f t="shared" si="2"/>
        <v>227.96118695791242</v>
      </c>
      <c r="W67" s="109">
        <f t="shared" si="3"/>
        <v>32.659088433804868</v>
      </c>
      <c r="X67" s="109">
        <f t="shared" si="4"/>
        <v>5.2986286255520589</v>
      </c>
      <c r="Y67" s="109">
        <f t="shared" si="5"/>
        <v>-4.6049057447481347</v>
      </c>
      <c r="Z67" s="109">
        <f t="shared" si="6"/>
        <v>-25.056047194730915</v>
      </c>
      <c r="AA67" s="109">
        <f t="shared" si="7"/>
        <v>-36.997333529826001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18.689005048570415</v>
      </c>
      <c r="I68" s="97">
        <v>12.992319435617285</v>
      </c>
      <c r="J68" s="98">
        <v>0.67533809495808594</v>
      </c>
      <c r="K68" s="99">
        <v>14</v>
      </c>
      <c r="M68" s="100">
        <f t="shared" si="0"/>
        <v>0.69518518518518513</v>
      </c>
      <c r="N68" s="89">
        <f t="shared" si="1"/>
        <v>12.992319435617285</v>
      </c>
      <c r="O68" s="100"/>
      <c r="V68" s="109">
        <f t="shared" si="2"/>
        <v>57.309629949341435</v>
      </c>
      <c r="W68" s="109">
        <f t="shared" si="3"/>
        <v>1.9521481628520849</v>
      </c>
      <c r="X68" s="109">
        <f t="shared" si="4"/>
        <v>-5.8030483606423617</v>
      </c>
      <c r="Y68" s="109">
        <f t="shared" si="5"/>
        <v>-8.6101596393677742</v>
      </c>
      <c r="Z68" s="109">
        <f t="shared" si="6"/>
        <v>-14.406941644711118</v>
      </c>
      <c r="AA68" s="109">
        <f t="shared" si="7"/>
        <v>-17.791644347845068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18.234427965265237</v>
      </c>
      <c r="I69" s="97">
        <v>11.628446605919148</v>
      </c>
      <c r="J69" s="98">
        <v>0.70941958081740153</v>
      </c>
      <c r="K69" s="99">
        <v>20</v>
      </c>
      <c r="M69" s="100">
        <f t="shared" si="0"/>
        <v>0.63771929824561413</v>
      </c>
      <c r="N69" s="89">
        <f t="shared" si="1"/>
        <v>11.628446605919148</v>
      </c>
      <c r="O69" s="100"/>
      <c r="V69" s="109">
        <f t="shared" si="2"/>
        <v>141.99910444245003</v>
      </c>
      <c r="W69" s="109">
        <f t="shared" si="3"/>
        <v>11.426398588596784</v>
      </c>
      <c r="X69" s="109">
        <f t="shared" si="4"/>
        <v>-6.865925444614688</v>
      </c>
      <c r="Y69" s="109">
        <f t="shared" si="5"/>
        <v>-13.487110214358021</v>
      </c>
      <c r="Z69" s="109">
        <f t="shared" si="6"/>
        <v>-27.160086066148601</v>
      </c>
      <c r="AA69" s="109">
        <f t="shared" si="7"/>
        <v>-35.143646304015391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14.948837773777543</v>
      </c>
      <c r="I70" s="97">
        <v>9.9827459309887967</v>
      </c>
      <c r="J70" s="98">
        <v>0.75054359403916127</v>
      </c>
      <c r="K70" s="99">
        <v>31</v>
      </c>
      <c r="M70" s="100">
        <f t="shared" ref="M70:M133" si="8">IF(ISERROR(I70/H70),$O$3,(I70/H70))</f>
        <v>0.66779411764705876</v>
      </c>
      <c r="N70" s="89">
        <f t="shared" ref="N70:N133" si="9">I70</f>
        <v>9.9827459309887967</v>
      </c>
      <c r="O70" s="100"/>
      <c r="V70" s="109">
        <f t="shared" ref="V70:V133" si="10">(((($O$5-N70))/M70)*G70)+((((($O$5-N70)/$T$2))*$T$3/M70)*G70)</f>
        <v>104.38404036168649</v>
      </c>
      <c r="W70" s="109">
        <f t="shared" ref="W70:W133" si="11">(((($P$5-N70))/M70)*G70)+((((($P$5-N70)/$T$2))*$T$3/M70)*G70)</f>
        <v>13.658795206000896</v>
      </c>
      <c r="X70" s="109">
        <f t="shared" ref="X70:X133" si="12">(((($Q$5-N70))/M70)*G70)+((((($Q$5-N70)/$T$2))*$T$3/M70)*G70)</f>
        <v>0.94882208008687685</v>
      </c>
      <c r="Y70" s="109">
        <f t="shared" ref="Y70:Y133" si="13">(((($R$5-N70))/M70)*G70)+((((($R$5-N70)/$T$2))*$T$3/M70)*G70)</f>
        <v>-3.6517459140267912</v>
      </c>
      <c r="Z70" s="109">
        <f t="shared" ref="Z70:Z133" si="14">(((($S$5-N70))/M70)*G70)+((((($S$5-N70)/$T$2))*$T$3/M70)*G70)</f>
        <v>-13.1520781469355</v>
      </c>
      <c r="AA70" s="109">
        <f t="shared" ref="AA70:AA133" si="15">(((($T$5-N70))/M70)*G70)+((((($T$5-N70)/$T$2))*$T$3/M70)*G70)</f>
        <v>-18.699259351913749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11.744411382196773</v>
      </c>
      <c r="I71" s="97">
        <v>6.9694381989351042</v>
      </c>
      <c r="J71" s="98">
        <v>0.82584240681959098</v>
      </c>
      <c r="K71" s="99">
        <v>80</v>
      </c>
      <c r="M71" s="100">
        <f t="shared" si="8"/>
        <v>0.59342592592592602</v>
      </c>
      <c r="N71" s="89">
        <f t="shared" si="9"/>
        <v>6.9694381989351042</v>
      </c>
      <c r="O71" s="100"/>
      <c r="V71" s="109">
        <f t="shared" si="10"/>
        <v>261.28979608306469</v>
      </c>
      <c r="W71" s="109">
        <f t="shared" si="11"/>
        <v>54.896664817095775</v>
      </c>
      <c r="X71" s="109">
        <f t="shared" si="12"/>
        <v>25.982428793129372</v>
      </c>
      <c r="Y71" s="109">
        <f t="shared" si="13"/>
        <v>15.516481500534903</v>
      </c>
      <c r="Z71" s="109">
        <f t="shared" si="14"/>
        <v>-6.0960621112490019</v>
      </c>
      <c r="AA71" s="109">
        <f t="shared" si="15"/>
        <v>-18.715483493142532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12.403665049892329</v>
      </c>
      <c r="I72" s="97">
        <v>9.1422307691265221</v>
      </c>
      <c r="J72" s="98">
        <v>0.77154702264319752</v>
      </c>
      <c r="K72" s="99">
        <v>42</v>
      </c>
      <c r="M72" s="100">
        <f t="shared" si="8"/>
        <v>0.73705882352941177</v>
      </c>
      <c r="N72" s="89">
        <f t="shared" si="9"/>
        <v>9.1422307691265221</v>
      </c>
      <c r="O72" s="100"/>
      <c r="V72" s="109">
        <f t="shared" si="10"/>
        <v>117.1705365285335</v>
      </c>
      <c r="W72" s="109">
        <f t="shared" si="11"/>
        <v>18.104226041775384</v>
      </c>
      <c r="X72" s="109">
        <f t="shared" si="12"/>
        <v>4.2257279257386902</v>
      </c>
      <c r="Y72" s="109">
        <f t="shared" si="13"/>
        <v>-0.79780545285086057</v>
      </c>
      <c r="Z72" s="109">
        <f t="shared" si="14"/>
        <v>-11.17157585267335</v>
      </c>
      <c r="AA72" s="109">
        <f t="shared" si="15"/>
        <v>-17.228751830932428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23.161850962128181</v>
      </c>
      <c r="I73" s="97">
        <v>15.444500389631397</v>
      </c>
      <c r="J73" s="98">
        <v>0.6140611425260819</v>
      </c>
      <c r="K73" s="99">
        <v>9</v>
      </c>
      <c r="M73" s="100">
        <f t="shared" si="8"/>
        <v>0.66680769230769243</v>
      </c>
      <c r="N73" s="89">
        <f t="shared" si="9"/>
        <v>15.444500389631397</v>
      </c>
      <c r="O73" s="100"/>
      <c r="V73" s="109">
        <f t="shared" si="10"/>
        <v>211.06216375374282</v>
      </c>
      <c r="W73" s="109">
        <f t="shared" si="11"/>
        <v>-13.154940714734989</v>
      </c>
      <c r="X73" s="109">
        <f t="shared" si="12"/>
        <v>-44.566190883024191</v>
      </c>
      <c r="Y73" s="109">
        <f t="shared" si="13"/>
        <v>-55.935970405586062</v>
      </c>
      <c r="Z73" s="109">
        <f t="shared" si="14"/>
        <v>-79.414958873415486</v>
      </c>
      <c r="AA73" s="109">
        <f t="shared" si="15"/>
        <v>-93.124185071788972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6.9947744999044543</v>
      </c>
      <c r="I74" s="97">
        <v>4.2499285064936725</v>
      </c>
      <c r="J74" s="98">
        <v>0.89379957196652648</v>
      </c>
      <c r="K74" s="99">
        <v>166</v>
      </c>
      <c r="M74" s="100">
        <f t="shared" si="8"/>
        <v>0.60758620689655185</v>
      </c>
      <c r="N74" s="89">
        <f t="shared" si="9"/>
        <v>4.2499285064936725</v>
      </c>
      <c r="O74" s="100"/>
      <c r="V74" s="109">
        <f t="shared" si="10"/>
        <v>249.04957067438707</v>
      </c>
      <c r="W74" s="109">
        <f t="shared" si="11"/>
        <v>67.282325542193163</v>
      </c>
      <c r="X74" s="109">
        <f t="shared" si="12"/>
        <v>41.818004152516203</v>
      </c>
      <c r="Y74" s="109">
        <f t="shared" si="13"/>
        <v>32.600805908539016</v>
      </c>
      <c r="Z74" s="109">
        <f t="shared" si="14"/>
        <v>13.566972328336437</v>
      </c>
      <c r="AA74" s="109">
        <f t="shared" si="15"/>
        <v>2.453242691698553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20.615975520522099</v>
      </c>
      <c r="I75" s="97">
        <v>12.021158288020141</v>
      </c>
      <c r="J75" s="98">
        <v>0.69960620427020892</v>
      </c>
      <c r="K75" s="99">
        <v>17</v>
      </c>
      <c r="M75" s="100">
        <f t="shared" si="8"/>
        <v>0.5830991735537191</v>
      </c>
      <c r="N75" s="89">
        <f t="shared" si="9"/>
        <v>12.021158288020141</v>
      </c>
      <c r="O75" s="100"/>
      <c r="V75" s="109">
        <f t="shared" si="10"/>
        <v>287.55570500734859</v>
      </c>
      <c r="W75" s="109">
        <f t="shared" si="11"/>
        <v>19.43008977188564</v>
      </c>
      <c r="X75" s="109">
        <f t="shared" si="12"/>
        <v>-18.132436051703497</v>
      </c>
      <c r="Y75" s="109">
        <f t="shared" si="13"/>
        <v>-31.728763311415545</v>
      </c>
      <c r="Z75" s="109">
        <f t="shared" si="14"/>
        <v>-59.80564996538687</v>
      </c>
      <c r="AA75" s="109">
        <f t="shared" si="15"/>
        <v>-76.199558528048726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15.432615364490722</v>
      </c>
      <c r="I76" s="97">
        <v>9.651913786230141</v>
      </c>
      <c r="J76" s="98">
        <v>0.7588106779034941</v>
      </c>
      <c r="K76" s="99">
        <v>36</v>
      </c>
      <c r="M76" s="100">
        <f t="shared" si="8"/>
        <v>0.62542307692307697</v>
      </c>
      <c r="N76" s="89">
        <f t="shared" si="9"/>
        <v>9.651913786230141</v>
      </c>
      <c r="O76" s="100"/>
      <c r="V76" s="109">
        <f t="shared" si="10"/>
        <v>417.34251930710587</v>
      </c>
      <c r="W76" s="109">
        <f t="shared" si="11"/>
        <v>58.561739244006787</v>
      </c>
      <c r="X76" s="109">
        <f t="shared" si="12"/>
        <v>8.2990580589487504</v>
      </c>
      <c r="Y76" s="109">
        <f t="shared" si="13"/>
        <v>-9.8942835057831715</v>
      </c>
      <c r="Z76" s="109">
        <f t="shared" si="14"/>
        <v>-47.464163901614562</v>
      </c>
      <c r="AA76" s="109">
        <f t="shared" si="15"/>
        <v>-69.400968772829998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9.6043294734902123</v>
      </c>
      <c r="I77" s="97">
        <v>6.7070234156539987</v>
      </c>
      <c r="J77" s="98">
        <v>0.83239982590656669</v>
      </c>
      <c r="K77" s="99">
        <v>90</v>
      </c>
      <c r="M77" s="100">
        <f t="shared" si="8"/>
        <v>0.69833333333333336</v>
      </c>
      <c r="N77" s="89">
        <f t="shared" si="9"/>
        <v>6.7070234156539987</v>
      </c>
      <c r="O77" s="100"/>
      <c r="V77" s="109">
        <f t="shared" si="10"/>
        <v>136.83437213208677</v>
      </c>
      <c r="W77" s="109">
        <f t="shared" si="11"/>
        <v>29.600202523733852</v>
      </c>
      <c r="X77" s="109">
        <f t="shared" si="12"/>
        <v>14.577444397668238</v>
      </c>
      <c r="Y77" s="109">
        <f t="shared" si="13"/>
        <v>9.1397287130319391</v>
      </c>
      <c r="Z77" s="109">
        <f t="shared" si="14"/>
        <v>-2.0893424925760438</v>
      </c>
      <c r="AA77" s="109">
        <f t="shared" si="15"/>
        <v>-8.6459229588193693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28.988448366653113</v>
      </c>
      <c r="I78" s="97">
        <v>19.627921694745325</v>
      </c>
      <c r="J78" s="98">
        <v>0.50952264674465575</v>
      </c>
      <c r="K78" s="99">
        <v>4</v>
      </c>
      <c r="M78" s="100">
        <f t="shared" si="8"/>
        <v>0.67709459459459453</v>
      </c>
      <c r="N78" s="89">
        <f t="shared" si="9"/>
        <v>19.627921694745325</v>
      </c>
      <c r="O78" s="100"/>
      <c r="V78" s="109">
        <f t="shared" si="10"/>
        <v>78.442274214183342</v>
      </c>
      <c r="W78" s="109">
        <f t="shared" si="11"/>
        <v>-21.986151414678751</v>
      </c>
      <c r="X78" s="109">
        <f t="shared" si="12"/>
        <v>-36.05547234768148</v>
      </c>
      <c r="Y78" s="109">
        <f t="shared" si="13"/>
        <v>-41.148076945823071</v>
      </c>
      <c r="Z78" s="109">
        <f t="shared" si="14"/>
        <v>-51.664481806067876</v>
      </c>
      <c r="AA78" s="109">
        <f t="shared" si="15"/>
        <v>-57.804941103124598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6.6748517469512541</v>
      </c>
      <c r="I79" s="97">
        <v>4.1773447183003265</v>
      </c>
      <c r="J79" s="98">
        <v>0.89561335056601266</v>
      </c>
      <c r="K79" s="99">
        <v>169</v>
      </c>
      <c r="M79" s="100">
        <f t="shared" si="8"/>
        <v>0.62583333333333335</v>
      </c>
      <c r="N79" s="89">
        <f t="shared" si="9"/>
        <v>4.1773447183003265</v>
      </c>
      <c r="O79" s="100"/>
      <c r="V79" s="109">
        <f t="shared" si="10"/>
        <v>157.58759594298408</v>
      </c>
      <c r="W79" s="109">
        <f t="shared" si="11"/>
        <v>42.806216059788539</v>
      </c>
      <c r="X79" s="109">
        <f t="shared" si="12"/>
        <v>26.726146491860593</v>
      </c>
      <c r="Y79" s="109">
        <f t="shared" si="13"/>
        <v>20.905720857246155</v>
      </c>
      <c r="Z79" s="109">
        <f t="shared" si="14"/>
        <v>8.8863403510726275</v>
      </c>
      <c r="AA79" s="109">
        <f t="shared" si="15"/>
        <v>1.8683035072269749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24.745337189540287</v>
      </c>
      <c r="I80" s="97">
        <v>15.868831234835191</v>
      </c>
      <c r="J80" s="98">
        <v>0.60345764241552879</v>
      </c>
      <c r="K80" s="99">
        <v>7</v>
      </c>
      <c r="M80" s="100">
        <f t="shared" si="8"/>
        <v>0.64128571428571424</v>
      </c>
      <c r="N80" s="89">
        <f t="shared" si="9"/>
        <v>15.868831234835191</v>
      </c>
      <c r="O80" s="100"/>
      <c r="V80" s="109">
        <f t="shared" si="10"/>
        <v>217.39981361871492</v>
      </c>
      <c r="W80" s="109">
        <f t="shared" si="11"/>
        <v>-17.608023612698894</v>
      </c>
      <c r="X80" s="109">
        <f t="shared" si="12"/>
        <v>-50.530980067264714</v>
      </c>
      <c r="Y80" s="109">
        <f t="shared" si="13"/>
        <v>-62.447944661600239</v>
      </c>
      <c r="Z80" s="109">
        <f t="shared" si="14"/>
        <v>-87.05688925254077</v>
      </c>
      <c r="AA80" s="109">
        <f t="shared" si="15"/>
        <v>-101.4258893635423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8.9467088047554686</v>
      </c>
      <c r="I81" s="97">
        <v>6.129560615639015</v>
      </c>
      <c r="J81" s="98">
        <v>0.84682990312817064</v>
      </c>
      <c r="K81" s="99">
        <v>103</v>
      </c>
      <c r="M81" s="100">
        <f t="shared" si="8"/>
        <v>0.68511904761904763</v>
      </c>
      <c r="N81" s="89">
        <f t="shared" si="9"/>
        <v>6.129560615639015</v>
      </c>
      <c r="O81" s="100"/>
      <c r="V81" s="109">
        <f t="shared" si="10"/>
        <v>236.9438348298082</v>
      </c>
      <c r="W81" s="109">
        <f t="shared" si="11"/>
        <v>54.420162657909515</v>
      </c>
      <c r="X81" s="109">
        <f t="shared" si="12"/>
        <v>28.849871123650814</v>
      </c>
      <c r="Y81" s="109">
        <f t="shared" si="13"/>
        <v>19.594315374849298</v>
      </c>
      <c r="Z81" s="109">
        <f t="shared" si="14"/>
        <v>0.48127221880242749</v>
      </c>
      <c r="AA81" s="109">
        <f t="shared" si="15"/>
        <v>-10.678707365690512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0</v>
      </c>
      <c r="I82" s="97">
        <v>0</v>
      </c>
      <c r="J82" s="98">
        <v>1</v>
      </c>
      <c r="K82" s="99">
        <v>274</v>
      </c>
      <c r="M82" s="100">
        <f t="shared" si="8"/>
        <v>0.66118478925551039</v>
      </c>
      <c r="N82" s="89">
        <f t="shared" si="9"/>
        <v>0</v>
      </c>
      <c r="O82" s="100"/>
      <c r="V82" s="109">
        <f t="shared" si="10"/>
        <v>167.68033476564307</v>
      </c>
      <c r="W82" s="109">
        <f t="shared" si="11"/>
        <v>58.296762537096846</v>
      </c>
      <c r="X82" s="109">
        <f t="shared" si="12"/>
        <v>42.972888117627477</v>
      </c>
      <c r="Y82" s="109">
        <f t="shared" si="13"/>
        <v>37.426178812924832</v>
      </c>
      <c r="Z82" s="109">
        <f t="shared" si="14"/>
        <v>25.972032007255581</v>
      </c>
      <c r="AA82" s="109">
        <f t="shared" si="15"/>
        <v>19.284031385616618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1.8360501075434221</v>
      </c>
      <c r="I83" s="97">
        <v>1.0572588535937539</v>
      </c>
      <c r="J83" s="98">
        <v>0.97358041608881751</v>
      </c>
      <c r="K83" s="99">
        <v>256</v>
      </c>
      <c r="M83" s="100">
        <f t="shared" si="8"/>
        <v>0.57583333333333331</v>
      </c>
      <c r="N83" s="89">
        <f t="shared" si="9"/>
        <v>1.0572588535937539</v>
      </c>
      <c r="O83" s="100"/>
      <c r="V83" s="109">
        <f t="shared" si="10"/>
        <v>225.61658976433071</v>
      </c>
      <c r="W83" s="109">
        <f t="shared" si="11"/>
        <v>74.445351240458763</v>
      </c>
      <c r="X83" s="109">
        <f t="shared" si="12"/>
        <v>53.267316661963712</v>
      </c>
      <c r="Y83" s="109">
        <f t="shared" si="13"/>
        <v>45.601605090834781</v>
      </c>
      <c r="Z83" s="109">
        <f t="shared" si="14"/>
        <v>29.771645220540972</v>
      </c>
      <c r="AA83" s="109">
        <f t="shared" si="15"/>
        <v>20.528636269351001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9.2792341098731619</v>
      </c>
      <c r="I84" s="97">
        <v>7.4916927612073181</v>
      </c>
      <c r="J84" s="98">
        <v>0.81279191480049029</v>
      </c>
      <c r="K84" s="99">
        <v>70</v>
      </c>
      <c r="M84" s="100">
        <f t="shared" si="8"/>
        <v>0.80736111111111108</v>
      </c>
      <c r="N84" s="89">
        <f t="shared" si="9"/>
        <v>7.4916927612073181</v>
      </c>
      <c r="O84" s="100"/>
      <c r="V84" s="109">
        <f t="shared" si="10"/>
        <v>159.48917027020983</v>
      </c>
      <c r="W84" s="109">
        <f t="shared" si="11"/>
        <v>31.485685264233751</v>
      </c>
      <c r="X84" s="109">
        <f t="shared" si="12"/>
        <v>13.553291125673109</v>
      </c>
      <c r="Y84" s="109">
        <f t="shared" si="13"/>
        <v>7.0623884530712084</v>
      </c>
      <c r="Z84" s="109">
        <f t="shared" si="14"/>
        <v>-6.3415503562438902</v>
      </c>
      <c r="AA84" s="109">
        <f t="shared" si="15"/>
        <v>-14.168021643021863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7.4583836572368822</v>
      </c>
      <c r="I85" s="97">
        <v>5.8175392526447682</v>
      </c>
      <c r="J85" s="98">
        <v>0.85462692894988634</v>
      </c>
      <c r="K85" s="99">
        <v>115</v>
      </c>
      <c r="M85" s="100">
        <f t="shared" si="8"/>
        <v>0.78</v>
      </c>
      <c r="N85" s="89">
        <f t="shared" si="9"/>
        <v>5.8175392526447682</v>
      </c>
      <c r="O85" s="100"/>
      <c r="V85" s="109">
        <f t="shared" si="10"/>
        <v>353.93095175258264</v>
      </c>
      <c r="W85" s="109">
        <f t="shared" si="11"/>
        <v>83.776616719927361</v>
      </c>
      <c r="X85" s="109">
        <f t="shared" si="12"/>
        <v>45.929881423461332</v>
      </c>
      <c r="Y85" s="109">
        <f t="shared" si="13"/>
        <v>32.230680224395662</v>
      </c>
      <c r="Z85" s="109">
        <f t="shared" si="14"/>
        <v>3.941355322969248</v>
      </c>
      <c r="AA85" s="109">
        <f t="shared" si="15"/>
        <v>-12.57659452841926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1.9162584220504604</v>
      </c>
      <c r="J86" s="98">
        <v>0.95211508515177168</v>
      </c>
      <c r="K86" s="99">
        <v>235</v>
      </c>
      <c r="M86" s="100">
        <f t="shared" si="8"/>
        <v>0.66118478925551039</v>
      </c>
      <c r="N86" s="89">
        <f t="shared" si="9"/>
        <v>1.9162584220504604</v>
      </c>
      <c r="O86" s="100"/>
      <c r="V86" s="109">
        <f t="shared" si="10"/>
        <v>53.393826417986304</v>
      </c>
      <c r="W86" s="109">
        <f t="shared" si="11"/>
        <v>16.811479055864364</v>
      </c>
      <c r="X86" s="109">
        <f t="shared" si="12"/>
        <v>11.686547719966141</v>
      </c>
      <c r="Y86" s="109">
        <f t="shared" si="13"/>
        <v>9.8315009120471046</v>
      </c>
      <c r="Z86" s="109">
        <f t="shared" si="14"/>
        <v>6.0007650104417722</v>
      </c>
      <c r="AA86" s="109">
        <f t="shared" si="15"/>
        <v>3.7640236340705089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10.946071773794356</v>
      </c>
      <c r="I87" s="97">
        <v>7.1434364288159342</v>
      </c>
      <c r="J87" s="98">
        <v>0.82149440744450108</v>
      </c>
      <c r="K87" s="99">
        <v>78</v>
      </c>
      <c r="M87" s="100">
        <f t="shared" si="8"/>
        <v>0.65260273972602745</v>
      </c>
      <c r="N87" s="89">
        <f t="shared" si="9"/>
        <v>7.1434364288159342</v>
      </c>
      <c r="O87" s="100"/>
      <c r="V87" s="109">
        <f t="shared" si="10"/>
        <v>342.80691087925203</v>
      </c>
      <c r="W87" s="109">
        <f t="shared" si="11"/>
        <v>70.590108995311539</v>
      </c>
      <c r="X87" s="109">
        <f t="shared" si="12"/>
        <v>32.454436499415067</v>
      </c>
      <c r="Y87" s="109">
        <f t="shared" si="13"/>
        <v>18.650650088497279</v>
      </c>
      <c r="Z87" s="109">
        <f t="shared" si="14"/>
        <v>-9.8546468973577444</v>
      </c>
      <c r="AA87" s="109">
        <f t="shared" si="15"/>
        <v>-26.498701421527318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-4.089410040307806</v>
      </c>
      <c r="I88" s="97">
        <v>-4.6823744961524376</v>
      </c>
      <c r="J88" s="98">
        <v>1.1170067155117092</v>
      </c>
      <c r="K88" s="99">
        <v>293</v>
      </c>
      <c r="M88" s="100">
        <f t="shared" si="8"/>
        <v>1.145</v>
      </c>
      <c r="N88" s="89">
        <f t="shared" si="9"/>
        <v>-4.6823744961524376</v>
      </c>
      <c r="O88" s="100"/>
      <c r="V88" s="109">
        <f t="shared" si="10"/>
        <v>58.448069375107849</v>
      </c>
      <c r="W88" s="109">
        <f t="shared" si="11"/>
        <v>24.314291637033168</v>
      </c>
      <c r="X88" s="109">
        <f t="shared" si="12"/>
        <v>19.53238780208207</v>
      </c>
      <c r="Y88" s="109">
        <f t="shared" si="13"/>
        <v>17.801505012947661</v>
      </c>
      <c r="Z88" s="109">
        <f t="shared" si="14"/>
        <v>14.22717211013213</v>
      </c>
      <c r="AA88" s="109">
        <f t="shared" si="15"/>
        <v>12.140142750237514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11.477621845912459</v>
      </c>
      <c r="I89" s="97">
        <v>7.3247092491654797</v>
      </c>
      <c r="J89" s="98">
        <v>0.81696462510050594</v>
      </c>
      <c r="K89" s="99">
        <v>75</v>
      </c>
      <c r="M89" s="100">
        <f t="shared" si="8"/>
        <v>0.6381730769230769</v>
      </c>
      <c r="N89" s="89">
        <f t="shared" si="9"/>
        <v>7.3247092491654797</v>
      </c>
      <c r="O89" s="100"/>
      <c r="V89" s="109">
        <f t="shared" si="10"/>
        <v>236.83478342087261</v>
      </c>
      <c r="W89" s="109">
        <f t="shared" si="11"/>
        <v>47.725780481542692</v>
      </c>
      <c r="X89" s="109">
        <f t="shared" si="12"/>
        <v>21.232930105633287</v>
      </c>
      <c r="Y89" s="109">
        <f t="shared" si="13"/>
        <v>11.643440159053556</v>
      </c>
      <c r="Z89" s="109">
        <f t="shared" si="14"/>
        <v>-8.1591886800833304</v>
      </c>
      <c r="AA89" s="109">
        <f t="shared" si="15"/>
        <v>-19.721812787597102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5.4308710460916361</v>
      </c>
      <c r="I90" s="97">
        <v>3.5444919311757448</v>
      </c>
      <c r="J90" s="98">
        <v>0.91142755468076786</v>
      </c>
      <c r="K90" s="99">
        <v>205</v>
      </c>
      <c r="M90" s="100">
        <f t="shared" si="8"/>
        <v>0.65265625000000005</v>
      </c>
      <c r="N90" s="89">
        <f t="shared" si="9"/>
        <v>3.5444919311757448</v>
      </c>
      <c r="O90" s="100"/>
      <c r="V90" s="109">
        <f t="shared" si="10"/>
        <v>336.00630125333089</v>
      </c>
      <c r="W90" s="109">
        <f t="shared" si="11"/>
        <v>95.517289469791848</v>
      </c>
      <c r="X90" s="109">
        <f t="shared" si="12"/>
        <v>61.82645874675304</v>
      </c>
      <c r="Y90" s="109">
        <f t="shared" si="13"/>
        <v>49.631550387466682</v>
      </c>
      <c r="Z90" s="109">
        <f t="shared" si="14"/>
        <v>24.448642296263397</v>
      </c>
      <c r="AA90" s="109">
        <f t="shared" si="15"/>
        <v>9.7445086906697309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16.861103049228404</v>
      </c>
      <c r="I91" s="97">
        <v>11.825353968900815</v>
      </c>
      <c r="J91" s="98">
        <v>0.70449911069663518</v>
      </c>
      <c r="K91" s="99">
        <v>19</v>
      </c>
      <c r="M91" s="100">
        <f t="shared" si="8"/>
        <v>0.70133928571428583</v>
      </c>
      <c r="N91" s="89">
        <f t="shared" si="9"/>
        <v>11.825353968900815</v>
      </c>
      <c r="O91" s="100"/>
      <c r="V91" s="109">
        <f t="shared" si="10"/>
        <v>136.23340401686335</v>
      </c>
      <c r="W91" s="109">
        <f t="shared" si="11"/>
        <v>10.087507067088829</v>
      </c>
      <c r="X91" s="109">
        <f t="shared" si="12"/>
        <v>-7.5846519601439146</v>
      </c>
      <c r="Y91" s="109">
        <f t="shared" si="13"/>
        <v>-13.981358578020984</v>
      </c>
      <c r="Z91" s="109">
        <f t="shared" si="14"/>
        <v>-27.190779272168534</v>
      </c>
      <c r="AA91" s="109">
        <f t="shared" si="15"/>
        <v>-34.903672717031931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7.8831705120274682</v>
      </c>
      <c r="I92" s="97">
        <v>5.2557265530719306</v>
      </c>
      <c r="J92" s="98">
        <v>0.86866592962439459</v>
      </c>
      <c r="K92" s="99">
        <v>127</v>
      </c>
      <c r="M92" s="100">
        <f t="shared" si="8"/>
        <v>0.66670212765957448</v>
      </c>
      <c r="N92" s="89">
        <f t="shared" si="9"/>
        <v>5.2557265530719306</v>
      </c>
      <c r="O92" s="100"/>
      <c r="V92" s="109">
        <f t="shared" si="10"/>
        <v>317.21021628733138</v>
      </c>
      <c r="W92" s="109">
        <f t="shared" si="11"/>
        <v>78.997825477795715</v>
      </c>
      <c r="X92" s="109">
        <f t="shared" si="12"/>
        <v>45.625933450902835</v>
      </c>
      <c r="Y92" s="109">
        <f t="shared" si="13"/>
        <v>33.546469801297391</v>
      </c>
      <c r="Z92" s="109">
        <f t="shared" si="14"/>
        <v>8.6019590336210268</v>
      </c>
      <c r="AA92" s="109">
        <f t="shared" si="15"/>
        <v>-5.9629759502860367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2.7960373750077325</v>
      </c>
      <c r="I93" s="97">
        <v>3.6879732976351995</v>
      </c>
      <c r="J93" s="98">
        <v>0.90784213377085388</v>
      </c>
      <c r="K93" s="99">
        <v>199</v>
      </c>
      <c r="M93" s="100">
        <f t="shared" si="8"/>
        <v>1.3190000000000002</v>
      </c>
      <c r="N93" s="89">
        <f t="shared" si="9"/>
        <v>3.6879732976351995</v>
      </c>
      <c r="O93" s="100"/>
      <c r="V93" s="109">
        <f t="shared" si="10"/>
        <v>150.77978074371842</v>
      </c>
      <c r="W93" s="109">
        <f t="shared" si="11"/>
        <v>42.436310333709621</v>
      </c>
      <c r="X93" s="109">
        <f t="shared" si="12"/>
        <v>27.258146913853867</v>
      </c>
      <c r="Y93" s="109">
        <f t="shared" si="13"/>
        <v>21.764179920607877</v>
      </c>
      <c r="Z93" s="109">
        <f t="shared" si="14"/>
        <v>10.418947814647643</v>
      </c>
      <c r="AA93" s="109">
        <f t="shared" si="15"/>
        <v>3.7945417663730603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0</v>
      </c>
      <c r="I94" s="97">
        <v>0</v>
      </c>
      <c r="J94" s="98">
        <v>1</v>
      </c>
      <c r="K94" s="99">
        <v>274</v>
      </c>
      <c r="M94" s="100">
        <f t="shared" si="8"/>
        <v>0.66118478925551039</v>
      </c>
      <c r="N94" s="89">
        <f t="shared" si="9"/>
        <v>0</v>
      </c>
      <c r="O94" s="100"/>
      <c r="V94" s="109">
        <f t="shared" si="10"/>
        <v>115.60867956896737</v>
      </c>
      <c r="W94" s="109">
        <f t="shared" si="11"/>
        <v>40.193214961545543</v>
      </c>
      <c r="X94" s="109">
        <f t="shared" si="12"/>
        <v>29.628035150856629</v>
      </c>
      <c r="Y94" s="109">
        <f t="shared" si="13"/>
        <v>25.803807703041642</v>
      </c>
      <c r="Z94" s="109">
        <f t="shared" si="14"/>
        <v>17.906645584160607</v>
      </c>
      <c r="AA94" s="109">
        <f t="shared" si="15"/>
        <v>13.29554481372884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11.624313119975419</v>
      </c>
      <c r="I95" s="97">
        <v>9.2726251580111612</v>
      </c>
      <c r="J95" s="98">
        <v>0.76828862902750428</v>
      </c>
      <c r="K95" s="99">
        <v>41</v>
      </c>
      <c r="M95" s="100">
        <f t="shared" si="8"/>
        <v>0.7976923076923077</v>
      </c>
      <c r="N95" s="89">
        <f t="shared" si="9"/>
        <v>9.2726251580111612</v>
      </c>
      <c r="O95" s="100"/>
      <c r="V95" s="109">
        <f t="shared" si="10"/>
        <v>131.95188235698924</v>
      </c>
      <c r="W95" s="109">
        <f t="shared" si="11"/>
        <v>19.914964063135521</v>
      </c>
      <c r="X95" s="109">
        <f t="shared" si="12"/>
        <v>4.2193743936722141</v>
      </c>
      <c r="Y95" s="109">
        <f t="shared" si="13"/>
        <v>-1.4618828967031545</v>
      </c>
      <c r="Z95" s="109">
        <f t="shared" si="14"/>
        <v>-13.19387595239956</v>
      </c>
      <c r="AA95" s="109">
        <f t="shared" si="15"/>
        <v>-20.04410916319846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19.268460648141648</v>
      </c>
      <c r="I96" s="97">
        <v>10.34074054783602</v>
      </c>
      <c r="J96" s="98">
        <v>0.74159775377743387</v>
      </c>
      <c r="K96" s="99">
        <v>29</v>
      </c>
      <c r="M96" s="100">
        <f t="shared" si="8"/>
        <v>0.53666666666666685</v>
      </c>
      <c r="N96" s="89">
        <f t="shared" si="9"/>
        <v>10.34074054783602</v>
      </c>
      <c r="O96" s="100"/>
      <c r="V96" s="109">
        <f t="shared" si="10"/>
        <v>175.71033058944582</v>
      </c>
      <c r="W96" s="109">
        <f t="shared" si="11"/>
        <v>21.149707393514923</v>
      </c>
      <c r="X96" s="109">
        <f t="shared" si="12"/>
        <v>-0.50315630251329146</v>
      </c>
      <c r="Y96" s="109">
        <f t="shared" si="13"/>
        <v>-8.3407394912416688</v>
      </c>
      <c r="Z96" s="109">
        <f t="shared" si="14"/>
        <v>-24.525620204068698</v>
      </c>
      <c r="AA96" s="109">
        <f t="shared" si="15"/>
        <v>-33.975865089612142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10.105852332773074</v>
      </c>
      <c r="I97" s="97">
        <v>8.8931500528403049</v>
      </c>
      <c r="J97" s="98">
        <v>0.77777123997863329</v>
      </c>
      <c r="K97" s="99">
        <v>51</v>
      </c>
      <c r="M97" s="100">
        <f t="shared" si="8"/>
        <v>0.88</v>
      </c>
      <c r="N97" s="89">
        <f t="shared" si="9"/>
        <v>8.8931500528403049</v>
      </c>
      <c r="O97" s="100"/>
      <c r="V97" s="109">
        <f t="shared" si="10"/>
        <v>99.996217527489947</v>
      </c>
      <c r="W97" s="109">
        <f t="shared" si="11"/>
        <v>16.12717931874284</v>
      </c>
      <c r="X97" s="109">
        <f t="shared" si="12"/>
        <v>4.3777128951447715</v>
      </c>
      <c r="Y97" s="109">
        <f t="shared" si="13"/>
        <v>0.12481490387295743</v>
      </c>
      <c r="Z97" s="109">
        <f t="shared" si="14"/>
        <v>-8.6575667327963242</v>
      </c>
      <c r="AA97" s="109">
        <f t="shared" si="15"/>
        <v>-13.785541329423898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7.2056990139177355</v>
      </c>
      <c r="I98" s="97">
        <v>4.7997961764929808</v>
      </c>
      <c r="J98" s="98">
        <v>0.88005906272584888</v>
      </c>
      <c r="K98" s="99">
        <v>143</v>
      </c>
      <c r="M98" s="100">
        <f t="shared" si="8"/>
        <v>0.66611111111111121</v>
      </c>
      <c r="N98" s="89">
        <f t="shared" si="9"/>
        <v>4.7997961764929808</v>
      </c>
      <c r="O98" s="100"/>
      <c r="V98" s="109">
        <f t="shared" si="10"/>
        <v>202.15387463688225</v>
      </c>
      <c r="W98" s="109">
        <f t="shared" si="11"/>
        <v>52.309577071950649</v>
      </c>
      <c r="X98" s="109">
        <f t="shared" si="12"/>
        <v>31.317437653053844</v>
      </c>
      <c r="Y98" s="109">
        <f t="shared" si="13"/>
        <v>23.71901366098081</v>
      </c>
      <c r="Z98" s="109">
        <f t="shared" si="14"/>
        <v>8.0280049717144504</v>
      </c>
      <c r="AA98" s="109">
        <f t="shared" si="15"/>
        <v>-1.1338713031744696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0.72453540343448608</v>
      </c>
      <c r="I99" s="97">
        <v>0.50174076687838165</v>
      </c>
      <c r="J99" s="98">
        <v>0.98746212221619478</v>
      </c>
      <c r="K99" s="99">
        <v>267</v>
      </c>
      <c r="M99" s="100">
        <f t="shared" si="8"/>
        <v>0.6925</v>
      </c>
      <c r="N99" s="89">
        <f t="shared" si="9"/>
        <v>0.50174076687838165</v>
      </c>
      <c r="O99" s="100"/>
      <c r="V99" s="109">
        <f t="shared" si="10"/>
        <v>160.7312541722483</v>
      </c>
      <c r="W99" s="109">
        <f t="shared" si="11"/>
        <v>54.549509276058608</v>
      </c>
      <c r="X99" s="109">
        <f t="shared" si="12"/>
        <v>39.674188500927542</v>
      </c>
      <c r="Y99" s="109">
        <f t="shared" si="13"/>
        <v>34.289840006853069</v>
      </c>
      <c r="Z99" s="109">
        <f t="shared" si="14"/>
        <v>23.170973897946848</v>
      </c>
      <c r="AA99" s="109">
        <f t="shared" si="15"/>
        <v>16.678741459343989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0</v>
      </c>
      <c r="I100" s="97">
        <v>0</v>
      </c>
      <c r="J100" s="98">
        <v>1</v>
      </c>
      <c r="K100" s="99">
        <v>274</v>
      </c>
      <c r="M100" s="100">
        <f t="shared" si="8"/>
        <v>0.66118478925551039</v>
      </c>
      <c r="N100" s="89">
        <f t="shared" si="9"/>
        <v>0</v>
      </c>
      <c r="O100" s="100"/>
      <c r="V100" s="109">
        <f t="shared" si="10"/>
        <v>147.14090005317337</v>
      </c>
      <c r="W100" s="109">
        <f t="shared" si="11"/>
        <v>51.155898047813928</v>
      </c>
      <c r="X100" s="109">
        <f t="shared" si="12"/>
        <v>37.709069726926579</v>
      </c>
      <c r="Y100" s="109">
        <f t="shared" si="13"/>
        <v>32.841785793077442</v>
      </c>
      <c r="Z100" s="109">
        <f t="shared" si="14"/>
        <v>22.790675907813313</v>
      </c>
      <c r="AA100" s="109">
        <f t="shared" si="15"/>
        <v>16.921899271605326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5.470897319006844</v>
      </c>
      <c r="I101" s="97">
        <v>4.8717038031156186</v>
      </c>
      <c r="J101" s="98">
        <v>0.878262180563119</v>
      </c>
      <c r="K101" s="99">
        <v>136</v>
      </c>
      <c r="M101" s="100">
        <f t="shared" si="8"/>
        <v>0.89047619047619053</v>
      </c>
      <c r="N101" s="89">
        <f t="shared" si="9"/>
        <v>4.8717038031156186</v>
      </c>
      <c r="O101" s="100"/>
      <c r="V101" s="109">
        <f t="shared" si="10"/>
        <v>154.59373230327586</v>
      </c>
      <c r="W101" s="109">
        <f t="shared" si="11"/>
        <v>39.768410651826819</v>
      </c>
      <c r="X101" s="109">
        <f t="shared" si="12"/>
        <v>23.682185149102001</v>
      </c>
      <c r="Y101" s="109">
        <f t="shared" si="13"/>
        <v>17.859531280303294</v>
      </c>
      <c r="Z101" s="109">
        <f t="shared" si="14"/>
        <v>5.8355493933719282</v>
      </c>
      <c r="AA101" s="109">
        <f t="shared" si="15"/>
        <v>-1.1851741662886153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1.0082055279543196</v>
      </c>
      <c r="K102" s="99">
        <v>288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125.37659449837335</v>
      </c>
      <c r="W102" s="109">
        <f t="shared" si="11"/>
        <v>44.254834400122768</v>
      </c>
      <c r="X102" s="109">
        <f t="shared" si="12"/>
        <v>32.890242449929573</v>
      </c>
      <c r="Y102" s="109">
        <f t="shared" si="13"/>
        <v>28.776655625294897</v>
      </c>
      <c r="Z102" s="109">
        <f t="shared" si="14"/>
        <v>20.281956372300925</v>
      </c>
      <c r="AA102" s="109">
        <f t="shared" si="15"/>
        <v>15.321957618265374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0</v>
      </c>
      <c r="I103" s="97">
        <v>0</v>
      </c>
      <c r="J103" s="98">
        <v>1</v>
      </c>
      <c r="K103" s="99">
        <v>274</v>
      </c>
      <c r="M103" s="100">
        <f t="shared" si="8"/>
        <v>0.66118478925551039</v>
      </c>
      <c r="N103" s="89">
        <f t="shared" si="9"/>
        <v>0</v>
      </c>
      <c r="O103" s="100"/>
      <c r="V103" s="109">
        <f t="shared" si="10"/>
        <v>218.53668881741322</v>
      </c>
      <c r="W103" s="109">
        <f t="shared" si="11"/>
        <v>75.977791143118154</v>
      </c>
      <c r="X103" s="109">
        <f t="shared" si="12"/>
        <v>56.006285360015113</v>
      </c>
      <c r="Y103" s="109">
        <f t="shared" si="13"/>
        <v>48.777295228425643</v>
      </c>
      <c r="Z103" s="109">
        <f t="shared" si="14"/>
        <v>33.849180255146187</v>
      </c>
      <c r="AA103" s="109">
        <f t="shared" si="15"/>
        <v>25.132752579208308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-1.5535602243783384</v>
      </c>
      <c r="I104" s="97">
        <v>-1.0921528377379719</v>
      </c>
      <c r="J104" s="98">
        <v>1.0272915411796981</v>
      </c>
      <c r="K104" s="99">
        <v>291</v>
      </c>
      <c r="M104" s="100">
        <f t="shared" si="8"/>
        <v>0.70299999999999996</v>
      </c>
      <c r="N104" s="89">
        <f t="shared" si="9"/>
        <v>-1.0921528377379719</v>
      </c>
      <c r="O104" s="100"/>
      <c r="V104" s="109">
        <f t="shared" si="10"/>
        <v>192.047907403072</v>
      </c>
      <c r="W104" s="109">
        <f t="shared" si="11"/>
        <v>70.096775034452065</v>
      </c>
      <c r="X104" s="109">
        <f t="shared" si="12"/>
        <v>53.012273224397646</v>
      </c>
      <c r="Y104" s="109">
        <f t="shared" si="13"/>
        <v>46.828278070036433</v>
      </c>
      <c r="Z104" s="109">
        <f t="shared" si="14"/>
        <v>34.058113914589015</v>
      </c>
      <c r="AA104" s="109">
        <f t="shared" si="15"/>
        <v>26.601699459713011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0</v>
      </c>
      <c r="I105" s="97">
        <v>0</v>
      </c>
      <c r="J105" s="98">
        <v>1</v>
      </c>
      <c r="K105" s="99">
        <v>274</v>
      </c>
      <c r="M105" s="100">
        <f t="shared" si="8"/>
        <v>0.66118478925551039</v>
      </c>
      <c r="N105" s="89">
        <f t="shared" si="9"/>
        <v>0</v>
      </c>
      <c r="O105" s="100"/>
      <c r="V105" s="109">
        <f t="shared" si="10"/>
        <v>152.56160271791083</v>
      </c>
      <c r="W105" s="109">
        <f t="shared" si="11"/>
        <v>53.040492424799616</v>
      </c>
      <c r="X105" s="109">
        <f t="shared" si="12"/>
        <v>39.098280032692365</v>
      </c>
      <c r="Y105" s="109">
        <f t="shared" si="13"/>
        <v>34.05168430327371</v>
      </c>
      <c r="Z105" s="109">
        <f t="shared" si="14"/>
        <v>23.630289350302835</v>
      </c>
      <c r="AA105" s="109">
        <f t="shared" si="15"/>
        <v>17.545305710201674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1.6267307102179169</v>
      </c>
      <c r="I106" s="97">
        <v>1.577025049627925</v>
      </c>
      <c r="J106" s="98">
        <v>0.96059210524739569</v>
      </c>
      <c r="K106" s="99">
        <v>246</v>
      </c>
      <c r="M106" s="100">
        <f t="shared" si="8"/>
        <v>0.96944444444444444</v>
      </c>
      <c r="N106" s="89">
        <f t="shared" si="9"/>
        <v>1.577025049627925</v>
      </c>
      <c r="O106" s="100"/>
      <c r="V106" s="109">
        <f t="shared" si="10"/>
        <v>223.85779010133101</v>
      </c>
      <c r="W106" s="109">
        <f t="shared" si="11"/>
        <v>71.836935668036944</v>
      </c>
      <c r="X106" s="109">
        <f t="shared" si="12"/>
        <v>50.539875835241695</v>
      </c>
      <c r="Y106" s="109">
        <f t="shared" si="13"/>
        <v>42.831081263857769</v>
      </c>
      <c r="Z106" s="109">
        <f t="shared" si="14"/>
        <v>26.912153506003847</v>
      </c>
      <c r="AA106" s="109">
        <f t="shared" si="15"/>
        <v>17.617196793238698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4.9611887109370549</v>
      </c>
      <c r="I107" s="97">
        <v>2.9550080259518832</v>
      </c>
      <c r="J107" s="98">
        <v>0.92615802437171968</v>
      </c>
      <c r="K107" s="99">
        <v>215</v>
      </c>
      <c r="M107" s="100">
        <f t="shared" si="8"/>
        <v>0.59562499999999996</v>
      </c>
      <c r="N107" s="89">
        <f t="shared" si="9"/>
        <v>2.9550080259518832</v>
      </c>
      <c r="O107" s="100"/>
      <c r="V107" s="109">
        <f t="shared" si="10"/>
        <v>307.1616219912604</v>
      </c>
      <c r="W107" s="109">
        <f t="shared" si="11"/>
        <v>90.814148232217221</v>
      </c>
      <c r="X107" s="109">
        <f t="shared" si="12"/>
        <v>60.505378356553756</v>
      </c>
      <c r="Y107" s="109">
        <f t="shared" si="13"/>
        <v>49.534658336175561</v>
      </c>
      <c r="Z107" s="109">
        <f t="shared" si="14"/>
        <v>26.87974156042738</v>
      </c>
      <c r="AA107" s="109">
        <f t="shared" si="15"/>
        <v>13.651685376933232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7.1705878900684974</v>
      </c>
      <c r="I108" s="97">
        <v>4.0819883257121639</v>
      </c>
      <c r="J108" s="98">
        <v>0.89799618822860339</v>
      </c>
      <c r="K108" s="99">
        <v>178</v>
      </c>
      <c r="M108" s="100">
        <f t="shared" si="8"/>
        <v>0.56926829268292678</v>
      </c>
      <c r="N108" s="89">
        <f t="shared" si="9"/>
        <v>4.0819883257121639</v>
      </c>
      <c r="O108" s="100"/>
      <c r="V108" s="109">
        <f t="shared" si="10"/>
        <v>368.31200354777673</v>
      </c>
      <c r="W108" s="109">
        <f t="shared" si="11"/>
        <v>100.75806410337965</v>
      </c>
      <c r="X108" s="109">
        <f t="shared" si="12"/>
        <v>63.275626064934713</v>
      </c>
      <c r="Y108" s="109">
        <f t="shared" si="13"/>
        <v>49.708287796576435</v>
      </c>
      <c r="Z108" s="109">
        <f t="shared" si="14"/>
        <v>21.691264413686017</v>
      </c>
      <c r="AA108" s="109">
        <f t="shared" si="15"/>
        <v>5.3323096193837882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1.9366703477496559</v>
      </c>
      <c r="I109" s="97">
        <v>1.87534245340425</v>
      </c>
      <c r="J109" s="98">
        <v>0.95313752432386423</v>
      </c>
      <c r="K109" s="99">
        <v>237</v>
      </c>
      <c r="M109" s="100">
        <f t="shared" si="8"/>
        <v>0.96833333333333327</v>
      </c>
      <c r="N109" s="89">
        <f t="shared" si="9"/>
        <v>1.87534245340425</v>
      </c>
      <c r="O109" s="100"/>
      <c r="V109" s="109">
        <f t="shared" si="10"/>
        <v>124.5247029528792</v>
      </c>
      <c r="W109" s="109">
        <f t="shared" si="11"/>
        <v>39.299132525479344</v>
      </c>
      <c r="X109" s="109">
        <f t="shared" si="12"/>
        <v>27.359625413493742</v>
      </c>
      <c r="Y109" s="109">
        <f t="shared" si="13"/>
        <v>23.03793930599906</v>
      </c>
      <c r="Z109" s="109">
        <f t="shared" si="14"/>
        <v>14.11350782708652</v>
      </c>
      <c r="AA109" s="109">
        <f t="shared" si="15"/>
        <v>8.9025912663524274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6.2055970964414184</v>
      </c>
      <c r="I110" s="97">
        <v>4.3439179675089923</v>
      </c>
      <c r="J110" s="98">
        <v>0.89145089222398233</v>
      </c>
      <c r="K110" s="99">
        <v>163</v>
      </c>
      <c r="M110" s="100">
        <f t="shared" si="8"/>
        <v>0.69999999999999984</v>
      </c>
      <c r="N110" s="89">
        <f t="shared" si="9"/>
        <v>4.3439179675089923</v>
      </c>
      <c r="O110" s="100"/>
      <c r="V110" s="109">
        <f t="shared" si="10"/>
        <v>175.98043420588823</v>
      </c>
      <c r="W110" s="109">
        <f t="shared" si="11"/>
        <v>47.203841192986069</v>
      </c>
      <c r="X110" s="109">
        <f t="shared" si="12"/>
        <v>29.163140022853359</v>
      </c>
      <c r="Y110" s="109">
        <f t="shared" si="13"/>
        <v>22.633033973654861</v>
      </c>
      <c r="Z110" s="109">
        <f t="shared" si="14"/>
        <v>9.1481388339918386</v>
      </c>
      <c r="AA110" s="109">
        <f t="shared" si="15"/>
        <v>1.2743976809480946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1.2034493599950025</v>
      </c>
      <c r="I111" s="97">
        <v>0.78224208399675166</v>
      </c>
      <c r="J111" s="98">
        <v>0.98045274314160402</v>
      </c>
      <c r="K111" s="99">
        <v>261</v>
      </c>
      <c r="M111" s="100">
        <f t="shared" si="8"/>
        <v>0.65</v>
      </c>
      <c r="N111" s="89">
        <f t="shared" si="9"/>
        <v>0.78224208399675166</v>
      </c>
      <c r="O111" s="100"/>
      <c r="V111" s="109">
        <f t="shared" si="10"/>
        <v>204.72682996802806</v>
      </c>
      <c r="W111" s="109">
        <f t="shared" si="11"/>
        <v>68.513984347412844</v>
      </c>
      <c r="X111" s="109">
        <f t="shared" si="12"/>
        <v>49.431516129537791</v>
      </c>
      <c r="Y111" s="109">
        <f t="shared" si="13"/>
        <v>42.524326660123869</v>
      </c>
      <c r="Z111" s="109">
        <f t="shared" si="14"/>
        <v>28.260741198711081</v>
      </c>
      <c r="AA111" s="109">
        <f t="shared" si="15"/>
        <v>19.932327913008002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9.2375592738709038</v>
      </c>
      <c r="I112" s="97">
        <v>6.904099758703655</v>
      </c>
      <c r="J112" s="98">
        <v>0.8274751331840503</v>
      </c>
      <c r="K112" s="99">
        <v>83</v>
      </c>
      <c r="M112" s="100">
        <f t="shared" si="8"/>
        <v>0.74739436619718314</v>
      </c>
      <c r="N112" s="89">
        <f t="shared" si="9"/>
        <v>6.904099758703655</v>
      </c>
      <c r="O112" s="100"/>
      <c r="V112" s="109">
        <f t="shared" si="10"/>
        <v>347.48456928680451</v>
      </c>
      <c r="W112" s="109">
        <f t="shared" si="11"/>
        <v>73.547665838015391</v>
      </c>
      <c r="X112" s="109">
        <f t="shared" si="12"/>
        <v>35.171019127879518</v>
      </c>
      <c r="Y112" s="109">
        <f t="shared" si="13"/>
        <v>21.280008436748563</v>
      </c>
      <c r="Z112" s="109">
        <f t="shared" si="14"/>
        <v>-7.4054097084636625</v>
      </c>
      <c r="AA112" s="109">
        <f t="shared" si="15"/>
        <v>-24.154635787196778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10.782245597751045</v>
      </c>
      <c r="I113" s="97">
        <v>7.4132085502076022</v>
      </c>
      <c r="J113" s="98">
        <v>0.81475313762795765</v>
      </c>
      <c r="K113" s="99">
        <v>73</v>
      </c>
      <c r="M113" s="100">
        <f t="shared" si="8"/>
        <v>0.68753846153846143</v>
      </c>
      <c r="N113" s="89">
        <f t="shared" si="9"/>
        <v>7.4132085502076022</v>
      </c>
      <c r="O113" s="100"/>
      <c r="V113" s="109">
        <f t="shared" si="10"/>
        <v>291.71748569631399</v>
      </c>
      <c r="W113" s="109">
        <f t="shared" si="11"/>
        <v>58.153224427254386</v>
      </c>
      <c r="X113" s="109">
        <f t="shared" si="12"/>
        <v>25.432502881563739</v>
      </c>
      <c r="Y113" s="109">
        <f t="shared" si="13"/>
        <v>13.58874028693713</v>
      </c>
      <c r="Z113" s="109">
        <f t="shared" si="14"/>
        <v>-10.869039639501572</v>
      </c>
      <c r="AA113" s="109">
        <f t="shared" si="15"/>
        <v>-25.14977570191785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12.789680633005734</v>
      </c>
      <c r="I114" s="97">
        <v>8.5314693163697086</v>
      </c>
      <c r="J114" s="98">
        <v>0.7868091917855754</v>
      </c>
      <c r="K114" s="99">
        <v>55</v>
      </c>
      <c r="M114" s="100">
        <f t="shared" si="8"/>
        <v>0.66705882352941193</v>
      </c>
      <c r="N114" s="89">
        <f t="shared" si="9"/>
        <v>8.5314693163697086</v>
      </c>
      <c r="O114" s="100"/>
      <c r="V114" s="109">
        <f t="shared" si="10"/>
        <v>192.06359306333673</v>
      </c>
      <c r="W114" s="109">
        <f t="shared" si="11"/>
        <v>32.826003675638972</v>
      </c>
      <c r="X114" s="109">
        <f t="shared" si="12"/>
        <v>10.517929684988147</v>
      </c>
      <c r="Y114" s="109">
        <f t="shared" si="13"/>
        <v>2.4431831693988575</v>
      </c>
      <c r="Z114" s="109">
        <f t="shared" si="14"/>
        <v>-14.231448026743148</v>
      </c>
      <c r="AA114" s="109">
        <f t="shared" si="15"/>
        <v>-23.967654982830108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6.2603784426429616</v>
      </c>
      <c r="I115" s="97">
        <v>4.4323479373912162</v>
      </c>
      <c r="J115" s="98">
        <v>0.8892411372508976</v>
      </c>
      <c r="K115" s="99">
        <v>158</v>
      </c>
      <c r="M115" s="100">
        <f t="shared" si="8"/>
        <v>0.70799999999999985</v>
      </c>
      <c r="N115" s="89">
        <f t="shared" si="9"/>
        <v>4.4323479373912162</v>
      </c>
      <c r="O115" s="100"/>
      <c r="V115" s="109">
        <f t="shared" si="10"/>
        <v>122.88708456915249</v>
      </c>
      <c r="W115" s="109">
        <f t="shared" si="11"/>
        <v>32.738966350703514</v>
      </c>
      <c r="X115" s="109">
        <f t="shared" si="12"/>
        <v>20.109844677435674</v>
      </c>
      <c r="Y115" s="109">
        <f t="shared" si="13"/>
        <v>15.538542095737652</v>
      </c>
      <c r="Z115" s="109">
        <f t="shared" si="14"/>
        <v>6.0986439529755216</v>
      </c>
      <c r="AA115" s="109">
        <f t="shared" si="15"/>
        <v>0.58674981383690561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5.5299187947167789</v>
      </c>
      <c r="I116" s="97">
        <v>3.6589629358376023</v>
      </c>
      <c r="J116" s="98">
        <v>0.90856706663398401</v>
      </c>
      <c r="K116" s="99">
        <v>200</v>
      </c>
      <c r="M116" s="100">
        <f t="shared" si="8"/>
        <v>0.66166666666666674</v>
      </c>
      <c r="N116" s="89">
        <f t="shared" si="9"/>
        <v>3.6589629358376023</v>
      </c>
      <c r="O116" s="100"/>
      <c r="V116" s="109">
        <f t="shared" si="10"/>
        <v>304.19321054351724</v>
      </c>
      <c r="W116" s="109">
        <f t="shared" si="11"/>
        <v>85.788251077168567</v>
      </c>
      <c r="X116" s="109">
        <f t="shared" si="12"/>
        <v>55.191241825552666</v>
      </c>
      <c r="Y116" s="109">
        <f t="shared" si="13"/>
        <v>44.116189181138751</v>
      </c>
      <c r="Z116" s="109">
        <f t="shared" si="14"/>
        <v>21.245821923550359</v>
      </c>
      <c r="AA116" s="109">
        <f t="shared" si="15"/>
        <v>7.8919656275793395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9.6940417157045715</v>
      </c>
      <c r="I117" s="97">
        <v>6.9214426569097052</v>
      </c>
      <c r="J117" s="98">
        <v>0.82704175572605076</v>
      </c>
      <c r="K117" s="99">
        <v>81</v>
      </c>
      <c r="M117" s="100">
        <f t="shared" si="8"/>
        <v>0.71398936170212768</v>
      </c>
      <c r="N117" s="89">
        <f t="shared" si="9"/>
        <v>6.9214426569097052</v>
      </c>
      <c r="O117" s="100"/>
      <c r="V117" s="109">
        <f t="shared" si="10"/>
        <v>458.65691612444812</v>
      </c>
      <c r="W117" s="109">
        <f t="shared" si="11"/>
        <v>96.888640431643395</v>
      </c>
      <c r="X117" s="109">
        <f t="shared" si="12"/>
        <v>46.20743197667074</v>
      </c>
      <c r="Y117" s="109">
        <f t="shared" si="13"/>
        <v>27.862598104004093</v>
      </c>
      <c r="Z117" s="109">
        <f t="shared" si="14"/>
        <v>-10.020119154134612</v>
      </c>
      <c r="AA117" s="109">
        <f t="shared" si="15"/>
        <v>-32.139587401774321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6.5590118342586541</v>
      </c>
      <c r="I118" s="97">
        <v>3.8188024457239278</v>
      </c>
      <c r="J118" s="98">
        <v>0.90457287606333048</v>
      </c>
      <c r="K118" s="99">
        <v>191</v>
      </c>
      <c r="M118" s="100">
        <f t="shared" si="8"/>
        <v>0.58222222222222231</v>
      </c>
      <c r="N118" s="89">
        <f t="shared" si="9"/>
        <v>3.8188024457239278</v>
      </c>
      <c r="O118" s="100"/>
      <c r="V118" s="109">
        <f t="shared" si="10"/>
        <v>174.1077710472286</v>
      </c>
      <c r="W118" s="109">
        <f t="shared" si="11"/>
        <v>48.549720367967751</v>
      </c>
      <c r="X118" s="109">
        <f t="shared" si="12"/>
        <v>30.959914497098215</v>
      </c>
      <c r="Y118" s="109">
        <f t="shared" si="13"/>
        <v>24.593016856126567</v>
      </c>
      <c r="Z118" s="109">
        <f t="shared" si="14"/>
        <v>11.445152731621492</v>
      </c>
      <c r="AA118" s="109">
        <f t="shared" si="15"/>
        <v>3.7682017609571332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6.5287911640588598</v>
      </c>
      <c r="I119" s="97">
        <v>4.1017130488199784</v>
      </c>
      <c r="J119" s="98">
        <v>0.89750329192842049</v>
      </c>
      <c r="K119" s="99">
        <v>176</v>
      </c>
      <c r="M119" s="100">
        <f t="shared" si="8"/>
        <v>0.62824999999999998</v>
      </c>
      <c r="N119" s="89">
        <f t="shared" si="9"/>
        <v>4.1017130488199784</v>
      </c>
      <c r="O119" s="100"/>
      <c r="V119" s="109">
        <f t="shared" si="10"/>
        <v>178.70226329643202</v>
      </c>
      <c r="W119" s="109">
        <f t="shared" si="11"/>
        <v>48.815775678713862</v>
      </c>
      <c r="X119" s="109">
        <f t="shared" si="12"/>
        <v>30.619586027116046</v>
      </c>
      <c r="Y119" s="109">
        <f t="shared" si="13"/>
        <v>24.033198558264242</v>
      </c>
      <c r="Z119" s="109">
        <f t="shared" si="14"/>
        <v>10.432080337901134</v>
      </c>
      <c r="AA119" s="109">
        <f t="shared" si="15"/>
        <v>2.4904772961319628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9.4613250558163084</v>
      </c>
      <c r="I120" s="97">
        <v>7.6552256835542316</v>
      </c>
      <c r="J120" s="98">
        <v>0.80870543044568977</v>
      </c>
      <c r="K120" s="99">
        <v>69</v>
      </c>
      <c r="M120" s="100">
        <f t="shared" si="8"/>
        <v>0.80910714285714291</v>
      </c>
      <c r="N120" s="89">
        <f t="shared" si="9"/>
        <v>7.6552256835542316</v>
      </c>
      <c r="O120" s="100"/>
      <c r="V120" s="109">
        <f t="shared" si="10"/>
        <v>120.78685503273249</v>
      </c>
      <c r="W120" s="109">
        <f t="shared" si="11"/>
        <v>23.355378495062258</v>
      </c>
      <c r="X120" s="109">
        <f t="shared" si="12"/>
        <v>9.7059091958954724</v>
      </c>
      <c r="Y120" s="109">
        <f t="shared" si="13"/>
        <v>4.765276279343337</v>
      </c>
      <c r="Z120" s="109">
        <f t="shared" si="14"/>
        <v>-5.4373017953956468</v>
      </c>
      <c r="AA120" s="109">
        <f t="shared" si="15"/>
        <v>-11.394519706414687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17.463810999241833</v>
      </c>
      <c r="I121" s="97">
        <v>11.432668551521209</v>
      </c>
      <c r="J121" s="98">
        <v>0.71431183092110406</v>
      </c>
      <c r="K121" s="99">
        <v>22</v>
      </c>
      <c r="M121" s="100">
        <f t="shared" si="8"/>
        <v>0.65464912280701748</v>
      </c>
      <c r="N121" s="89">
        <f t="shared" si="9"/>
        <v>11.432668551521209</v>
      </c>
      <c r="O121" s="100"/>
      <c r="V121" s="109">
        <f t="shared" si="10"/>
        <v>145.42677306911042</v>
      </c>
      <c r="W121" s="109">
        <f t="shared" si="11"/>
        <v>12.618082659740601</v>
      </c>
      <c r="X121" s="109">
        <f t="shared" si="12"/>
        <v>-5.9874871912342433</v>
      </c>
      <c r="Y121" s="109">
        <f t="shared" si="13"/>
        <v>-12.722056046782908</v>
      </c>
      <c r="Z121" s="109">
        <f t="shared" si="14"/>
        <v>-26.629173962434631</v>
      </c>
      <c r="AA121" s="109">
        <f t="shared" si="15"/>
        <v>-34.749448203991342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8.4719649434058848</v>
      </c>
      <c r="I122" s="97">
        <v>5.5067772132138257</v>
      </c>
      <c r="J122" s="98">
        <v>0.86239248584188921</v>
      </c>
      <c r="K122" s="99">
        <v>121</v>
      </c>
      <c r="M122" s="100">
        <f t="shared" si="8"/>
        <v>0.65</v>
      </c>
      <c r="N122" s="89">
        <f t="shared" si="9"/>
        <v>5.5067772132138257</v>
      </c>
      <c r="O122" s="100"/>
      <c r="V122" s="109">
        <f t="shared" si="10"/>
        <v>134.29382178281992</v>
      </c>
      <c r="W122" s="109">
        <f t="shared" si="11"/>
        <v>32.710820596383932</v>
      </c>
      <c r="X122" s="109">
        <f t="shared" si="12"/>
        <v>18.479751692533405</v>
      </c>
      <c r="Y122" s="109">
        <f t="shared" si="13"/>
        <v>13.328599957397634</v>
      </c>
      <c r="Z122" s="109">
        <f t="shared" si="14"/>
        <v>2.6912932316783973</v>
      </c>
      <c r="AA122" s="109">
        <f t="shared" si="15"/>
        <v>-3.5197598656123232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6.6827065773626018</v>
      </c>
      <c r="I123" s="97">
        <v>4.1409469012517794</v>
      </c>
      <c r="J123" s="98">
        <v>0.89652288674859393</v>
      </c>
      <c r="K123" s="99">
        <v>173</v>
      </c>
      <c r="M123" s="100">
        <f t="shared" si="8"/>
        <v>0.61965116279069765</v>
      </c>
      <c r="N123" s="89">
        <f t="shared" si="9"/>
        <v>4.1409469012517794</v>
      </c>
      <c r="O123" s="100"/>
      <c r="V123" s="109">
        <f t="shared" si="10"/>
        <v>380.15390522831882</v>
      </c>
      <c r="W123" s="109">
        <f t="shared" si="11"/>
        <v>103.54379774860894</v>
      </c>
      <c r="X123" s="109">
        <f t="shared" si="12"/>
        <v>64.792653826205566</v>
      </c>
      <c r="Y123" s="109">
        <f t="shared" si="13"/>
        <v>50.766088175864681</v>
      </c>
      <c r="Z123" s="109">
        <f t="shared" si="14"/>
        <v>21.800744345397831</v>
      </c>
      <c r="AA123" s="109">
        <f t="shared" si="15"/>
        <v>4.8880715090180447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6.1639280089340325</v>
      </c>
      <c r="I124" s="97">
        <v>3.7527444054392491</v>
      </c>
      <c r="J124" s="98">
        <v>0.90622358433820283</v>
      </c>
      <c r="K124" s="99">
        <v>194</v>
      </c>
      <c r="M124" s="100">
        <f t="shared" si="8"/>
        <v>0.60882352941176465</v>
      </c>
      <c r="N124" s="89">
        <f t="shared" si="9"/>
        <v>3.7527444054392491</v>
      </c>
      <c r="O124" s="100"/>
      <c r="V124" s="109">
        <f t="shared" si="10"/>
        <v>167.63495302627939</v>
      </c>
      <c r="W124" s="109">
        <f t="shared" si="11"/>
        <v>46.964988053022282</v>
      </c>
      <c r="X124" s="109">
        <f t="shared" si="12"/>
        <v>30.059968846039528</v>
      </c>
      <c r="Y124" s="109">
        <f t="shared" si="13"/>
        <v>23.940940148413649</v>
      </c>
      <c r="Z124" s="109">
        <f t="shared" si="14"/>
        <v>11.304933976017475</v>
      </c>
      <c r="AA124" s="109">
        <f t="shared" si="15"/>
        <v>3.9268534808215141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2.9600555846674856</v>
      </c>
      <c r="I125" s="97">
        <v>1.5306603220714761</v>
      </c>
      <c r="J125" s="98">
        <v>0.9617507021284083</v>
      </c>
      <c r="K125" s="99">
        <v>247</v>
      </c>
      <c r="M125" s="100">
        <f t="shared" si="8"/>
        <v>0.51710526315789473</v>
      </c>
      <c r="N125" s="89">
        <f t="shared" si="9"/>
        <v>1.5306603220714761</v>
      </c>
      <c r="O125" s="100"/>
      <c r="V125" s="109">
        <f t="shared" si="10"/>
        <v>487.49096374734211</v>
      </c>
      <c r="W125" s="109">
        <f t="shared" si="11"/>
        <v>156.83677563479119</v>
      </c>
      <c r="X125" s="109">
        <f t="shared" si="12"/>
        <v>110.51443351634646</v>
      </c>
      <c r="Y125" s="109">
        <f t="shared" si="13"/>
        <v>93.747357579104843</v>
      </c>
      <c r="Z125" s="109">
        <f t="shared" si="14"/>
        <v>59.122765097912037</v>
      </c>
      <c r="AA125" s="109">
        <f t="shared" si="15"/>
        <v>38.905694375228634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11.282541337271596</v>
      </c>
      <c r="I126" s="97">
        <v>7.4823762777632998</v>
      </c>
      <c r="J126" s="98">
        <v>0.8130247221354866</v>
      </c>
      <c r="K126" s="99">
        <v>71</v>
      </c>
      <c r="M126" s="100">
        <f t="shared" si="8"/>
        <v>0.66318181818181821</v>
      </c>
      <c r="N126" s="89">
        <f t="shared" si="9"/>
        <v>7.4823762777632998</v>
      </c>
      <c r="O126" s="100"/>
      <c r="V126" s="109">
        <f t="shared" si="10"/>
        <v>146.42236880191015</v>
      </c>
      <c r="W126" s="109">
        <f t="shared" si="11"/>
        <v>28.939742397253397</v>
      </c>
      <c r="X126" s="109">
        <f t="shared" si="12"/>
        <v>12.481247060011448</v>
      </c>
      <c r="Y126" s="109">
        <f t="shared" si="13"/>
        <v>6.5238444652408791</v>
      </c>
      <c r="Z126" s="109">
        <f t="shared" si="14"/>
        <v>-5.778398207387343</v>
      </c>
      <c r="AA126" s="109">
        <f t="shared" si="15"/>
        <v>-12.961596400845769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10.717077487807575</v>
      </c>
      <c r="I127" s="97">
        <v>6.8536299384940866</v>
      </c>
      <c r="J127" s="98">
        <v>0.82873631122524283</v>
      </c>
      <c r="K127" s="99">
        <v>84</v>
      </c>
      <c r="M127" s="100">
        <f t="shared" si="8"/>
        <v>0.63950549450549454</v>
      </c>
      <c r="N127" s="89">
        <f t="shared" si="9"/>
        <v>6.8536299384940866</v>
      </c>
      <c r="O127" s="100"/>
      <c r="V127" s="109">
        <f t="shared" si="10"/>
        <v>449.33100876714485</v>
      </c>
      <c r="W127" s="109">
        <f t="shared" si="11"/>
        <v>95.643279508097166</v>
      </c>
      <c r="X127" s="109">
        <f t="shared" si="12"/>
        <v>46.094099165470865</v>
      </c>
      <c r="Y127" s="109">
        <f t="shared" si="13"/>
        <v>28.159020077531434</v>
      </c>
      <c r="Z127" s="109">
        <f t="shared" si="14"/>
        <v>-8.8775393596787922</v>
      </c>
      <c r="AA127" s="109">
        <f t="shared" si="15"/>
        <v>-30.502941647768086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15.821666585558484</v>
      </c>
      <c r="I128" s="97">
        <v>9.9304930046478823</v>
      </c>
      <c r="J128" s="98">
        <v>0.75184932968504992</v>
      </c>
      <c r="K128" s="99">
        <v>32</v>
      </c>
      <c r="M128" s="100">
        <f t="shared" si="8"/>
        <v>0.62765151515151518</v>
      </c>
      <c r="N128" s="89">
        <f t="shared" si="9"/>
        <v>9.9304930046478823</v>
      </c>
      <c r="O128" s="100"/>
      <c r="V128" s="109">
        <f t="shared" si="10"/>
        <v>204.04841425752497</v>
      </c>
      <c r="W128" s="109">
        <f t="shared" si="11"/>
        <v>27.008016273638248</v>
      </c>
      <c r="X128" s="109">
        <f t="shared" si="12"/>
        <v>2.2058931521742169</v>
      </c>
      <c r="Y128" s="109">
        <f t="shared" si="13"/>
        <v>-6.7716123616675663</v>
      </c>
      <c r="Z128" s="109">
        <f t="shared" si="14"/>
        <v>-25.310472153196056</v>
      </c>
      <c r="AA128" s="109">
        <f t="shared" si="15"/>
        <v>-36.135189865811029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4.9803077612323285</v>
      </c>
      <c r="I129" s="97">
        <v>3.5080042793180213</v>
      </c>
      <c r="J129" s="98">
        <v>0.912339335723509</v>
      </c>
      <c r="K129" s="99">
        <v>206</v>
      </c>
      <c r="M129" s="100">
        <f t="shared" si="8"/>
        <v>0.70437499999999997</v>
      </c>
      <c r="N129" s="89">
        <f t="shared" si="9"/>
        <v>3.5080042793180213</v>
      </c>
      <c r="O129" s="100"/>
      <c r="V129" s="109">
        <f t="shared" si="10"/>
        <v>169.92041089790945</v>
      </c>
      <c r="W129" s="109">
        <f t="shared" si="11"/>
        <v>48.425211073224972</v>
      </c>
      <c r="X129" s="109">
        <f t="shared" si="12"/>
        <v>31.404582227864164</v>
      </c>
      <c r="Y129" s="109">
        <f t="shared" si="13"/>
        <v>25.243706864091621</v>
      </c>
      <c r="Z129" s="109">
        <f t="shared" si="14"/>
        <v>12.521285876885283</v>
      </c>
      <c r="AA129" s="109">
        <f t="shared" si="15"/>
        <v>5.0927483424200934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8.3476783393242773</v>
      </c>
      <c r="I130" s="97">
        <v>5.402339165266028</v>
      </c>
      <c r="J130" s="98">
        <v>0.86500226277768699</v>
      </c>
      <c r="K130" s="99">
        <v>124</v>
      </c>
      <c r="M130" s="100">
        <f t="shared" si="8"/>
        <v>0.64716666666666667</v>
      </c>
      <c r="N130" s="89">
        <f t="shared" si="9"/>
        <v>5.402339165266028</v>
      </c>
      <c r="O130" s="100"/>
      <c r="V130" s="109">
        <f t="shared" si="10"/>
        <v>196.14892553223265</v>
      </c>
      <c r="W130" s="109">
        <f t="shared" si="11"/>
        <v>48.224919422347519</v>
      </c>
      <c r="X130" s="109">
        <f t="shared" si="12"/>
        <v>27.501799422970393</v>
      </c>
      <c r="Y130" s="109">
        <f t="shared" si="13"/>
        <v>20.000751099514147</v>
      </c>
      <c r="Z130" s="109">
        <f t="shared" si="14"/>
        <v>4.5108265382173682</v>
      </c>
      <c r="AA130" s="109">
        <f t="shared" si="15"/>
        <v>-4.5336380432753565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7.3551530835830095</v>
      </c>
      <c r="I131" s="97">
        <v>5.1486071585081064</v>
      </c>
      <c r="J131" s="98">
        <v>0.87134271007752051</v>
      </c>
      <c r="K131" s="99">
        <v>130</v>
      </c>
      <c r="M131" s="100">
        <f t="shared" si="8"/>
        <v>0.7</v>
      </c>
      <c r="N131" s="89">
        <f t="shared" si="9"/>
        <v>5.1486071585081064</v>
      </c>
      <c r="O131" s="100"/>
      <c r="V131" s="109">
        <f t="shared" si="10"/>
        <v>145.12686776560784</v>
      </c>
      <c r="W131" s="109">
        <f t="shared" si="11"/>
        <v>36.47710308916816</v>
      </c>
      <c r="X131" s="109">
        <f t="shared" si="12"/>
        <v>21.256029982066284</v>
      </c>
      <c r="Y131" s="109">
        <f t="shared" si="13"/>
        <v>15.74653117519439</v>
      </c>
      <c r="Z131" s="109">
        <f t="shared" si="14"/>
        <v>4.3692253362049973</v>
      </c>
      <c r="AA131" s="109">
        <f t="shared" si="15"/>
        <v>-2.2739083528163535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4.0835659145606256</v>
      </c>
      <c r="I132" s="97">
        <v>2.6543178444644067</v>
      </c>
      <c r="J132" s="98">
        <v>0.93367189805939232</v>
      </c>
      <c r="K132" s="99">
        <v>220</v>
      </c>
      <c r="M132" s="100">
        <f t="shared" si="8"/>
        <v>0.65</v>
      </c>
      <c r="N132" s="89">
        <f t="shared" si="9"/>
        <v>2.6543178444644067</v>
      </c>
      <c r="O132" s="100"/>
      <c r="V132" s="109">
        <f t="shared" si="10"/>
        <v>114.91074204949437</v>
      </c>
      <c r="W132" s="109">
        <f t="shared" si="11"/>
        <v>34.625390807470851</v>
      </c>
      <c r="X132" s="109">
        <f t="shared" si="12"/>
        <v>23.377973895677158</v>
      </c>
      <c r="Y132" s="109">
        <f t="shared" si="13"/>
        <v>19.30680035752464</v>
      </c>
      <c r="Z132" s="109">
        <f t="shared" si="14"/>
        <v>10.899686009956586</v>
      </c>
      <c r="AA132" s="109">
        <f t="shared" si="15"/>
        <v>5.9908275033679121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13.440266783212143</v>
      </c>
      <c r="I133" s="97">
        <v>9.0763801620379496</v>
      </c>
      <c r="J133" s="98">
        <v>0.77319254742046961</v>
      </c>
      <c r="K133" s="99">
        <v>43</v>
      </c>
      <c r="M133" s="100">
        <f t="shared" si="8"/>
        <v>0.67531249999999998</v>
      </c>
      <c r="N133" s="89">
        <f t="shared" si="9"/>
        <v>9.0763801620379496</v>
      </c>
      <c r="O133" s="100"/>
      <c r="V133" s="109">
        <f t="shared" si="10"/>
        <v>278.28785278105983</v>
      </c>
      <c r="W133" s="109">
        <f t="shared" si="11"/>
        <v>43.499493714633346</v>
      </c>
      <c r="X133" s="109">
        <f t="shared" si="12"/>
        <v>10.607284617916243</v>
      </c>
      <c r="Y133" s="109">
        <f t="shared" si="13"/>
        <v>-1.2985505028145117</v>
      </c>
      <c r="Z133" s="109">
        <f t="shared" si="14"/>
        <v>-25.884512345329618</v>
      </c>
      <c r="AA133" s="109">
        <f t="shared" si="15"/>
        <v>-40.240092981413973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13.716175848204479</v>
      </c>
      <c r="I134" s="97">
        <v>8.962097540062663</v>
      </c>
      <c r="J134" s="98">
        <v>0.77604832801819457</v>
      </c>
      <c r="K134" s="99">
        <v>49</v>
      </c>
      <c r="M134" s="100">
        <f t="shared" ref="M134:M197" si="16">IF(ISERROR(I134/H134),$O$3,(I134/H134))</f>
        <v>0.65339622641509443</v>
      </c>
      <c r="N134" s="89">
        <f t="shared" ref="N134:N197" si="17">I134</f>
        <v>8.962097540062663</v>
      </c>
      <c r="O134" s="100"/>
      <c r="V134" s="109">
        <f t="shared" ref="V134:V197" si="18">(((($O$5-N134))/M134)*G134)+((((($O$5-N134)/$T$2))*$T$3/M134)*G134)</f>
        <v>187.40632845247143</v>
      </c>
      <c r="W134" s="109">
        <f t="shared" ref="W134:W197" si="19">(((($P$5-N134))/M134)*G134)+((((($P$5-N134)/$T$2))*$T$3/M134)*G134)</f>
        <v>29.875537064024925</v>
      </c>
      <c r="X134" s="109">
        <f t="shared" ref="X134:X197" si="20">(((($Q$5-N134))/M134)*G134)+((((($Q$5-N134)/$T$2))*$T$3/M134)*G134)</f>
        <v>7.8065735509993868</v>
      </c>
      <c r="Y134" s="109">
        <f t="shared" ref="Y134:Y197" si="21">(((($R$5-N134))/M134)*G134)+((((($R$5-N134)/$T$2))*$T$3/M134)*G134)</f>
        <v>-0.18162329217735879</v>
      </c>
      <c r="Z134" s="109">
        <f t="shared" ref="Z134:Z197" si="22">(((($S$5-N134))/M134)*G134)+((((($S$5-N134)/$T$2))*$T$3/M134)*G134)</f>
        <v>-16.677526417433192</v>
      </c>
      <c r="AA134" s="109">
        <f t="shared" ref="AA134:AA197" si="23">(((($T$5-N134))/M134)*G134)+((((($T$5-N134)/$T$2))*$T$3/M134)*G134)</f>
        <v>-26.309375234108199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8.3654334833638782</v>
      </c>
      <c r="I135" s="97">
        <v>5.8662602302089191</v>
      </c>
      <c r="J135" s="98">
        <v>0.85340945231148724</v>
      </c>
      <c r="K135" s="99">
        <v>113</v>
      </c>
      <c r="M135" s="100">
        <f t="shared" si="16"/>
        <v>0.70124999999999993</v>
      </c>
      <c r="N135" s="89">
        <f t="shared" si="17"/>
        <v>5.8662602302089191</v>
      </c>
      <c r="O135" s="100"/>
      <c r="V135" s="109">
        <f t="shared" si="18"/>
        <v>142.57278966119694</v>
      </c>
      <c r="W135" s="109">
        <f t="shared" si="19"/>
        <v>33.592196188680838</v>
      </c>
      <c r="X135" s="109">
        <f t="shared" si="20"/>
        <v>18.324776278104434</v>
      </c>
      <c r="Y135" s="109">
        <f t="shared" si="21"/>
        <v>12.798501541135586</v>
      </c>
      <c r="Z135" s="109">
        <f t="shared" si="22"/>
        <v>1.386552825518572</v>
      </c>
      <c r="AA135" s="109">
        <f t="shared" si="23"/>
        <v>-5.2768086102177261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6.585204855208123</v>
      </c>
      <c r="I136" s="97">
        <v>4.6847378399770063</v>
      </c>
      <c r="J136" s="98">
        <v>0.88293422746524297</v>
      </c>
      <c r="K136" s="99">
        <v>145</v>
      </c>
      <c r="M136" s="100">
        <f t="shared" si="16"/>
        <v>0.7114035087719297</v>
      </c>
      <c r="N136" s="89">
        <f t="shared" si="17"/>
        <v>4.6847378399770063</v>
      </c>
      <c r="O136" s="100"/>
      <c r="V136" s="109">
        <f t="shared" si="18"/>
        <v>438.6793561258051</v>
      </c>
      <c r="W136" s="109">
        <f t="shared" si="19"/>
        <v>114.57205491140633</v>
      </c>
      <c r="X136" s="109">
        <f t="shared" si="20"/>
        <v>69.166885917058636</v>
      </c>
      <c r="Y136" s="109">
        <f t="shared" si="21"/>
        <v>52.73179473525127</v>
      </c>
      <c r="Z136" s="109">
        <f t="shared" si="22"/>
        <v>18.792762271195819</v>
      </c>
      <c r="AA136" s="109">
        <f t="shared" si="23"/>
        <v>-1.0240144882116691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28.624796369350157</v>
      </c>
      <c r="I137" s="97">
        <v>17.105902408671902</v>
      </c>
      <c r="J137" s="98">
        <v>0.57254477224169131</v>
      </c>
      <c r="K137" s="99">
        <v>6</v>
      </c>
      <c r="M137" s="100">
        <f t="shared" si="16"/>
        <v>0.59759036144578315</v>
      </c>
      <c r="N137" s="89">
        <f t="shared" si="17"/>
        <v>17.105902408671902</v>
      </c>
      <c r="O137" s="100"/>
      <c r="V137" s="109">
        <f t="shared" si="18"/>
        <v>113.44120666628605</v>
      </c>
      <c r="W137" s="109">
        <f t="shared" si="19"/>
        <v>-15.809032044076261</v>
      </c>
      <c r="X137" s="109">
        <f t="shared" si="20"/>
        <v>-33.916087667984122</v>
      </c>
      <c r="Y137" s="109">
        <f t="shared" si="21"/>
        <v>-40.470211720468761</v>
      </c>
      <c r="Z137" s="109">
        <f t="shared" si="22"/>
        <v>-54.004704868699704</v>
      </c>
      <c r="AA137" s="109">
        <f t="shared" si="23"/>
        <v>-61.907405971162831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27.521485515766152</v>
      </c>
      <c r="I138" s="97">
        <v>19.471451002404553</v>
      </c>
      <c r="J138" s="98">
        <v>0.51343265475441258</v>
      </c>
      <c r="K138" s="99">
        <v>5</v>
      </c>
      <c r="M138" s="100">
        <f t="shared" si="16"/>
        <v>0.70750000000000002</v>
      </c>
      <c r="N138" s="89">
        <f t="shared" si="17"/>
        <v>19.471451002404553</v>
      </c>
      <c r="O138" s="100"/>
      <c r="V138" s="109">
        <f t="shared" si="18"/>
        <v>81.83291927858366</v>
      </c>
      <c r="W138" s="109">
        <f t="shared" si="19"/>
        <v>-22.138632920199779</v>
      </c>
      <c r="X138" s="109">
        <f t="shared" si="20"/>
        <v>-36.704321136731302</v>
      </c>
      <c r="Y138" s="109">
        <f t="shared" si="21"/>
        <v>-41.976593419084743</v>
      </c>
      <c r="Z138" s="109">
        <f t="shared" si="22"/>
        <v>-52.864018269407673</v>
      </c>
      <c r="AA138" s="109">
        <f t="shared" si="23"/>
        <v>-59.22111368667327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30.242918178145924</v>
      </c>
      <c r="I139" s="97">
        <v>21.054408037550413</v>
      </c>
      <c r="J139" s="98">
        <v>0.47387652706091749</v>
      </c>
      <c r="K139" s="99">
        <v>2</v>
      </c>
      <c r="M139" s="100">
        <f t="shared" si="16"/>
        <v>0.69617647058823529</v>
      </c>
      <c r="N139" s="89">
        <f t="shared" si="17"/>
        <v>21.054408037550413</v>
      </c>
      <c r="O139" s="100"/>
      <c r="V139" s="109">
        <f t="shared" si="18"/>
        <v>15.624292632594504</v>
      </c>
      <c r="W139" s="109">
        <f t="shared" si="19"/>
        <v>-5.8839604206519702</v>
      </c>
      <c r="X139" s="109">
        <f t="shared" si="20"/>
        <v>-8.8971164371831541</v>
      </c>
      <c r="Y139" s="109">
        <f t="shared" si="21"/>
        <v>-9.9877740643547703</v>
      </c>
      <c r="Z139" s="109">
        <f t="shared" si="22"/>
        <v>-12.24001983569077</v>
      </c>
      <c r="AA139" s="109">
        <f t="shared" si="23"/>
        <v>-13.555091256926911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13.263242449387162</v>
      </c>
      <c r="I140" s="97">
        <v>8.4608434125048948</v>
      </c>
      <c r="J140" s="98">
        <v>0.78857404529057762</v>
      </c>
      <c r="K140" s="99">
        <v>59</v>
      </c>
      <c r="M140" s="100">
        <f t="shared" si="16"/>
        <v>0.63791666666666669</v>
      </c>
      <c r="N140" s="89">
        <f t="shared" si="17"/>
        <v>8.4608434125048948</v>
      </c>
      <c r="O140" s="100"/>
      <c r="V140" s="109">
        <f t="shared" si="18"/>
        <v>137.01263022954879</v>
      </c>
      <c r="W140" s="109">
        <f t="shared" si="19"/>
        <v>23.67135498371929</v>
      </c>
      <c r="X140" s="109">
        <f t="shared" si="20"/>
        <v>7.793034016283042</v>
      </c>
      <c r="Y140" s="109">
        <f t="shared" si="21"/>
        <v>2.0456343546651161</v>
      </c>
      <c r="Z140" s="109">
        <f t="shared" si="22"/>
        <v>-9.8229449882637958</v>
      </c>
      <c r="AA140" s="109">
        <f t="shared" si="23"/>
        <v>-16.75293002950599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10.061102624635465</v>
      </c>
      <c r="I141" s="97">
        <v>6.1624253575892229</v>
      </c>
      <c r="J141" s="98">
        <v>0.84600865409845438</v>
      </c>
      <c r="K141" s="99">
        <v>102</v>
      </c>
      <c r="M141" s="100">
        <f t="shared" si="16"/>
        <v>0.61250000000000004</v>
      </c>
      <c r="N141" s="89">
        <f t="shared" si="17"/>
        <v>6.1624253575892229</v>
      </c>
      <c r="O141" s="100"/>
      <c r="V141" s="109">
        <f t="shared" si="18"/>
        <v>168.17973733155594</v>
      </c>
      <c r="W141" s="109">
        <f t="shared" si="19"/>
        <v>38.500981757450234</v>
      </c>
      <c r="X141" s="109">
        <f t="shared" si="20"/>
        <v>20.333893914143754</v>
      </c>
      <c r="Y141" s="109">
        <f t="shared" si="21"/>
        <v>13.758040287218259</v>
      </c>
      <c r="Z141" s="109">
        <f t="shared" si="22"/>
        <v>0.17867481523684733</v>
      </c>
      <c r="AA141" s="109">
        <f t="shared" si="23"/>
        <v>-7.7502269405118618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3.4102944291463682</v>
      </c>
      <c r="I142" s="97">
        <v>2.6617348019487403</v>
      </c>
      <c r="J142" s="98">
        <v>0.93348655751581877</v>
      </c>
      <c r="K142" s="99">
        <v>219</v>
      </c>
      <c r="M142" s="100">
        <f t="shared" si="16"/>
        <v>0.78049999999999997</v>
      </c>
      <c r="N142" s="89">
        <f t="shared" si="17"/>
        <v>2.6617348019487403</v>
      </c>
      <c r="O142" s="100"/>
      <c r="V142" s="109">
        <f t="shared" si="18"/>
        <v>143.2097434761568</v>
      </c>
      <c r="W142" s="109">
        <f t="shared" si="19"/>
        <v>43.132699599182125</v>
      </c>
      <c r="X142" s="109">
        <f t="shared" si="20"/>
        <v>29.112604795199633</v>
      </c>
      <c r="Y142" s="109">
        <f t="shared" si="21"/>
        <v>24.037818342808702</v>
      </c>
      <c r="Z142" s="109">
        <f t="shared" si="22"/>
        <v>13.558208570610052</v>
      </c>
      <c r="AA142" s="109">
        <f t="shared" si="23"/>
        <v>7.4392336822920173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7.4638040984238954</v>
      </c>
      <c r="I143" s="97">
        <v>4.8514726639755317</v>
      </c>
      <c r="J143" s="98">
        <v>0.87876773157015364</v>
      </c>
      <c r="K143" s="99">
        <v>140</v>
      </c>
      <c r="M143" s="100">
        <f t="shared" si="16"/>
        <v>0.64999999999999991</v>
      </c>
      <c r="N143" s="89">
        <f t="shared" si="17"/>
        <v>4.8514726639755317</v>
      </c>
      <c r="O143" s="100"/>
      <c r="V143" s="109">
        <f t="shared" si="18"/>
        <v>147.93120322205547</v>
      </c>
      <c r="W143" s="109">
        <f t="shared" si="19"/>
        <v>38.117722238649861</v>
      </c>
      <c r="X143" s="109">
        <f t="shared" si="20"/>
        <v>22.733620605558961</v>
      </c>
      <c r="Y143" s="109">
        <f t="shared" si="21"/>
        <v>17.165111145292094</v>
      </c>
      <c r="Z143" s="109">
        <f t="shared" si="22"/>
        <v>5.6659462634083244</v>
      </c>
      <c r="AA143" s="109">
        <f t="shared" si="23"/>
        <v>-1.048340115416736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14.133798609240081</v>
      </c>
      <c r="I144" s="97">
        <v>9.7146309107510156</v>
      </c>
      <c r="J144" s="98">
        <v>0.75724345495869194</v>
      </c>
      <c r="K144" s="99">
        <v>35</v>
      </c>
      <c r="M144" s="100">
        <f t="shared" si="16"/>
        <v>0.68733333333333335</v>
      </c>
      <c r="N144" s="89">
        <f t="shared" si="17"/>
        <v>9.7146309107510156</v>
      </c>
      <c r="O144" s="100"/>
      <c r="V144" s="109">
        <f t="shared" si="18"/>
        <v>477.45205153228039</v>
      </c>
      <c r="W144" s="109">
        <f t="shared" si="19"/>
        <v>66.14684651100994</v>
      </c>
      <c r="X144" s="109">
        <f t="shared" si="20"/>
        <v>8.525860275060456</v>
      </c>
      <c r="Y144" s="109">
        <f t="shared" si="21"/>
        <v>-12.330931666213608</v>
      </c>
      <c r="Z144" s="109">
        <f t="shared" si="22"/>
        <v>-55.400929329171937</v>
      </c>
      <c r="AA144" s="109">
        <f t="shared" si="23"/>
        <v>-80.549216323475349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2.0621493705650975</v>
      </c>
      <c r="I145" s="97">
        <v>1.6992110813456403</v>
      </c>
      <c r="J145" s="98">
        <v>0.95753882826913461</v>
      </c>
      <c r="K145" s="99">
        <v>243</v>
      </c>
      <c r="M145" s="100">
        <f t="shared" si="16"/>
        <v>0.82399999999999995</v>
      </c>
      <c r="N145" s="89">
        <f t="shared" si="17"/>
        <v>1.6992110813456403</v>
      </c>
      <c r="O145" s="100"/>
      <c r="V145" s="109">
        <f t="shared" si="18"/>
        <v>115.05575531481051</v>
      </c>
      <c r="W145" s="109">
        <f t="shared" si="19"/>
        <v>36.672747609686581</v>
      </c>
      <c r="X145" s="109">
        <f t="shared" si="20"/>
        <v>25.691835739447303</v>
      </c>
      <c r="Y145" s="109">
        <f t="shared" si="21"/>
        <v>21.717127752582638</v>
      </c>
      <c r="Z145" s="109">
        <f t="shared" si="22"/>
        <v>13.509218109181099</v>
      </c>
      <c r="AA145" s="109">
        <f t="shared" si="23"/>
        <v>8.7166739128507533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18.93827860021803</v>
      </c>
      <c r="I146" s="97">
        <v>12.728101409229868</v>
      </c>
      <c r="J146" s="98">
        <v>0.68194057484771908</v>
      </c>
      <c r="K146" s="99">
        <v>15</v>
      </c>
      <c r="M146" s="100">
        <f t="shared" si="16"/>
        <v>0.67208333333333337</v>
      </c>
      <c r="N146" s="89">
        <f t="shared" si="17"/>
        <v>12.728101409229868</v>
      </c>
      <c r="O146" s="100"/>
      <c r="V146" s="109">
        <f t="shared" si="18"/>
        <v>78.761628421224202</v>
      </c>
      <c r="W146" s="109">
        <f t="shared" si="19"/>
        <v>3.4194582737439201</v>
      </c>
      <c r="X146" s="109">
        <f t="shared" si="20"/>
        <v>-7.1354534950726647</v>
      </c>
      <c r="Y146" s="109">
        <f t="shared" si="21"/>
        <v>-10.955964269033821</v>
      </c>
      <c r="Z146" s="109">
        <f t="shared" si="22"/>
        <v>-18.845451327692295</v>
      </c>
      <c r="AA146" s="109">
        <f t="shared" si="23"/>
        <v>-23.452070681183066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6.2685508475543976</v>
      </c>
      <c r="I147" s="97">
        <v>4.6543990043091403</v>
      </c>
      <c r="J147" s="98">
        <v>0.88369235723825945</v>
      </c>
      <c r="K147" s="99">
        <v>147</v>
      </c>
      <c r="M147" s="100">
        <f t="shared" si="16"/>
        <v>0.74250000000000005</v>
      </c>
      <c r="N147" s="89">
        <f t="shared" si="17"/>
        <v>4.6543990043091403</v>
      </c>
      <c r="O147" s="100"/>
      <c r="V147" s="109">
        <f t="shared" si="18"/>
        <v>387.64730920920368</v>
      </c>
      <c r="W147" s="109">
        <f t="shared" si="19"/>
        <v>101.48947194936024</v>
      </c>
      <c r="X147" s="109">
        <f t="shared" si="20"/>
        <v>61.400757776132558</v>
      </c>
      <c r="Y147" s="109">
        <f t="shared" si="21"/>
        <v>46.890038239323225</v>
      </c>
      <c r="Z147" s="109">
        <f t="shared" si="22"/>
        <v>16.924899866271765</v>
      </c>
      <c r="AA147" s="109">
        <f t="shared" si="23"/>
        <v>-0.57154639607874691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16.468733982047116</v>
      </c>
      <c r="I148" s="97">
        <v>10.538617354011651</v>
      </c>
      <c r="J148" s="98">
        <v>0.73665305847688012</v>
      </c>
      <c r="K148" s="99">
        <v>27</v>
      </c>
      <c r="M148" s="100">
        <f t="shared" si="16"/>
        <v>0.63991666666666669</v>
      </c>
      <c r="N148" s="89">
        <f t="shared" si="17"/>
        <v>10.538617354011651</v>
      </c>
      <c r="O148" s="100"/>
      <c r="V148" s="109">
        <f t="shared" si="18"/>
        <v>171.26155861540644</v>
      </c>
      <c r="W148" s="109">
        <f t="shared" si="19"/>
        <v>19.603020337368811</v>
      </c>
      <c r="X148" s="109">
        <f t="shared" si="20"/>
        <v>-1.6432815328715733</v>
      </c>
      <c r="Y148" s="109">
        <f t="shared" si="21"/>
        <v>-9.3337034880695402</v>
      </c>
      <c r="Z148" s="109">
        <f t="shared" si="22"/>
        <v>-25.21469115722622</v>
      </c>
      <c r="AA148" s="109">
        <f t="shared" si="23"/>
        <v>-34.487494902939588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18.245974639476035</v>
      </c>
      <c r="I149" s="97">
        <v>10.459236638923175</v>
      </c>
      <c r="J149" s="98">
        <v>0.73863668382660508</v>
      </c>
      <c r="K149" s="99">
        <v>28</v>
      </c>
      <c r="M149" s="100">
        <f t="shared" si="16"/>
        <v>0.57323529411764707</v>
      </c>
      <c r="N149" s="89">
        <f t="shared" si="17"/>
        <v>10.459236638923175</v>
      </c>
      <c r="O149" s="100"/>
      <c r="V149" s="109">
        <f t="shared" si="18"/>
        <v>147.07211615556812</v>
      </c>
      <c r="W149" s="109">
        <f t="shared" si="19"/>
        <v>17.183993840965886</v>
      </c>
      <c r="X149" s="109">
        <f t="shared" si="20"/>
        <v>-1.0124248202469499</v>
      </c>
      <c r="Y149" s="109">
        <f t="shared" si="21"/>
        <v>-7.598895182610387</v>
      </c>
      <c r="Z149" s="109">
        <f t="shared" si="22"/>
        <v>-21.200184580945759</v>
      </c>
      <c r="AA149" s="109">
        <f t="shared" si="23"/>
        <v>-29.141887572401647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0.27115795291696959</v>
      </c>
      <c r="I150" s="97">
        <v>5.8298959877148469E-2</v>
      </c>
      <c r="J150" s="98">
        <v>0.99854318149507704</v>
      </c>
      <c r="K150" s="99">
        <v>272</v>
      </c>
      <c r="M150" s="100">
        <f t="shared" si="16"/>
        <v>0.21500000000000002</v>
      </c>
      <c r="N150" s="89">
        <f t="shared" si="17"/>
        <v>5.8298959877148469E-2</v>
      </c>
      <c r="O150" s="100"/>
      <c r="V150" s="109">
        <f t="shared" si="18"/>
        <v>699.41561720098309</v>
      </c>
      <c r="W150" s="109">
        <f t="shared" si="19"/>
        <v>242.49743011012328</v>
      </c>
      <c r="X150" s="109">
        <f t="shared" si="20"/>
        <v>178.48638369519674</v>
      </c>
      <c r="Y150" s="109">
        <f t="shared" si="21"/>
        <v>155.31661232834674</v>
      </c>
      <c r="Z150" s="109">
        <f t="shared" si="22"/>
        <v>107.47023204937905</v>
      </c>
      <c r="AA150" s="109">
        <f t="shared" si="23"/>
        <v>79.53304681175598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9.0261012029617866</v>
      </c>
      <c r="I151" s="97">
        <v>5.9667614079015703</v>
      </c>
      <c r="J151" s="98">
        <v>0.85089805286735087</v>
      </c>
      <c r="K151" s="99">
        <v>108</v>
      </c>
      <c r="M151" s="100">
        <f t="shared" si="16"/>
        <v>0.6610563380281691</v>
      </c>
      <c r="N151" s="89">
        <f t="shared" si="17"/>
        <v>5.9667614079015703</v>
      </c>
      <c r="O151" s="100"/>
      <c r="V151" s="109">
        <f t="shared" si="18"/>
        <v>413.45332406743228</v>
      </c>
      <c r="W151" s="109">
        <f t="shared" si="19"/>
        <v>96.482763371600527</v>
      </c>
      <c r="X151" s="109">
        <f t="shared" si="20"/>
        <v>52.077401873412846</v>
      </c>
      <c r="Y151" s="109">
        <f t="shared" si="21"/>
        <v>36.004206214242764</v>
      </c>
      <c r="Z151" s="109">
        <f t="shared" si="22"/>
        <v>2.8125005374569341</v>
      </c>
      <c r="AA151" s="109">
        <f t="shared" si="23"/>
        <v>-16.567917049798783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8.3177316198308304</v>
      </c>
      <c r="I152" s="97">
        <v>4.853641039336579</v>
      </c>
      <c r="J152" s="98">
        <v>0.87871354656654022</v>
      </c>
      <c r="K152" s="99">
        <v>138</v>
      </c>
      <c r="M152" s="100">
        <f t="shared" si="16"/>
        <v>0.58352941176470596</v>
      </c>
      <c r="N152" s="89">
        <f t="shared" si="17"/>
        <v>4.853641039336579</v>
      </c>
      <c r="O152" s="100"/>
      <c r="V152" s="109">
        <f t="shared" si="18"/>
        <v>251.35519527518917</v>
      </c>
      <c r="W152" s="109">
        <f t="shared" si="19"/>
        <v>64.755678628676833</v>
      </c>
      <c r="X152" s="109">
        <f t="shared" si="20"/>
        <v>38.614389753503282</v>
      </c>
      <c r="Y152" s="109">
        <f t="shared" si="21"/>
        <v>29.152152836668375</v>
      </c>
      <c r="Z152" s="109">
        <f t="shared" si="22"/>
        <v>9.6123059109315214</v>
      </c>
      <c r="AA152" s="109">
        <f t="shared" si="23"/>
        <v>-1.7968815740216819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20.525191531544291</v>
      </c>
      <c r="I153" s="97">
        <v>13.633702980953059</v>
      </c>
      <c r="J153" s="98">
        <v>0.65931071780475026</v>
      </c>
      <c r="K153" s="99">
        <v>12</v>
      </c>
      <c r="M153" s="100">
        <f t="shared" si="16"/>
        <v>0.66424242424242441</v>
      </c>
      <c r="N153" s="89">
        <f t="shared" si="17"/>
        <v>13.633702980953059</v>
      </c>
      <c r="O153" s="100"/>
      <c r="V153" s="109">
        <f t="shared" si="18"/>
        <v>195.49730883779463</v>
      </c>
      <c r="W153" s="109">
        <f t="shared" si="19"/>
        <v>2.0687403657648535</v>
      </c>
      <c r="X153" s="109">
        <f t="shared" si="20"/>
        <v>-25.029250968893447</v>
      </c>
      <c r="Y153" s="109">
        <f t="shared" si="21"/>
        <v>-34.837780885044104</v>
      </c>
      <c r="Z153" s="109">
        <f t="shared" si="22"/>
        <v>-55.09273484705114</v>
      </c>
      <c r="AA153" s="109">
        <f t="shared" si="23"/>
        <v>-66.919468604481523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20.869930247171077</v>
      </c>
      <c r="I154" s="97">
        <v>13.81660127888987</v>
      </c>
      <c r="J154" s="98">
        <v>0.65474031679734412</v>
      </c>
      <c r="K154" s="99">
        <v>11</v>
      </c>
      <c r="M154" s="100">
        <f t="shared" si="16"/>
        <v>0.66203389830508474</v>
      </c>
      <c r="N154" s="89">
        <f t="shared" si="17"/>
        <v>13.81660127888987</v>
      </c>
      <c r="O154" s="100"/>
      <c r="V154" s="109">
        <f t="shared" si="18"/>
        <v>114.16925114166709</v>
      </c>
      <c r="W154" s="109">
        <f t="shared" si="19"/>
        <v>0.41960919999162111</v>
      </c>
      <c r="X154" s="109">
        <f t="shared" si="20"/>
        <v>-15.515921089070751</v>
      </c>
      <c r="Y154" s="109">
        <f t="shared" si="21"/>
        <v>-21.284028534366165</v>
      </c>
      <c r="Z154" s="109">
        <f t="shared" si="22"/>
        <v>-33.195370167732918</v>
      </c>
      <c r="AA154" s="109">
        <f t="shared" si="23"/>
        <v>-40.150323827754249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9.3800414481603021</v>
      </c>
      <c r="I155" s="97">
        <v>6.3747736231458259</v>
      </c>
      <c r="J155" s="98">
        <v>0.84070233502512881</v>
      </c>
      <c r="K155" s="99">
        <v>95</v>
      </c>
      <c r="M155" s="100">
        <f t="shared" si="16"/>
        <v>0.67961038961038955</v>
      </c>
      <c r="N155" s="89">
        <f t="shared" si="17"/>
        <v>6.3747736231458259</v>
      </c>
      <c r="O155" s="100"/>
      <c r="V155" s="109">
        <f t="shared" si="18"/>
        <v>414.66510809609287</v>
      </c>
      <c r="W155" s="109">
        <f t="shared" si="19"/>
        <v>92.910178338018866</v>
      </c>
      <c r="X155" s="109">
        <f t="shared" si="20"/>
        <v>47.834560153269415</v>
      </c>
      <c r="Y155" s="109">
        <f t="shared" si="21"/>
        <v>31.51875489693585</v>
      </c>
      <c r="Z155" s="109">
        <f t="shared" si="22"/>
        <v>-2.1739479999528739</v>
      </c>
      <c r="AA155" s="109">
        <f t="shared" si="23"/>
        <v>-21.846894553035106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11.105261536319954</v>
      </c>
      <c r="I156" s="97">
        <v>6.7792573833080443</v>
      </c>
      <c r="J156" s="98">
        <v>0.83059478888731009</v>
      </c>
      <c r="K156" s="99">
        <v>87</v>
      </c>
      <c r="M156" s="100">
        <f t="shared" si="16"/>
        <v>0.61045454545454536</v>
      </c>
      <c r="N156" s="89">
        <f t="shared" si="17"/>
        <v>6.7792573833080443</v>
      </c>
      <c r="O156" s="100"/>
      <c r="V156" s="109">
        <f t="shared" si="18"/>
        <v>165.10122689567376</v>
      </c>
      <c r="W156" s="109">
        <f t="shared" si="19"/>
        <v>35.433747530760435</v>
      </c>
      <c r="X156" s="109">
        <f t="shared" si="20"/>
        <v>17.268239405596923</v>
      </c>
      <c r="Y156" s="109">
        <f t="shared" si="21"/>
        <v>10.692957581668663</v>
      </c>
      <c r="Z156" s="109">
        <f t="shared" si="22"/>
        <v>-2.8852270973209921</v>
      </c>
      <c r="AA156" s="109">
        <f t="shared" si="23"/>
        <v>-10.813439395845441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9.2748175984343568</v>
      </c>
      <c r="I157" s="97">
        <v>5.995783126654544</v>
      </c>
      <c r="J157" s="98">
        <v>0.85017283620802986</v>
      </c>
      <c r="K157" s="99">
        <v>107</v>
      </c>
      <c r="M157" s="100">
        <f t="shared" si="16"/>
        <v>0.64645833333333336</v>
      </c>
      <c r="N157" s="89">
        <f t="shared" si="17"/>
        <v>5.995783126654544</v>
      </c>
      <c r="O157" s="100"/>
      <c r="V157" s="109">
        <f t="shared" si="18"/>
        <v>277.92769651547059</v>
      </c>
      <c r="W157" s="109">
        <f t="shared" si="19"/>
        <v>64.67497944826718</v>
      </c>
      <c r="X157" s="109">
        <f t="shared" si="20"/>
        <v>34.799763368099406</v>
      </c>
      <c r="Y157" s="109">
        <f t="shared" si="21"/>
        <v>23.985974735028176</v>
      </c>
      <c r="Z157" s="109">
        <f t="shared" si="22"/>
        <v>1.655126708855061</v>
      </c>
      <c r="AA157" s="109">
        <f t="shared" si="23"/>
        <v>-11.38370787346849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6.1176928394971322</v>
      </c>
      <c r="I158" s="97">
        <v>3.976500345673136</v>
      </c>
      <c r="J158" s="98">
        <v>0.90063220166163249</v>
      </c>
      <c r="K158" s="99">
        <v>183</v>
      </c>
      <c r="M158" s="100">
        <f t="shared" si="16"/>
        <v>0.65</v>
      </c>
      <c r="N158" s="89">
        <f t="shared" si="17"/>
        <v>3.976500345673136</v>
      </c>
      <c r="O158" s="100"/>
      <c r="V158" s="109">
        <f t="shared" si="18"/>
        <v>138.72891410138399</v>
      </c>
      <c r="W158" s="109">
        <f t="shared" si="19"/>
        <v>38.246632921648924</v>
      </c>
      <c r="X158" s="109">
        <f t="shared" si="20"/>
        <v>24.169767202152624</v>
      </c>
      <c r="Y158" s="109">
        <f t="shared" si="21"/>
        <v>19.074431653841355</v>
      </c>
      <c r="Z158" s="109">
        <f t="shared" si="22"/>
        <v>8.5523872869189788</v>
      </c>
      <c r="AA158" s="109">
        <f t="shared" si="23"/>
        <v>2.4086351191836095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17.200369691558183</v>
      </c>
      <c r="I159" s="97">
        <v>10.791362376051502</v>
      </c>
      <c r="J159" s="98">
        <v>0.73033727469770615</v>
      </c>
      <c r="K159" s="99">
        <v>25</v>
      </c>
      <c r="M159" s="100">
        <f t="shared" si="16"/>
        <v>0.62739130434782597</v>
      </c>
      <c r="N159" s="89">
        <f t="shared" si="17"/>
        <v>10.791362376051502</v>
      </c>
      <c r="O159" s="100"/>
      <c r="V159" s="109">
        <f t="shared" si="18"/>
        <v>63.562988442953092</v>
      </c>
      <c r="W159" s="109">
        <f t="shared" si="19"/>
        <v>6.7888161979644828</v>
      </c>
      <c r="X159" s="109">
        <f t="shared" si="20"/>
        <v>-1.1648487631116506</v>
      </c>
      <c r="Y159" s="109">
        <f t="shared" si="21"/>
        <v>-4.0437987100021768</v>
      </c>
      <c r="Z159" s="109">
        <f t="shared" si="22"/>
        <v>-9.9889300529950216</v>
      </c>
      <c r="AA159" s="109">
        <f t="shared" si="23"/>
        <v>-13.46025295397108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5.8579370155814576</v>
      </c>
      <c r="I160" s="97">
        <v>3.7765387697326704</v>
      </c>
      <c r="J160" s="98">
        <v>0.90562899276592479</v>
      </c>
      <c r="K160" s="99">
        <v>193</v>
      </c>
      <c r="M160" s="100">
        <f t="shared" si="16"/>
        <v>0.64468749999999986</v>
      </c>
      <c r="N160" s="89">
        <f t="shared" si="17"/>
        <v>3.7765387697326704</v>
      </c>
      <c r="O160" s="100"/>
      <c r="V160" s="109">
        <f t="shared" si="18"/>
        <v>156.67713959071287</v>
      </c>
      <c r="W160" s="109">
        <f t="shared" si="19"/>
        <v>43.820975020804021</v>
      </c>
      <c r="X160" s="109">
        <f t="shared" si="20"/>
        <v>28.010614670541798</v>
      </c>
      <c r="Y160" s="109">
        <f t="shared" si="21"/>
        <v>22.287814387469655</v>
      </c>
      <c r="Z160" s="109">
        <f t="shared" si="22"/>
        <v>10.470033613153793</v>
      </c>
      <c r="AA160" s="109">
        <f t="shared" si="23"/>
        <v>3.5697095204070646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0.89234378847206908</v>
      </c>
      <c r="I161" s="97">
        <v>0.19185391452149483</v>
      </c>
      <c r="J161" s="98">
        <v>0.99520580927162694</v>
      </c>
      <c r="K161" s="99">
        <v>270</v>
      </c>
      <c r="M161" s="100">
        <f t="shared" si="16"/>
        <v>0.21499999999999997</v>
      </c>
      <c r="N161" s="89">
        <f t="shared" si="17"/>
        <v>0.19185391452149483</v>
      </c>
      <c r="O161" s="100"/>
      <c r="V161" s="109">
        <f t="shared" si="18"/>
        <v>211.82222181937524</v>
      </c>
      <c r="W161" s="109">
        <f t="shared" si="19"/>
        <v>72.977751938282353</v>
      </c>
      <c r="X161" s="109">
        <f t="shared" si="20"/>
        <v>53.526611543542096</v>
      </c>
      <c r="Y161" s="109">
        <f t="shared" si="21"/>
        <v>46.4859755750362</v>
      </c>
      <c r="Z161" s="109">
        <f t="shared" si="22"/>
        <v>31.946818471531756</v>
      </c>
      <c r="AA161" s="109">
        <f t="shared" si="23"/>
        <v>23.457500725209851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15.000360894783453</v>
      </c>
      <c r="I162" s="97">
        <v>9.5049161794758064</v>
      </c>
      <c r="J162" s="98">
        <v>0.7624839652854708</v>
      </c>
      <c r="K162" s="99">
        <v>39</v>
      </c>
      <c r="M162" s="100">
        <f t="shared" si="16"/>
        <v>0.63364583333333335</v>
      </c>
      <c r="N162" s="89">
        <f t="shared" si="17"/>
        <v>9.5049161794758064</v>
      </c>
      <c r="O162" s="100"/>
      <c r="V162" s="109">
        <f t="shared" si="18"/>
        <v>157.23634594449055</v>
      </c>
      <c r="W162" s="109">
        <f t="shared" si="19"/>
        <v>22.714692248509277</v>
      </c>
      <c r="X162" s="109">
        <f t="shared" si="20"/>
        <v>3.8691482062148284</v>
      </c>
      <c r="Y162" s="109">
        <f t="shared" si="21"/>
        <v>-2.952282956048502</v>
      </c>
      <c r="Z162" s="109">
        <f t="shared" si="22"/>
        <v>-17.038774543247296</v>
      </c>
      <c r="AA162" s="109">
        <f t="shared" si="23"/>
        <v>-25.263783886175219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3.7597017468484264</v>
      </c>
      <c r="I163" s="97">
        <v>3.5690311582582561</v>
      </c>
      <c r="J163" s="98">
        <v>0.9108143499137249</v>
      </c>
      <c r="K163" s="99">
        <v>204</v>
      </c>
      <c r="M163" s="100">
        <f t="shared" si="16"/>
        <v>0.94928571428571429</v>
      </c>
      <c r="N163" s="89">
        <f t="shared" si="17"/>
        <v>3.5690311582582561</v>
      </c>
      <c r="O163" s="100"/>
      <c r="V163" s="109">
        <f t="shared" si="18"/>
        <v>145.8938019469395</v>
      </c>
      <c r="W163" s="109">
        <f t="shared" si="19"/>
        <v>41.403268171132325</v>
      </c>
      <c r="X163" s="109">
        <f t="shared" si="20"/>
        <v>26.764874260772181</v>
      </c>
      <c r="Y163" s="109">
        <f t="shared" si="21"/>
        <v>21.466285047241623</v>
      </c>
      <c r="Z163" s="109">
        <f t="shared" si="22"/>
        <v>10.524514822640294</v>
      </c>
      <c r="AA163" s="109">
        <f t="shared" si="23"/>
        <v>4.1356875004913816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18.724433804173039</v>
      </c>
      <c r="I164" s="97">
        <v>12.147476430457258</v>
      </c>
      <c r="J164" s="98">
        <v>0.69644967098389166</v>
      </c>
      <c r="K164" s="99">
        <v>16</v>
      </c>
      <c r="M164" s="100">
        <f t="shared" si="16"/>
        <v>0.64874999999999994</v>
      </c>
      <c r="N164" s="89">
        <f t="shared" si="17"/>
        <v>12.147476430457258</v>
      </c>
      <c r="O164" s="100"/>
      <c r="V164" s="109">
        <f t="shared" si="18"/>
        <v>159.19956129766788</v>
      </c>
      <c r="W164" s="109">
        <f t="shared" si="19"/>
        <v>10.084298205646503</v>
      </c>
      <c r="X164" s="109">
        <f t="shared" si="20"/>
        <v>-10.80570857593802</v>
      </c>
      <c r="Y164" s="109">
        <f t="shared" si="21"/>
        <v>-18.367164107281948</v>
      </c>
      <c r="Z164" s="109">
        <f t="shared" si="22"/>
        <v>-33.981831644865494</v>
      </c>
      <c r="AA164" s="109">
        <f t="shared" si="23"/>
        <v>-43.099132825810401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13.078944829207083</v>
      </c>
      <c r="I165" s="97">
        <v>8.7086920029432022</v>
      </c>
      <c r="J165" s="98">
        <v>0.78238061724777086</v>
      </c>
      <c r="K165" s="99">
        <v>54</v>
      </c>
      <c r="M165" s="100">
        <f t="shared" si="16"/>
        <v>0.66585585585585583</v>
      </c>
      <c r="N165" s="89">
        <f t="shared" si="17"/>
        <v>8.7086920029432022</v>
      </c>
      <c r="O165" s="100"/>
      <c r="V165" s="109">
        <f t="shared" si="18"/>
        <v>407.20904083132109</v>
      </c>
      <c r="W165" s="109">
        <f t="shared" si="19"/>
        <v>67.685963168739349</v>
      </c>
      <c r="X165" s="109">
        <f t="shared" si="20"/>
        <v>20.121151573974565</v>
      </c>
      <c r="Y165" s="109">
        <f t="shared" si="21"/>
        <v>2.9043449213495589</v>
      </c>
      <c r="Z165" s="109">
        <f t="shared" si="22"/>
        <v>-32.64895706200749</v>
      </c>
      <c r="AA165" s="109">
        <f t="shared" si="23"/>
        <v>-53.408295125347131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7.0052938719763418</v>
      </c>
      <c r="I166" s="97">
        <v>5.0222568374476548</v>
      </c>
      <c r="J166" s="98">
        <v>0.87450004746761634</v>
      </c>
      <c r="K166" s="99">
        <v>132</v>
      </c>
      <c r="M166" s="100">
        <f t="shared" si="16"/>
        <v>0.716923076923077</v>
      </c>
      <c r="N166" s="89">
        <f t="shared" si="17"/>
        <v>5.0222568374476548</v>
      </c>
      <c r="O166" s="100"/>
      <c r="V166" s="109">
        <f t="shared" si="18"/>
        <v>92.434384234215031</v>
      </c>
      <c r="W166" s="109">
        <f t="shared" si="19"/>
        <v>23.482889529589166</v>
      </c>
      <c r="X166" s="109">
        <f t="shared" si="20"/>
        <v>13.82326675112731</v>
      </c>
      <c r="Y166" s="109">
        <f t="shared" si="21"/>
        <v>10.326819437702548</v>
      </c>
      <c r="Z166" s="109">
        <f t="shared" si="22"/>
        <v>3.1065346478902236</v>
      </c>
      <c r="AA166" s="109">
        <f t="shared" si="23"/>
        <v>-1.1093419234467465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9.5412922171368955</v>
      </c>
      <c r="I167" s="97">
        <v>6.0801884653704859</v>
      </c>
      <c r="J167" s="98">
        <v>0.84806365176263343</v>
      </c>
      <c r="K167" s="99">
        <v>105</v>
      </c>
      <c r="M167" s="100">
        <f t="shared" si="16"/>
        <v>0.63724999999999987</v>
      </c>
      <c r="N167" s="89">
        <f t="shared" si="17"/>
        <v>6.0801884653704859</v>
      </c>
      <c r="O167" s="100"/>
      <c r="V167" s="109">
        <f t="shared" si="18"/>
        <v>113.9123170020156</v>
      </c>
      <c r="W167" s="109">
        <f t="shared" si="19"/>
        <v>26.290509855528317</v>
      </c>
      <c r="X167" s="109">
        <f t="shared" si="20"/>
        <v>14.015306717032498</v>
      </c>
      <c r="Y167" s="109">
        <f t="shared" si="21"/>
        <v>9.5721103293811023</v>
      </c>
      <c r="Z167" s="109">
        <f t="shared" si="22"/>
        <v>0.39675591384865433</v>
      </c>
      <c r="AA167" s="109">
        <f t="shared" si="23"/>
        <v>-4.9606728912777331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8.571554402737279</v>
      </c>
      <c r="I168" s="97">
        <v>6.0831250151926133</v>
      </c>
      <c r="J168" s="98">
        <v>0.84799027103456348</v>
      </c>
      <c r="K168" s="99">
        <v>104</v>
      </c>
      <c r="M168" s="100">
        <f t="shared" si="16"/>
        <v>0.70968750000000003</v>
      </c>
      <c r="N168" s="89">
        <f t="shared" si="17"/>
        <v>6.0831250151926133</v>
      </c>
      <c r="O168" s="100"/>
      <c r="V168" s="109">
        <f t="shared" si="18"/>
        <v>91.077980423737344</v>
      </c>
      <c r="W168" s="109">
        <f t="shared" si="19"/>
        <v>21.014373340676915</v>
      </c>
      <c r="X168" s="109">
        <f t="shared" si="20"/>
        <v>11.198951386157232</v>
      </c>
      <c r="Y168" s="109">
        <f t="shared" si="21"/>
        <v>7.6461101924480568</v>
      </c>
      <c r="Z168" s="109">
        <f t="shared" si="22"/>
        <v>0.30937008683770356</v>
      </c>
      <c r="AA168" s="109">
        <f t="shared" si="23"/>
        <v>-3.9745039737635812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12.349198037734164</v>
      </c>
      <c r="I169" s="97">
        <v>8.2533806885523333</v>
      </c>
      <c r="J169" s="98">
        <v>0.79375828075503008</v>
      </c>
      <c r="K169" s="99">
        <v>62</v>
      </c>
      <c r="M169" s="100">
        <f t="shared" si="16"/>
        <v>0.66833333333333333</v>
      </c>
      <c r="N169" s="89">
        <f t="shared" si="17"/>
        <v>8.2533806885523333</v>
      </c>
      <c r="O169" s="100"/>
      <c r="V169" s="109">
        <f t="shared" si="18"/>
        <v>506.61189582596654</v>
      </c>
      <c r="W169" s="109">
        <f t="shared" si="19"/>
        <v>90.263319171154023</v>
      </c>
      <c r="X169" s="109">
        <f t="shared" si="20"/>
        <v>31.935791797549655</v>
      </c>
      <c r="Y169" s="109">
        <f t="shared" si="21"/>
        <v>10.823256550430802</v>
      </c>
      <c r="Z169" s="109">
        <f t="shared" si="22"/>
        <v>-32.774859895898743</v>
      </c>
      <c r="AA169" s="109">
        <f t="shared" si="23"/>
        <v>-58.231511957580011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7.2701245339913552</v>
      </c>
      <c r="I170" s="97">
        <v>4.3535216327077642</v>
      </c>
      <c r="J170" s="98">
        <v>0.89121090857408292</v>
      </c>
      <c r="K170" s="99">
        <v>161</v>
      </c>
      <c r="M170" s="100">
        <f t="shared" si="16"/>
        <v>0.59882352941176464</v>
      </c>
      <c r="N170" s="89">
        <f t="shared" si="17"/>
        <v>4.3535216327077642</v>
      </c>
      <c r="O170" s="100"/>
      <c r="V170" s="109">
        <f t="shared" si="18"/>
        <v>284.21564817699044</v>
      </c>
      <c r="W170" s="109">
        <f t="shared" si="19"/>
        <v>76.18014305591673</v>
      </c>
      <c r="X170" s="109">
        <f t="shared" si="20"/>
        <v>47.035821926914053</v>
      </c>
      <c r="Y170" s="109">
        <f t="shared" si="21"/>
        <v>36.486591832722311</v>
      </c>
      <c r="Z170" s="109">
        <f t="shared" si="22"/>
        <v>14.702066351422761</v>
      </c>
      <c r="AA170" s="109">
        <f t="shared" si="23"/>
        <v>1.9822258925132157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7.8017798430952014</v>
      </c>
      <c r="I171" s="97">
        <v>5.4657469169991959</v>
      </c>
      <c r="J171" s="98">
        <v>0.86341778191773522</v>
      </c>
      <c r="K171" s="99">
        <v>122</v>
      </c>
      <c r="M171" s="100">
        <f t="shared" si="16"/>
        <v>0.7005769230769231</v>
      </c>
      <c r="N171" s="89">
        <f t="shared" si="17"/>
        <v>5.4657469169991959</v>
      </c>
      <c r="O171" s="100"/>
      <c r="V171" s="109">
        <f t="shared" si="18"/>
        <v>167.71584690191648</v>
      </c>
      <c r="W171" s="109">
        <f t="shared" si="19"/>
        <v>41.002290276918501</v>
      </c>
      <c r="X171" s="109">
        <f t="shared" si="20"/>
        <v>23.250606094318311</v>
      </c>
      <c r="Y171" s="109">
        <f t="shared" si="21"/>
        <v>16.825114137488445</v>
      </c>
      <c r="Z171" s="109">
        <f t="shared" si="22"/>
        <v>3.5562507215208141</v>
      </c>
      <c r="AA171" s="109">
        <f t="shared" si="23"/>
        <v>-4.1913509357681384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0</v>
      </c>
      <c r="I172" s="97">
        <v>-0.10707899405927053</v>
      </c>
      <c r="J172" s="98">
        <v>1.0026757708947605</v>
      </c>
      <c r="K172" s="99">
        <v>285</v>
      </c>
      <c r="M172" s="100">
        <f t="shared" si="16"/>
        <v>0.66118478925551039</v>
      </c>
      <c r="N172" s="89">
        <f t="shared" si="17"/>
        <v>-0.10707899405927053</v>
      </c>
      <c r="O172" s="100"/>
      <c r="V172" s="109">
        <f t="shared" si="18"/>
        <v>251.56598729777971</v>
      </c>
      <c r="W172" s="109">
        <f t="shared" si="19"/>
        <v>87.898893095720155</v>
      </c>
      <c r="X172" s="109">
        <f t="shared" si="20"/>
        <v>64.970276420891011</v>
      </c>
      <c r="Y172" s="109">
        <f t="shared" si="21"/>
        <v>56.670915047069542</v>
      </c>
      <c r="Z172" s="109">
        <f t="shared" si="22"/>
        <v>39.5324463899045</v>
      </c>
      <c r="AA172" s="109">
        <f t="shared" si="23"/>
        <v>29.525407805736251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2.0019013867806819</v>
      </c>
      <c r="I173" s="97">
        <v>0.86582234978264505</v>
      </c>
      <c r="J173" s="98">
        <v>0.97836417624264294</v>
      </c>
      <c r="K173" s="99">
        <v>260</v>
      </c>
      <c r="M173" s="100">
        <f t="shared" si="16"/>
        <v>0.43250000000000005</v>
      </c>
      <c r="N173" s="89">
        <f t="shared" si="17"/>
        <v>0.86582234978264505</v>
      </c>
      <c r="O173" s="100"/>
      <c r="V173" s="109">
        <f t="shared" si="18"/>
        <v>276.85494297249227</v>
      </c>
      <c r="W173" s="109">
        <f t="shared" si="19"/>
        <v>92.259187990861747</v>
      </c>
      <c r="X173" s="109">
        <f t="shared" si="20"/>
        <v>66.39861212856222</v>
      </c>
      <c r="Y173" s="109">
        <f t="shared" si="21"/>
        <v>57.037983554228546</v>
      </c>
      <c r="Z173" s="109">
        <f t="shared" si="22"/>
        <v>37.707961374616936</v>
      </c>
      <c r="AA173" s="109">
        <f t="shared" si="23"/>
        <v>26.421289172236019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5.5176687252485523</v>
      </c>
      <c r="I174" s="97">
        <v>4.1327338752111658</v>
      </c>
      <c r="J174" s="98">
        <v>0.89672812005537328</v>
      </c>
      <c r="K174" s="99">
        <v>175</v>
      </c>
      <c r="M174" s="100">
        <f t="shared" si="16"/>
        <v>0.749</v>
      </c>
      <c r="N174" s="89">
        <f t="shared" si="17"/>
        <v>4.1327338752111658</v>
      </c>
      <c r="O174" s="100"/>
      <c r="V174" s="109">
        <f t="shared" si="18"/>
        <v>132.90578632218407</v>
      </c>
      <c r="W174" s="109">
        <f t="shared" si="19"/>
        <v>36.222128987769935</v>
      </c>
      <c r="X174" s="109">
        <f t="shared" si="20"/>
        <v>22.677423935424603</v>
      </c>
      <c r="Y174" s="109">
        <f t="shared" si="21"/>
        <v>17.77471203067001</v>
      </c>
      <c r="Z174" s="109">
        <f t="shared" si="22"/>
        <v>7.6504421585585387</v>
      </c>
      <c r="AA174" s="109">
        <f t="shared" si="23"/>
        <v>1.7389478895302737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12.433432556252079</v>
      </c>
      <c r="I175" s="97">
        <v>7.4532776614478369</v>
      </c>
      <c r="J175" s="98">
        <v>0.81375186036926217</v>
      </c>
      <c r="K175" s="99">
        <v>72</v>
      </c>
      <c r="M175" s="100">
        <f t="shared" si="16"/>
        <v>0.59945454545454546</v>
      </c>
      <c r="N175" s="89">
        <f t="shared" si="17"/>
        <v>7.4532776614478369</v>
      </c>
      <c r="O175" s="100"/>
      <c r="V175" s="109">
        <f t="shared" si="18"/>
        <v>245.20914601438866</v>
      </c>
      <c r="W175" s="109">
        <f t="shared" si="19"/>
        <v>48.640321579284986</v>
      </c>
      <c r="X175" s="109">
        <f t="shared" si="20"/>
        <v>21.102402319045773</v>
      </c>
      <c r="Y175" s="109">
        <f t="shared" si="21"/>
        <v>11.134633802302186</v>
      </c>
      <c r="Z175" s="109">
        <f t="shared" si="22"/>
        <v>-9.4491533846179365</v>
      </c>
      <c r="AA175" s="109">
        <f t="shared" si="23"/>
        <v>-21.46789068888129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1.4840936389938686</v>
      </c>
      <c r="I176" s="97">
        <v>1.37402336076849</v>
      </c>
      <c r="J176" s="98">
        <v>0.96566486499275361</v>
      </c>
      <c r="K176" s="99">
        <v>249</v>
      </c>
      <c r="M176" s="100">
        <f t="shared" si="16"/>
        <v>0.92583333333333329</v>
      </c>
      <c r="N176" s="89">
        <f t="shared" si="17"/>
        <v>1.37402336076849</v>
      </c>
      <c r="O176" s="100"/>
      <c r="V176" s="109">
        <f t="shared" si="18"/>
        <v>172.19195049196094</v>
      </c>
      <c r="W176" s="109">
        <f t="shared" si="19"/>
        <v>55.871417012307766</v>
      </c>
      <c r="X176" s="109">
        <f t="shared" si="20"/>
        <v>39.575722776581323</v>
      </c>
      <c r="Y176" s="109">
        <f t="shared" si="21"/>
        <v>33.67724851546015</v>
      </c>
      <c r="Z176" s="109">
        <f t="shared" si="22"/>
        <v>21.496694892600836</v>
      </c>
      <c r="AA176" s="109">
        <f t="shared" si="23"/>
        <v>14.384550131083609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11.659716598573617</v>
      </c>
      <c r="I177" s="97">
        <v>7.7424279413431591</v>
      </c>
      <c r="J177" s="98">
        <v>0.80652635447099541</v>
      </c>
      <c r="K177" s="99">
        <v>67</v>
      </c>
      <c r="M177" s="100">
        <f t="shared" si="16"/>
        <v>0.66403225806451627</v>
      </c>
      <c r="N177" s="89">
        <f t="shared" si="17"/>
        <v>7.7424279413431591</v>
      </c>
      <c r="O177" s="100"/>
      <c r="V177" s="109">
        <f t="shared" si="18"/>
        <v>131.86585845300797</v>
      </c>
      <c r="W177" s="109">
        <f t="shared" si="19"/>
        <v>25.210231432270394</v>
      </c>
      <c r="X177" s="109">
        <f t="shared" si="20"/>
        <v>10.268523081580634</v>
      </c>
      <c r="Y177" s="109">
        <f t="shared" si="21"/>
        <v>4.8601445952869495</v>
      </c>
      <c r="Z177" s="109">
        <f t="shared" si="22"/>
        <v>-6.3083442797491998</v>
      </c>
      <c r="AA177" s="109">
        <f t="shared" si="23"/>
        <v>-12.829551123548276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12.787125510210021</v>
      </c>
      <c r="I178" s="97">
        <v>8.1759632987842856</v>
      </c>
      <c r="J178" s="98">
        <v>0.79569284504665017</v>
      </c>
      <c r="K178" s="99">
        <v>63</v>
      </c>
      <c r="M178" s="100">
        <f t="shared" si="16"/>
        <v>0.63939024390243904</v>
      </c>
      <c r="N178" s="89">
        <f t="shared" si="17"/>
        <v>8.1759632987842856</v>
      </c>
      <c r="O178" s="100"/>
      <c r="V178" s="109">
        <f t="shared" si="18"/>
        <v>162.93697821612938</v>
      </c>
      <c r="W178" s="109">
        <f t="shared" si="19"/>
        <v>29.356136742351737</v>
      </c>
      <c r="X178" s="109">
        <f t="shared" si="20"/>
        <v>10.642393920767358</v>
      </c>
      <c r="Y178" s="109">
        <f t="shared" si="21"/>
        <v>3.8686702140255163</v>
      </c>
      <c r="Z178" s="109">
        <f t="shared" si="22"/>
        <v>-10.119303825335544</v>
      </c>
      <c r="AA178" s="109">
        <f t="shared" si="23"/>
        <v>-18.286789423164002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7.9805748496692077</v>
      </c>
      <c r="I179" s="97">
        <v>4.8154218601843306</v>
      </c>
      <c r="J179" s="98">
        <v>0.87966859632299033</v>
      </c>
      <c r="K179" s="99">
        <v>142</v>
      </c>
      <c r="M179" s="100">
        <f t="shared" si="16"/>
        <v>0.60339285714285706</v>
      </c>
      <c r="N179" s="89">
        <f t="shared" si="17"/>
        <v>4.8154218601843306</v>
      </c>
      <c r="O179" s="100"/>
      <c r="V179" s="109">
        <f t="shared" si="18"/>
        <v>208.86807349005508</v>
      </c>
      <c r="W179" s="109">
        <f t="shared" si="19"/>
        <v>53.978229311536126</v>
      </c>
      <c r="X179" s="109">
        <f t="shared" si="20"/>
        <v>32.279244055472446</v>
      </c>
      <c r="Y179" s="109">
        <f t="shared" si="21"/>
        <v>24.424966466934112</v>
      </c>
      <c r="Z179" s="109">
        <f t="shared" si="22"/>
        <v>8.2056112403456272</v>
      </c>
      <c r="AA179" s="109">
        <f t="shared" si="23"/>
        <v>-1.2647630859478891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9.3305249012036011</v>
      </c>
      <c r="I180" s="97">
        <v>5.8957254219480255</v>
      </c>
      <c r="J180" s="98">
        <v>0.85267315381375952</v>
      </c>
      <c r="K180" s="99">
        <v>111</v>
      </c>
      <c r="M180" s="100">
        <f t="shared" si="16"/>
        <v>0.63187499999999996</v>
      </c>
      <c r="N180" s="89">
        <f t="shared" si="17"/>
        <v>5.8957254219480255</v>
      </c>
      <c r="O180" s="100"/>
      <c r="V180" s="109">
        <f t="shared" si="18"/>
        <v>141.73785744094673</v>
      </c>
      <c r="W180" s="109">
        <f t="shared" si="19"/>
        <v>33.301918587276198</v>
      </c>
      <c r="X180" s="109">
        <f t="shared" si="20"/>
        <v>18.110800984360168</v>
      </c>
      <c r="Y180" s="109">
        <f t="shared" si="21"/>
        <v>12.612145027621755</v>
      </c>
      <c r="Z180" s="109">
        <f t="shared" si="22"/>
        <v>1.2572300496633388</v>
      </c>
      <c r="AA180" s="109">
        <f t="shared" si="23"/>
        <v>-5.3728297635787987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7.0496175669084558</v>
      </c>
      <c r="I181" s="97">
        <v>3.992172318445566</v>
      </c>
      <c r="J181" s="98">
        <v>0.90024057855220418</v>
      </c>
      <c r="K181" s="99">
        <v>181</v>
      </c>
      <c r="M181" s="100">
        <f t="shared" si="16"/>
        <v>0.5662962962962963</v>
      </c>
      <c r="N181" s="89">
        <f t="shared" si="17"/>
        <v>3.992172318445566</v>
      </c>
      <c r="O181" s="100"/>
      <c r="V181" s="109">
        <f t="shared" si="18"/>
        <v>248.6236005781939</v>
      </c>
      <c r="W181" s="109">
        <f t="shared" si="19"/>
        <v>68.465523934478512</v>
      </c>
      <c r="X181" s="109">
        <f t="shared" si="20"/>
        <v>43.226635809914633</v>
      </c>
      <c r="Y181" s="109">
        <f t="shared" si="21"/>
        <v>34.091036563355722</v>
      </c>
      <c r="Z181" s="109">
        <f t="shared" si="22"/>
        <v>15.225707738726296</v>
      </c>
      <c r="AA181" s="109">
        <f t="shared" si="23"/>
        <v>4.2103669152529681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4.7864941039678675</v>
      </c>
      <c r="I182" s="97">
        <v>3.1909960693119119</v>
      </c>
      <c r="J182" s="98">
        <v>0.92026097665025242</v>
      </c>
      <c r="K182" s="99">
        <v>212</v>
      </c>
      <c r="M182" s="100">
        <f t="shared" si="16"/>
        <v>0.66666666666666674</v>
      </c>
      <c r="N182" s="89">
        <f t="shared" si="17"/>
        <v>3.1909960693119119</v>
      </c>
      <c r="O182" s="100"/>
      <c r="V182" s="109">
        <f t="shared" si="18"/>
        <v>247.30523704287728</v>
      </c>
      <c r="W182" s="109">
        <f t="shared" si="19"/>
        <v>72.001054890135464</v>
      </c>
      <c r="X182" s="109">
        <f t="shared" si="20"/>
        <v>47.442163479059992</v>
      </c>
      <c r="Y182" s="109">
        <f t="shared" si="21"/>
        <v>38.552699380481748</v>
      </c>
      <c r="Z182" s="109">
        <f t="shared" si="22"/>
        <v>20.195648160488201</v>
      </c>
      <c r="AA182" s="109">
        <f t="shared" si="23"/>
        <v>9.4770872712555807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5.4191168251853776</v>
      </c>
      <c r="I183" s="97">
        <v>3.2661468698461036</v>
      </c>
      <c r="J183" s="98">
        <v>0.91838305160478528</v>
      </c>
      <c r="K183" s="99">
        <v>210</v>
      </c>
      <c r="M183" s="100">
        <f t="shared" si="16"/>
        <v>0.60270833333333329</v>
      </c>
      <c r="N183" s="89">
        <f t="shared" si="17"/>
        <v>3.2661468698461036</v>
      </c>
      <c r="O183" s="100"/>
      <c r="V183" s="109">
        <f t="shared" si="18"/>
        <v>275.56792983462361</v>
      </c>
      <c r="W183" s="109">
        <f t="shared" si="19"/>
        <v>79.830093531349775</v>
      </c>
      <c r="X183" s="109">
        <f t="shared" si="20"/>
        <v>52.408589903886053</v>
      </c>
      <c r="Y183" s="109">
        <f t="shared" si="21"/>
        <v>42.482959795214271</v>
      </c>
      <c r="Z183" s="109">
        <f t="shared" si="22"/>
        <v>21.986189880283213</v>
      </c>
      <c r="AA183" s="109">
        <f t="shared" si="23"/>
        <v>10.018261386054332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10.272141300178687</v>
      </c>
      <c r="I184" s="97">
        <v>6.8210331827154285</v>
      </c>
      <c r="J184" s="98">
        <v>0.82955086361380825</v>
      </c>
      <c r="K184" s="99">
        <v>86</v>
      </c>
      <c r="M184" s="100">
        <f t="shared" si="16"/>
        <v>0.66403225806451616</v>
      </c>
      <c r="N184" s="89">
        <f t="shared" si="17"/>
        <v>6.8210331827154285</v>
      </c>
      <c r="O184" s="100"/>
      <c r="V184" s="109">
        <f t="shared" si="18"/>
        <v>153.95146740949127</v>
      </c>
      <c r="W184" s="109">
        <f t="shared" si="19"/>
        <v>32.888648240197064</v>
      </c>
      <c r="X184" s="109">
        <f t="shared" si="20"/>
        <v>15.928592904455831</v>
      </c>
      <c r="Y184" s="109">
        <f t="shared" si="21"/>
        <v>9.7896430433484909</v>
      </c>
      <c r="Z184" s="109">
        <f t="shared" si="22"/>
        <v>-2.8875010215387942</v>
      </c>
      <c r="AA184" s="109">
        <f t="shared" si="23"/>
        <v>-10.289601660288119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5.595256487435341</v>
      </c>
      <c r="I185" s="97">
        <v>3.6585347532616992</v>
      </c>
      <c r="J185" s="98">
        <v>0.90857776638405452</v>
      </c>
      <c r="K185" s="99">
        <v>201</v>
      </c>
      <c r="M185" s="100">
        <f t="shared" si="16"/>
        <v>0.65386363636363642</v>
      </c>
      <c r="N185" s="89">
        <f t="shared" si="17"/>
        <v>3.6585347532616992</v>
      </c>
      <c r="O185" s="100"/>
      <c r="V185" s="109">
        <f t="shared" si="18"/>
        <v>223.10375636670881</v>
      </c>
      <c r="W185" s="109">
        <f t="shared" si="19"/>
        <v>62.921374412506736</v>
      </c>
      <c r="X185" s="109">
        <f t="shared" si="20"/>
        <v>40.480941582712219</v>
      </c>
      <c r="Y185" s="109">
        <f t="shared" si="21"/>
        <v>32.358285773132302</v>
      </c>
      <c r="Z185" s="109">
        <f t="shared" si="22"/>
        <v>15.584720225723775</v>
      </c>
      <c r="AA185" s="109">
        <f t="shared" si="23"/>
        <v>5.7907461557698561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2.1668546349222328</v>
      </c>
      <c r="I186" s="97">
        <v>1.1728100711516587</v>
      </c>
      <c r="J186" s="98">
        <v>0.97069293486514796</v>
      </c>
      <c r="K186" s="99">
        <v>253</v>
      </c>
      <c r="M186" s="100">
        <f t="shared" si="16"/>
        <v>0.54125000000000012</v>
      </c>
      <c r="N186" s="89">
        <f t="shared" si="17"/>
        <v>1.1728100711516587</v>
      </c>
      <c r="O186" s="100"/>
      <c r="V186" s="109">
        <f t="shared" si="18"/>
        <v>135.1896534440011</v>
      </c>
      <c r="W186" s="109">
        <f t="shared" si="19"/>
        <v>44.33826766013923</v>
      </c>
      <c r="X186" s="109">
        <f t="shared" si="20"/>
        <v>31.610623113316347</v>
      </c>
      <c r="Y186" s="109">
        <f t="shared" si="21"/>
        <v>27.003658679757969</v>
      </c>
      <c r="Z186" s="109">
        <f t="shared" si="22"/>
        <v>17.490117577876951</v>
      </c>
      <c r="AA186" s="109">
        <f t="shared" si="23"/>
        <v>11.935223801600571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6.446949314589423</v>
      </c>
      <c r="I187" s="97">
        <v>4.3307382020754446</v>
      </c>
      <c r="J187" s="98">
        <v>0.89178023817139884</v>
      </c>
      <c r="K187" s="99">
        <v>165</v>
      </c>
      <c r="M187" s="100">
        <f t="shared" si="16"/>
        <v>0.67174999999999996</v>
      </c>
      <c r="N187" s="89">
        <f t="shared" si="17"/>
        <v>4.3307382020754446</v>
      </c>
      <c r="O187" s="100"/>
      <c r="V187" s="109">
        <f t="shared" si="18"/>
        <v>168.17258132761444</v>
      </c>
      <c r="W187" s="109">
        <f t="shared" si="19"/>
        <v>45.154962559600961</v>
      </c>
      <c r="X187" s="109">
        <f t="shared" si="20"/>
        <v>27.921053454452611</v>
      </c>
      <c r="Y187" s="109">
        <f t="shared" si="21"/>
        <v>21.682978058293347</v>
      </c>
      <c r="Z187" s="109">
        <f t="shared" si="22"/>
        <v>8.8011363306472408</v>
      </c>
      <c r="AA187" s="109">
        <f t="shared" si="23"/>
        <v>1.2795140794194164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5.7851155680185675</v>
      </c>
      <c r="I188" s="97">
        <v>4.5663845550226556</v>
      </c>
      <c r="J188" s="98">
        <v>0.88589172886841105</v>
      </c>
      <c r="K188" s="99">
        <v>153</v>
      </c>
      <c r="M188" s="100">
        <f t="shared" si="16"/>
        <v>0.78933333333333322</v>
      </c>
      <c r="N188" s="89">
        <f t="shared" si="17"/>
        <v>4.5663845550226556</v>
      </c>
      <c r="O188" s="100"/>
      <c r="V188" s="109">
        <f t="shared" si="18"/>
        <v>118.83071353312619</v>
      </c>
      <c r="W188" s="109">
        <f t="shared" si="19"/>
        <v>31.328703785447495</v>
      </c>
      <c r="X188" s="109">
        <f t="shared" si="20"/>
        <v>19.070283425733912</v>
      </c>
      <c r="Y188" s="109">
        <f t="shared" si="21"/>
        <v>14.633161820000064</v>
      </c>
      <c r="Z188" s="109">
        <f t="shared" si="22"/>
        <v>5.4703520395068139</v>
      </c>
      <c r="AA188" s="109">
        <f t="shared" si="23"/>
        <v>0.12024796387480248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18.060023777811548</v>
      </c>
      <c r="I189" s="97">
        <v>11.568230448113418</v>
      </c>
      <c r="J189" s="98">
        <v>0.71092430771427251</v>
      </c>
      <c r="K189" s="99">
        <v>21</v>
      </c>
      <c r="M189" s="100">
        <f t="shared" si="16"/>
        <v>0.64054347826086955</v>
      </c>
      <c r="N189" s="89">
        <f t="shared" si="17"/>
        <v>11.568230448113418</v>
      </c>
      <c r="O189" s="100"/>
      <c r="V189" s="109">
        <f t="shared" si="18"/>
        <v>115.43660492755676</v>
      </c>
      <c r="W189" s="109">
        <f t="shared" si="19"/>
        <v>9.5136344189680955</v>
      </c>
      <c r="X189" s="109">
        <f t="shared" si="20"/>
        <v>-5.3254338720121686</v>
      </c>
      <c r="Y189" s="109">
        <f t="shared" si="21"/>
        <v>-10.696660228326074</v>
      </c>
      <c r="Z189" s="109">
        <f t="shared" si="22"/>
        <v>-21.788428668316012</v>
      </c>
      <c r="AA189" s="109">
        <f t="shared" si="23"/>
        <v>-28.264838957121782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2.3171061881492991</v>
      </c>
      <c r="I190" s="97">
        <v>1.3308878668182536</v>
      </c>
      <c r="J190" s="98">
        <v>0.96674276734192277</v>
      </c>
      <c r="K190" s="99">
        <v>251</v>
      </c>
      <c r="M190" s="100">
        <f t="shared" si="16"/>
        <v>0.57437499999999997</v>
      </c>
      <c r="N190" s="89">
        <f t="shared" si="17"/>
        <v>1.3308878668182536</v>
      </c>
      <c r="O190" s="100"/>
      <c r="V190" s="109">
        <f t="shared" si="18"/>
        <v>237.29508025287913</v>
      </c>
      <c r="W190" s="109">
        <f t="shared" si="19"/>
        <v>77.174272359228823</v>
      </c>
      <c r="X190" s="109">
        <f t="shared" si="20"/>
        <v>54.742465625219694</v>
      </c>
      <c r="Y190" s="109">
        <f t="shared" si="21"/>
        <v>46.622932162146029</v>
      </c>
      <c r="Z190" s="109">
        <f t="shared" si="22"/>
        <v>29.855814368404829</v>
      </c>
      <c r="AA190" s="109">
        <f t="shared" si="23"/>
        <v>20.065605099205328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8.4368332748325816</v>
      </c>
      <c r="I191" s="97">
        <v>5.3679351711122294</v>
      </c>
      <c r="J191" s="98">
        <v>0.86586197580570889</v>
      </c>
      <c r="K191" s="99">
        <v>125</v>
      </c>
      <c r="M191" s="100">
        <f t="shared" si="16"/>
        <v>0.63624999999999987</v>
      </c>
      <c r="N191" s="89">
        <f t="shared" si="17"/>
        <v>5.3679351711122294</v>
      </c>
      <c r="O191" s="100"/>
      <c r="V191" s="109">
        <f t="shared" si="18"/>
        <v>421.55152169215893</v>
      </c>
      <c r="W191" s="109">
        <f t="shared" si="19"/>
        <v>103.95775998263953</v>
      </c>
      <c r="X191" s="109">
        <f t="shared" si="20"/>
        <v>59.465092375524634</v>
      </c>
      <c r="Y191" s="109">
        <f t="shared" si="21"/>
        <v>43.360294942972182</v>
      </c>
      <c r="Z191" s="109">
        <f t="shared" si="22"/>
        <v>10.103330509731537</v>
      </c>
      <c r="AA191" s="109">
        <f t="shared" si="23"/>
        <v>-9.3151912341359271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61.146014903840495</v>
      </c>
      <c r="I192" s="97">
        <v>40.017997904435276</v>
      </c>
      <c r="J192" s="98">
        <v>0</v>
      </c>
      <c r="K192" s="99">
        <v>1</v>
      </c>
      <c r="M192" s="100">
        <f t="shared" si="16"/>
        <v>0.65446616541353375</v>
      </c>
      <c r="N192" s="89">
        <f t="shared" si="17"/>
        <v>40.017997904435276</v>
      </c>
      <c r="O192" s="100"/>
      <c r="V192" s="109">
        <f t="shared" si="18"/>
        <v>0</v>
      </c>
      <c r="W192" s="109">
        <f t="shared" si="19"/>
        <v>-442.65516867621938</v>
      </c>
      <c r="X192" s="109">
        <f t="shared" si="20"/>
        <v>-504.6680658391553</v>
      </c>
      <c r="Y192" s="109">
        <f t="shared" si="21"/>
        <v>-527.11457670772563</v>
      </c>
      <c r="Z192" s="109">
        <f t="shared" si="22"/>
        <v>-573.4673990100722</v>
      </c>
      <c r="AA192" s="109">
        <f t="shared" si="23"/>
        <v>-600.53250561577556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7.6103639959672309</v>
      </c>
      <c r="I193" s="97">
        <v>4.4374276222639697</v>
      </c>
      <c r="J193" s="98">
        <v>0.88911420224318216</v>
      </c>
      <c r="K193" s="99">
        <v>157</v>
      </c>
      <c r="M193" s="100">
        <f t="shared" si="16"/>
        <v>0.58307692307692305</v>
      </c>
      <c r="N193" s="89">
        <f t="shared" si="17"/>
        <v>4.4374276222639697</v>
      </c>
      <c r="O193" s="100"/>
      <c r="V193" s="109">
        <f t="shared" si="18"/>
        <v>106.36503780618422</v>
      </c>
      <c r="W193" s="109">
        <f t="shared" si="19"/>
        <v>28.326105070676256</v>
      </c>
      <c r="X193" s="109">
        <f t="shared" si="20"/>
        <v>17.393395700299219</v>
      </c>
      <c r="Y193" s="109">
        <f t="shared" si="21"/>
        <v>13.436135341049942</v>
      </c>
      <c r="Z193" s="109">
        <f t="shared" si="22"/>
        <v>5.2642556529135627</v>
      </c>
      <c r="AA193" s="109">
        <f t="shared" si="23"/>
        <v>0.49274910934769151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1.2625504852700327</v>
      </c>
      <c r="I194" s="97">
        <v>0.65547412693602536</v>
      </c>
      <c r="J194" s="98">
        <v>0.9836205167359614</v>
      </c>
      <c r="K194" s="99">
        <v>262</v>
      </c>
      <c r="M194" s="100">
        <f t="shared" si="16"/>
        <v>0.51916666666666667</v>
      </c>
      <c r="N194" s="89">
        <f t="shared" si="17"/>
        <v>0.65547412693602536</v>
      </c>
      <c r="O194" s="100"/>
      <c r="V194" s="109">
        <f t="shared" si="18"/>
        <v>367.66522679121846</v>
      </c>
      <c r="W194" s="109">
        <f t="shared" si="19"/>
        <v>123.83084222870477</v>
      </c>
      <c r="X194" s="109">
        <f t="shared" si="20"/>
        <v>89.671348146928608</v>
      </c>
      <c r="Y194" s="109">
        <f t="shared" si="21"/>
        <v>77.306799960172853</v>
      </c>
      <c r="Z194" s="109">
        <f t="shared" si="22"/>
        <v>51.773579750345363</v>
      </c>
      <c r="AA194" s="109">
        <f t="shared" si="23"/>
        <v>36.864901213830542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14.039513493137306</v>
      </c>
      <c r="I195" s="97">
        <v>8.9319999712543616</v>
      </c>
      <c r="J195" s="98">
        <v>0.77680042883243761</v>
      </c>
      <c r="K195" s="99">
        <v>50</v>
      </c>
      <c r="M195" s="100">
        <f t="shared" si="16"/>
        <v>0.63620437956204379</v>
      </c>
      <c r="N195" s="89">
        <f t="shared" si="17"/>
        <v>8.9319999712543616</v>
      </c>
      <c r="O195" s="100"/>
      <c r="V195" s="109">
        <f t="shared" si="18"/>
        <v>486.53108412674891</v>
      </c>
      <c r="W195" s="109">
        <f t="shared" si="19"/>
        <v>77.956727379703892</v>
      </c>
      <c r="X195" s="109">
        <f t="shared" si="20"/>
        <v>20.718313911860932</v>
      </c>
      <c r="Y195" s="109">
        <f t="shared" si="21"/>
        <v>0</v>
      </c>
      <c r="Z195" s="109">
        <f t="shared" si="22"/>
        <v>-42.78403573650349</v>
      </c>
      <c r="AA195" s="109">
        <f t="shared" si="23"/>
        <v>-67.765351451815746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12.799621123323361</v>
      </c>
      <c r="I196" s="97">
        <v>8.7269140917555568</v>
      </c>
      <c r="J196" s="98">
        <v>0.78192526990990885</v>
      </c>
      <c r="K196" s="99">
        <v>53</v>
      </c>
      <c r="M196" s="100">
        <f t="shared" si="16"/>
        <v>0.68181034482758618</v>
      </c>
      <c r="N196" s="89">
        <f t="shared" si="17"/>
        <v>8.7269140917555568</v>
      </c>
      <c r="O196" s="100"/>
      <c r="V196" s="109">
        <f t="shared" si="18"/>
        <v>212.20803452418747</v>
      </c>
      <c r="W196" s="109">
        <f t="shared" si="19"/>
        <v>35.170014323226823</v>
      </c>
      <c r="X196" s="109">
        <f t="shared" si="20"/>
        <v>10.368224312541797</v>
      </c>
      <c r="Y196" s="109">
        <f t="shared" si="21"/>
        <v>1.3908393732105335</v>
      </c>
      <c r="Z196" s="109">
        <f t="shared" si="22"/>
        <v>-17.147771427778043</v>
      </c>
      <c r="AA196" s="109">
        <f t="shared" si="23"/>
        <v>-27.972343756462287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12.378094880232004</v>
      </c>
      <c r="I197" s="97">
        <v>6.7434829399597263</v>
      </c>
      <c r="J197" s="98">
        <v>0.8314887477363696</v>
      </c>
      <c r="K197" s="99">
        <v>88</v>
      </c>
      <c r="M197" s="100">
        <f t="shared" si="16"/>
        <v>0.54479166666666656</v>
      </c>
      <c r="N197" s="89">
        <f t="shared" si="17"/>
        <v>6.7434829399597263</v>
      </c>
      <c r="O197" s="100"/>
      <c r="V197" s="109">
        <f t="shared" si="18"/>
        <v>120.84053418952274</v>
      </c>
      <c r="W197" s="109">
        <f t="shared" si="19"/>
        <v>26.036628397154097</v>
      </c>
      <c r="X197" s="109">
        <f t="shared" si="20"/>
        <v>12.755263405690339</v>
      </c>
      <c r="Y197" s="109">
        <f t="shared" si="21"/>
        <v>7.9478714393539907</v>
      </c>
      <c r="Z197" s="109">
        <f t="shared" si="22"/>
        <v>-1.9795594588411287</v>
      </c>
      <c r="AA197" s="109">
        <f t="shared" si="23"/>
        <v>-7.7761207518694908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9.3864892639211508</v>
      </c>
      <c r="I198" s="97">
        <v>4.957943629203152</v>
      </c>
      <c r="J198" s="98">
        <v>0.87610715455973243</v>
      </c>
      <c r="K198" s="99">
        <v>133</v>
      </c>
      <c r="M198" s="100">
        <f t="shared" ref="M198:M261" si="24">IF(ISERROR(I198/H198),$O$3,(I198/H198))</f>
        <v>0.5282</v>
      </c>
      <c r="N198" s="89">
        <f t="shared" ref="N198:N261" si="25">I198</f>
        <v>4.957943629203152</v>
      </c>
      <c r="O198" s="100"/>
      <c r="V198" s="109">
        <f t="shared" ref="V198:V261" si="26">(((($O$5-N198))/M198)*G198)+((((($O$5-N198)/$T$2))*$T$3/M198)*G198)</f>
        <v>180.39518126147723</v>
      </c>
      <c r="W198" s="109">
        <f t="shared" ref="W198:W261" si="27">(((($P$5-N198))/M198)*G198)+((((($P$5-N198)/$T$2))*$T$3/M198)*G198)</f>
        <v>46.076111458788034</v>
      </c>
      <c r="X198" s="109">
        <f t="shared" ref="X198:X261" si="28">(((($Q$5-N198))/M198)*G198)+((((($Q$5-N198)/$T$2))*$T$3/M198)*G198)</f>
        <v>27.258948004885127</v>
      </c>
      <c r="Y198" s="109">
        <f t="shared" ref="Y198:Y261" si="29">(((($R$5-N198))/M198)*G198)+((((($R$5-N198)/$T$2))*$T$3/M198)*G198)</f>
        <v>20.44778962804115</v>
      </c>
      <c r="Z198" s="109">
        <f t="shared" ref="Z198:Z261" si="30">(((($S$5-N198))/M198)*G198)+((((($S$5-N198)/$T$2))*$T$3/M198)*G198)</f>
        <v>6.3825116984963826</v>
      </c>
      <c r="AA198" s="109">
        <f t="shared" ref="AA198:AA261" si="31">(((($T$5-N198))/M198)*G198)+((((($T$5-N198)/$T$2))*$T$3/M198)*G198)</f>
        <v>-1.8301111299242199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8.4467938040878696</v>
      </c>
      <c r="I199" s="97">
        <v>4.5631049137300774</v>
      </c>
      <c r="J199" s="98">
        <v>0.88597368302564827</v>
      </c>
      <c r="K199" s="99">
        <v>155</v>
      </c>
      <c r="M199" s="100">
        <f t="shared" si="24"/>
        <v>0.54021739130434787</v>
      </c>
      <c r="N199" s="89">
        <f t="shared" si="25"/>
        <v>4.5631049137300774</v>
      </c>
      <c r="O199" s="100"/>
      <c r="V199" s="109">
        <f t="shared" si="26"/>
        <v>182.35491998239237</v>
      </c>
      <c r="W199" s="109">
        <f t="shared" si="27"/>
        <v>48.088739853035186</v>
      </c>
      <c r="X199" s="109">
        <f t="shared" si="28"/>
        <v>29.27898587292907</v>
      </c>
      <c r="Y199" s="109">
        <f t="shared" si="29"/>
        <v>22.470509467767091</v>
      </c>
      <c r="Z199" s="109">
        <f t="shared" si="30"/>
        <v>8.4107699026266562</v>
      </c>
      <c r="AA199" s="109">
        <f t="shared" si="31"/>
        <v>0.20138088857978637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8.021993975247705</v>
      </c>
      <c r="I200" s="97">
        <v>4.9205875948172615</v>
      </c>
      <c r="J200" s="98">
        <v>0.87704063540190491</v>
      </c>
      <c r="K200" s="99">
        <v>135</v>
      </c>
      <c r="M200" s="100">
        <f t="shared" si="24"/>
        <v>0.61338709677419356</v>
      </c>
      <c r="N200" s="89">
        <f t="shared" si="25"/>
        <v>4.9205875948172615</v>
      </c>
      <c r="O200" s="100"/>
      <c r="V200" s="109">
        <f t="shared" si="26"/>
        <v>225.62837918807975</v>
      </c>
      <c r="W200" s="109">
        <f t="shared" si="27"/>
        <v>57.808278268303219</v>
      </c>
      <c r="X200" s="109">
        <f t="shared" si="28"/>
        <v>34.297854361282596</v>
      </c>
      <c r="Y200" s="109">
        <f t="shared" si="29"/>
        <v>25.787899014944632</v>
      </c>
      <c r="Z200" s="109">
        <f t="shared" si="30"/>
        <v>8.214546511325306</v>
      </c>
      <c r="AA200" s="109">
        <f t="shared" si="31"/>
        <v>-2.0464178767262564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9.0487498557475057</v>
      </c>
      <c r="I201" s="97">
        <v>6.1983936511870414</v>
      </c>
      <c r="J201" s="98">
        <v>0.84510985117273796</v>
      </c>
      <c r="K201" s="99">
        <v>100</v>
      </c>
      <c r="M201" s="100">
        <f t="shared" si="24"/>
        <v>0.68500000000000005</v>
      </c>
      <c r="N201" s="89">
        <f t="shared" si="25"/>
        <v>6.1983936511870414</v>
      </c>
      <c r="O201" s="100"/>
      <c r="V201" s="109">
        <f t="shared" si="26"/>
        <v>167.02617904144086</v>
      </c>
      <c r="W201" s="109">
        <f t="shared" si="27"/>
        <v>38.099928683423826</v>
      </c>
      <c r="X201" s="109">
        <f t="shared" si="28"/>
        <v>20.03826156460461</v>
      </c>
      <c r="Y201" s="109">
        <f t="shared" si="29"/>
        <v>13.500566571547786</v>
      </c>
      <c r="Z201" s="109">
        <f t="shared" si="30"/>
        <v>0</v>
      </c>
      <c r="AA201" s="109">
        <f t="shared" si="31"/>
        <v>-7.8828915985518657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3.5690359126761804</v>
      </c>
      <c r="I202" s="97">
        <v>2.2128022658592319</v>
      </c>
      <c r="J202" s="98">
        <v>0.94470482328617489</v>
      </c>
      <c r="K202" s="99">
        <v>232</v>
      </c>
      <c r="M202" s="100">
        <f t="shared" si="24"/>
        <v>0.62</v>
      </c>
      <c r="N202" s="89">
        <f t="shared" si="25"/>
        <v>2.2128022658592319</v>
      </c>
      <c r="O202" s="100"/>
      <c r="V202" s="109">
        <f t="shared" si="26"/>
        <v>104.60057142556907</v>
      </c>
      <c r="W202" s="109">
        <f t="shared" si="27"/>
        <v>32.372188074725109</v>
      </c>
      <c r="X202" s="109">
        <f t="shared" si="28"/>
        <v>22.253496086159991</v>
      </c>
      <c r="Y202" s="109">
        <f t="shared" si="29"/>
        <v>18.59088169321733</v>
      </c>
      <c r="Z202" s="109">
        <f t="shared" si="30"/>
        <v>11.027456129567511</v>
      </c>
      <c r="AA202" s="109">
        <f t="shared" si="31"/>
        <v>6.6112219281363487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11.029956593776046</v>
      </c>
      <c r="I203" s="97">
        <v>8.4896197157719993</v>
      </c>
      <c r="J203" s="98">
        <v>0.78785496125904186</v>
      </c>
      <c r="K203" s="99">
        <v>56</v>
      </c>
      <c r="M203" s="100">
        <f t="shared" si="24"/>
        <v>0.76968749999999997</v>
      </c>
      <c r="N203" s="89">
        <f t="shared" si="25"/>
        <v>8.4896197157719993</v>
      </c>
      <c r="O203" s="100"/>
      <c r="V203" s="109">
        <f t="shared" si="26"/>
        <v>121.26550985442741</v>
      </c>
      <c r="W203" s="109">
        <f t="shared" si="27"/>
        <v>20.859203053714729</v>
      </c>
      <c r="X203" s="109">
        <f t="shared" si="28"/>
        <v>6.7929808140346077</v>
      </c>
      <c r="Y203" s="109">
        <f t="shared" si="29"/>
        <v>1.7014978350484875</v>
      </c>
      <c r="Z203" s="109">
        <f t="shared" si="30"/>
        <v>-8.8125908427967943</v>
      </c>
      <c r="AA203" s="109">
        <f t="shared" si="31"/>
        <v>-14.951697736257623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4.852378321595916</v>
      </c>
      <c r="I204" s="97">
        <v>2.5363008227110959</v>
      </c>
      <c r="J204" s="98">
        <v>0.93662099666335397</v>
      </c>
      <c r="K204" s="99">
        <v>226</v>
      </c>
      <c r="M204" s="100">
        <f t="shared" si="24"/>
        <v>0.52269230769230768</v>
      </c>
      <c r="N204" s="89">
        <f t="shared" si="25"/>
        <v>2.5363008227110959</v>
      </c>
      <c r="O204" s="100"/>
      <c r="V204" s="109">
        <f t="shared" si="26"/>
        <v>196.03596754997756</v>
      </c>
      <c r="W204" s="109">
        <f t="shared" si="27"/>
        <v>59.501644558123125</v>
      </c>
      <c r="X204" s="109">
        <f t="shared" si="28"/>
        <v>40.374139606073037</v>
      </c>
      <c r="Y204" s="109">
        <f t="shared" si="29"/>
        <v>33.450648406061227</v>
      </c>
      <c r="Z204" s="109">
        <f t="shared" si="30"/>
        <v>19.153399306408676</v>
      </c>
      <c r="AA204" s="109">
        <f t="shared" si="31"/>
        <v>10.805330044813729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4.3382102739235542</v>
      </c>
      <c r="I205" s="97">
        <v>2.6300399785661543</v>
      </c>
      <c r="J205" s="98">
        <v>0.93427857173547757</v>
      </c>
      <c r="K205" s="99">
        <v>222</v>
      </c>
      <c r="M205" s="100">
        <f t="shared" si="24"/>
        <v>0.60624999999999996</v>
      </c>
      <c r="N205" s="89">
        <f t="shared" si="25"/>
        <v>2.6300399785661543</v>
      </c>
      <c r="O205" s="100"/>
      <c r="V205" s="109">
        <f t="shared" si="26"/>
        <v>116.04683666040943</v>
      </c>
      <c r="W205" s="109">
        <f t="shared" si="27"/>
        <v>35.020372352830691</v>
      </c>
      <c r="X205" s="109">
        <f t="shared" si="28"/>
        <v>23.669130677264732</v>
      </c>
      <c r="Y205" s="109">
        <f t="shared" si="29"/>
        <v>19.560376187486657</v>
      </c>
      <c r="Z205" s="109">
        <f t="shared" si="30"/>
        <v>11.07565587332307</v>
      </c>
      <c r="AA205" s="109">
        <f t="shared" si="31"/>
        <v>6.1214837557217505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6.2851767263645444</v>
      </c>
      <c r="I206" s="97">
        <v>3.63239868737482</v>
      </c>
      <c r="J206" s="98">
        <v>0.90923087416694004</v>
      </c>
      <c r="K206" s="99">
        <v>202</v>
      </c>
      <c r="M206" s="100">
        <f t="shared" si="24"/>
        <v>0.57793103448275873</v>
      </c>
      <c r="N206" s="89">
        <f t="shared" si="25"/>
        <v>3.63239868737482</v>
      </c>
      <c r="O206" s="100"/>
      <c r="V206" s="109">
        <f t="shared" si="26"/>
        <v>592.84060159344187</v>
      </c>
      <c r="W206" s="109">
        <f t="shared" si="27"/>
        <v>167.50304196976074</v>
      </c>
      <c r="X206" s="109">
        <f t="shared" si="28"/>
        <v>107.91622087071573</v>
      </c>
      <c r="Y206" s="109">
        <f t="shared" si="29"/>
        <v>86.347865115476509</v>
      </c>
      <c r="Z206" s="109">
        <f t="shared" si="30"/>
        <v>41.808463534081582</v>
      </c>
      <c r="AA206" s="109">
        <f t="shared" si="31"/>
        <v>15.802201302802962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10.774939332932556</v>
      </c>
      <c r="I207" s="97">
        <v>6.5464326532524382</v>
      </c>
      <c r="J207" s="98">
        <v>0.83641278934329488</v>
      </c>
      <c r="K207" s="99">
        <v>93</v>
      </c>
      <c r="M207" s="100">
        <f t="shared" si="24"/>
        <v>0.60756097560975608</v>
      </c>
      <c r="N207" s="89">
        <f t="shared" si="25"/>
        <v>6.5464326532524382</v>
      </c>
      <c r="O207" s="100"/>
      <c r="V207" s="109">
        <f t="shared" si="26"/>
        <v>213.90902028249258</v>
      </c>
      <c r="W207" s="109">
        <f t="shared" si="27"/>
        <v>47.077386145430424</v>
      </c>
      <c r="X207" s="109">
        <f t="shared" si="28"/>
        <v>23.705439530177916</v>
      </c>
      <c r="Y207" s="109">
        <f t="shared" si="29"/>
        <v>15.245608144772728</v>
      </c>
      <c r="Z207" s="109">
        <f t="shared" si="30"/>
        <v>-2.224236643647088</v>
      </c>
      <c r="AA207" s="109">
        <f t="shared" si="31"/>
        <v>-12.424763560855677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15.049279670335613</v>
      </c>
      <c r="I208" s="97">
        <v>8.472744454398951</v>
      </c>
      <c r="J208" s="98">
        <v>0.78827665305415251</v>
      </c>
      <c r="K208" s="99">
        <v>58</v>
      </c>
      <c r="M208" s="100">
        <f t="shared" si="24"/>
        <v>0.56300000000000006</v>
      </c>
      <c r="N208" s="89">
        <f t="shared" si="25"/>
        <v>8.472744454398951</v>
      </c>
      <c r="O208" s="100"/>
      <c r="V208" s="109">
        <f t="shared" si="26"/>
        <v>151.96508902603787</v>
      </c>
      <c r="W208" s="109">
        <f t="shared" si="27"/>
        <v>26.207230047914706</v>
      </c>
      <c r="X208" s="109">
        <f t="shared" si="28"/>
        <v>8.58943243004558</v>
      </c>
      <c r="Y208" s="109">
        <f t="shared" si="29"/>
        <v>2.2124027507076867</v>
      </c>
      <c r="Z208" s="109">
        <f t="shared" si="30"/>
        <v>-10.956384383912456</v>
      </c>
      <c r="AA208" s="109">
        <f t="shared" si="31"/>
        <v>-18.645552161906966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4.95707693874387</v>
      </c>
      <c r="I209" s="97">
        <v>3.5873583109330638</v>
      </c>
      <c r="J209" s="98">
        <v>0.9103563771606008</v>
      </c>
      <c r="K209" s="99">
        <v>203</v>
      </c>
      <c r="M209" s="100">
        <f t="shared" si="24"/>
        <v>0.72368421052631582</v>
      </c>
      <c r="N209" s="89">
        <f t="shared" si="25"/>
        <v>3.5873583109330638</v>
      </c>
      <c r="O209" s="100"/>
      <c r="V209" s="109">
        <f t="shared" si="26"/>
        <v>196.8881437064544</v>
      </c>
      <c r="W209" s="109">
        <f t="shared" si="27"/>
        <v>55.804036069880141</v>
      </c>
      <c r="X209" s="109">
        <f t="shared" si="28"/>
        <v>36.039138069579238</v>
      </c>
      <c r="Y209" s="109">
        <f t="shared" si="29"/>
        <v>28.884932765894423</v>
      </c>
      <c r="Z209" s="109">
        <f t="shared" si="30"/>
        <v>14.111251052156881</v>
      </c>
      <c r="AA209" s="109">
        <f t="shared" si="31"/>
        <v>5.484995935846646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1.6666914038130678</v>
      </c>
      <c r="I210" s="97">
        <v>0.96668101421157926</v>
      </c>
      <c r="J210" s="98">
        <v>0.97584384364954846</v>
      </c>
      <c r="K210" s="99">
        <v>258</v>
      </c>
      <c r="M210" s="100">
        <f t="shared" si="24"/>
        <v>0.57999999999999996</v>
      </c>
      <c r="N210" s="89">
        <f t="shared" si="25"/>
        <v>0.96668101421157926</v>
      </c>
      <c r="O210" s="100"/>
      <c r="V210" s="109">
        <f t="shared" si="26"/>
        <v>206.10874712143109</v>
      </c>
      <c r="W210" s="109">
        <f t="shared" si="27"/>
        <v>68.328783179162258</v>
      </c>
      <c r="X210" s="109">
        <f t="shared" si="28"/>
        <v>49.026772630823757</v>
      </c>
      <c r="Y210" s="109">
        <f t="shared" si="29"/>
        <v>42.040116477343922</v>
      </c>
      <c r="Z210" s="109">
        <f t="shared" si="30"/>
        <v>27.612429561276041</v>
      </c>
      <c r="AA210" s="109">
        <f t="shared" si="31"/>
        <v>19.188198520713915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0.6036683553609794</v>
      </c>
      <c r="I211" s="97">
        <v>0.65498016556666261</v>
      </c>
      <c r="J211" s="98">
        <v>0.98363286021627605</v>
      </c>
      <c r="K211" s="99">
        <v>263</v>
      </c>
      <c r="M211" s="100">
        <f t="shared" si="24"/>
        <v>1.085</v>
      </c>
      <c r="N211" s="89">
        <f t="shared" si="25"/>
        <v>0.65498016556666261</v>
      </c>
      <c r="O211" s="100"/>
      <c r="V211" s="109">
        <f t="shared" si="26"/>
        <v>122.64904112553782</v>
      </c>
      <c r="W211" s="109">
        <f t="shared" si="27"/>
        <v>41.309616035303371</v>
      </c>
      <c r="X211" s="109">
        <f t="shared" si="28"/>
        <v>29.914530740134136</v>
      </c>
      <c r="Y211" s="109">
        <f t="shared" si="29"/>
        <v>25.78990638571554</v>
      </c>
      <c r="Z211" s="109">
        <f t="shared" si="30"/>
        <v>17.272414251470355</v>
      </c>
      <c r="AA211" s="109">
        <f t="shared" si="31"/>
        <v>12.299106884705875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6.6386631559155003</v>
      </c>
      <c r="I212" s="97">
        <v>4.5235850744408221</v>
      </c>
      <c r="J212" s="98">
        <v>0.88696123466138055</v>
      </c>
      <c r="K212" s="99">
        <v>156</v>
      </c>
      <c r="M212" s="100">
        <f t="shared" si="24"/>
        <v>0.68140000000000001</v>
      </c>
      <c r="N212" s="89">
        <f t="shared" si="25"/>
        <v>4.5235850744408221</v>
      </c>
      <c r="O212" s="100"/>
      <c r="V212" s="109">
        <f t="shared" si="26"/>
        <v>200.16639460744699</v>
      </c>
      <c r="W212" s="109">
        <f t="shared" si="27"/>
        <v>52.949891446830136</v>
      </c>
      <c r="X212" s="109">
        <f t="shared" si="28"/>
        <v>32.325887668701832</v>
      </c>
      <c r="Y212" s="109">
        <f t="shared" si="29"/>
        <v>24.86071596832398</v>
      </c>
      <c r="Z212" s="109">
        <f t="shared" si="30"/>
        <v>9.4448778761491834</v>
      </c>
      <c r="AA212" s="109">
        <f t="shared" si="31"/>
        <v>0.44367189435396465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0.64327205660478859</v>
      </c>
      <c r="I213" s="97">
        <v>0.13830349217002955</v>
      </c>
      <c r="J213" s="98">
        <v>0.99654396772921261</v>
      </c>
      <c r="K213" s="99">
        <v>271</v>
      </c>
      <c r="M213" s="100">
        <f t="shared" si="24"/>
        <v>0.215</v>
      </c>
      <c r="N213" s="89">
        <f t="shared" si="25"/>
        <v>0.13830349217002955</v>
      </c>
      <c r="O213" s="100"/>
      <c r="V213" s="109">
        <f t="shared" si="26"/>
        <v>588.46765310557487</v>
      </c>
      <c r="W213" s="109">
        <f t="shared" si="27"/>
        <v>203.25894089748371</v>
      </c>
      <c r="X213" s="109">
        <f t="shared" si="28"/>
        <v>149.29389101934663</v>
      </c>
      <c r="Y213" s="109">
        <f t="shared" si="29"/>
        <v>129.76042082152892</v>
      </c>
      <c r="Z213" s="109">
        <f t="shared" si="30"/>
        <v>89.423128387566948</v>
      </c>
      <c r="AA213" s="109">
        <f t="shared" si="31"/>
        <v>65.870449916565988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7.9497371772105954</v>
      </c>
      <c r="I214" s="97">
        <v>5.6535880891929349</v>
      </c>
      <c r="J214" s="98">
        <v>0.85872386462976102</v>
      </c>
      <c r="K214" s="99">
        <v>119</v>
      </c>
      <c r="M214" s="100">
        <f t="shared" si="24"/>
        <v>0.71116666666666661</v>
      </c>
      <c r="N214" s="89">
        <f t="shared" si="25"/>
        <v>5.6535880891929349</v>
      </c>
      <c r="O214" s="100"/>
      <c r="V214" s="109">
        <f t="shared" si="26"/>
        <v>186.07151996957788</v>
      </c>
      <c r="W214" s="109">
        <f t="shared" si="27"/>
        <v>44.721347462658933</v>
      </c>
      <c r="X214" s="109">
        <f t="shared" si="28"/>
        <v>24.919175632499222</v>
      </c>
      <c r="Y214" s="109">
        <f t="shared" si="29"/>
        <v>17.751478499448002</v>
      </c>
      <c r="Z214" s="109">
        <f t="shared" si="30"/>
        <v>2.9499356908250927</v>
      </c>
      <c r="AA214" s="109">
        <f t="shared" si="31"/>
        <v>-5.6925873346602387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9.4067569968457594</v>
      </c>
      <c r="I215" s="97">
        <v>6.3137743973394098</v>
      </c>
      <c r="J215" s="98">
        <v>0.84222662981748919</v>
      </c>
      <c r="K215" s="99">
        <v>98</v>
      </c>
      <c r="M215" s="100">
        <f t="shared" si="24"/>
        <v>0.67119565217391308</v>
      </c>
      <c r="N215" s="89">
        <f t="shared" si="25"/>
        <v>6.3137743973394098</v>
      </c>
      <c r="O215" s="100"/>
      <c r="V215" s="109">
        <f t="shared" si="26"/>
        <v>250.56881690482589</v>
      </c>
      <c r="W215" s="109">
        <f t="shared" si="27"/>
        <v>56.494519111032851</v>
      </c>
      <c r="X215" s="109">
        <f t="shared" si="28"/>
        <v>29.306065608847284</v>
      </c>
      <c r="Y215" s="109">
        <f t="shared" si="29"/>
        <v>19.464791535924533</v>
      </c>
      <c r="Z215" s="109">
        <f t="shared" si="30"/>
        <v>-0.85778024379966189</v>
      </c>
      <c r="AA215" s="109">
        <f t="shared" si="31"/>
        <v>-12.723995598122286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1.5477793519122869</v>
      </c>
      <c r="I216" s="97">
        <v>1.2753701859757245</v>
      </c>
      <c r="J216" s="98">
        <v>0.96813008514265597</v>
      </c>
      <c r="K216" s="99">
        <v>252</v>
      </c>
      <c r="M216" s="100">
        <f t="shared" si="24"/>
        <v>0.82400000000000007</v>
      </c>
      <c r="N216" s="89">
        <f t="shared" si="25"/>
        <v>1.2753701859757245</v>
      </c>
      <c r="O216" s="100"/>
      <c r="V216" s="109">
        <f t="shared" si="26"/>
        <v>154.9875245045807</v>
      </c>
      <c r="W216" s="109">
        <f t="shared" si="27"/>
        <v>50.555668760790859</v>
      </c>
      <c r="X216" s="109">
        <f t="shared" si="28"/>
        <v>35.925495232847332</v>
      </c>
      <c r="Y216" s="109">
        <f t="shared" si="29"/>
        <v>30.629881511701424</v>
      </c>
      <c r="Z216" s="109">
        <f t="shared" si="30"/>
        <v>19.694255781920482</v>
      </c>
      <c r="AA216" s="109">
        <f t="shared" si="31"/>
        <v>13.309016189689443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1.7249757099964844</v>
      </c>
      <c r="I217" s="97">
        <v>1.0919096244277746</v>
      </c>
      <c r="J217" s="98">
        <v>0.97271453641845607</v>
      </c>
      <c r="K217" s="99">
        <v>255</v>
      </c>
      <c r="M217" s="100">
        <f t="shared" si="24"/>
        <v>0.63300000000000001</v>
      </c>
      <c r="N217" s="89">
        <f t="shared" si="25"/>
        <v>1.0919096244277746</v>
      </c>
      <c r="O217" s="100"/>
      <c r="V217" s="109">
        <f t="shared" si="26"/>
        <v>181.88546632566553</v>
      </c>
      <c r="W217" s="109">
        <f t="shared" si="27"/>
        <v>59.907170409878191</v>
      </c>
      <c r="X217" s="109">
        <f t="shared" si="28"/>
        <v>42.818863176604353</v>
      </c>
      <c r="Y217" s="109">
        <f t="shared" si="29"/>
        <v>36.633490591457594</v>
      </c>
      <c r="Z217" s="109">
        <f t="shared" si="30"/>
        <v>23.860481993735348</v>
      </c>
      <c r="AA217" s="109">
        <f t="shared" si="31"/>
        <v>16.402406687813428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5.7336690215125294</v>
      </c>
      <c r="I218" s="97">
        <v>3.860670474485103</v>
      </c>
      <c r="J218" s="98">
        <v>0.90352664609297662</v>
      </c>
      <c r="K218" s="99">
        <v>188</v>
      </c>
      <c r="M218" s="100">
        <f t="shared" si="24"/>
        <v>0.67333333333333334</v>
      </c>
      <c r="N218" s="89">
        <f t="shared" si="25"/>
        <v>3.860670474485103</v>
      </c>
      <c r="O218" s="100"/>
      <c r="V218" s="109">
        <f t="shared" si="26"/>
        <v>143.35035448589446</v>
      </c>
      <c r="W218" s="109">
        <f t="shared" si="27"/>
        <v>39.853350924995596</v>
      </c>
      <c r="X218" s="109">
        <f t="shared" si="28"/>
        <v>25.354143657885611</v>
      </c>
      <c r="Y218" s="109">
        <f t="shared" si="29"/>
        <v>20.105935165840545</v>
      </c>
      <c r="Z218" s="109">
        <f t="shared" si="30"/>
        <v>9.268202875872122</v>
      </c>
      <c r="AA218" s="109">
        <f t="shared" si="31"/>
        <v>2.9401226161892269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1.5749331300716181</v>
      </c>
      <c r="I219" s="97">
        <v>1.5972446827476325</v>
      </c>
      <c r="J219" s="98">
        <v>0.96008684176150139</v>
      </c>
      <c r="K219" s="99">
        <v>245</v>
      </c>
      <c r="M219" s="100">
        <f t="shared" si="24"/>
        <v>1.0141666666666667</v>
      </c>
      <c r="N219" s="89">
        <f t="shared" si="25"/>
        <v>1.5972446827476325</v>
      </c>
      <c r="O219" s="100"/>
      <c r="V219" s="109">
        <f t="shared" si="26"/>
        <v>147.27180118241026</v>
      </c>
      <c r="W219" s="109">
        <f t="shared" si="27"/>
        <v>47.207526707470777</v>
      </c>
      <c r="X219" s="109">
        <f t="shared" si="28"/>
        <v>33.189220807518488</v>
      </c>
      <c r="Y219" s="109">
        <f t="shared" si="29"/>
        <v>28.115081876136809</v>
      </c>
      <c r="Z219" s="109">
        <f t="shared" si="30"/>
        <v>17.636809257246934</v>
      </c>
      <c r="AA219" s="109">
        <f t="shared" si="31"/>
        <v>11.518615123908917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8.9098196491509629</v>
      </c>
      <c r="I220" s="97">
        <v>6.0586773614226548</v>
      </c>
      <c r="J220" s="98">
        <v>0.84860118749840907</v>
      </c>
      <c r="K220" s="99">
        <v>106</v>
      </c>
      <c r="M220" s="100">
        <f t="shared" si="24"/>
        <v>0.68</v>
      </c>
      <c r="N220" s="89">
        <f t="shared" si="25"/>
        <v>6.0586773614226548</v>
      </c>
      <c r="O220" s="100"/>
      <c r="V220" s="109">
        <f t="shared" si="26"/>
        <v>200.18112934328235</v>
      </c>
      <c r="W220" s="109">
        <f t="shared" si="27"/>
        <v>46.298545512591417</v>
      </c>
      <c r="X220" s="109">
        <f t="shared" si="28"/>
        <v>24.740670395494281</v>
      </c>
      <c r="Y220" s="109">
        <f t="shared" si="29"/>
        <v>16.937469766957602</v>
      </c>
      <c r="Z220" s="109">
        <f t="shared" si="30"/>
        <v>0.82359023164975942</v>
      </c>
      <c r="AA220" s="109">
        <f t="shared" si="31"/>
        <v>-8.5851975355729806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15.211831226069192</v>
      </c>
      <c r="I221" s="97">
        <v>9.7280496505615019</v>
      </c>
      <c r="J221" s="98">
        <v>0.7569081373387917</v>
      </c>
      <c r="K221" s="99">
        <v>34</v>
      </c>
      <c r="M221" s="100">
        <f t="shared" si="24"/>
        <v>0.63950549450549454</v>
      </c>
      <c r="N221" s="89">
        <f t="shared" si="25"/>
        <v>9.7280496505615019</v>
      </c>
      <c r="O221" s="100"/>
      <c r="V221" s="109">
        <f t="shared" si="26"/>
        <v>289.12661357388083</v>
      </c>
      <c r="W221" s="109">
        <f t="shared" si="27"/>
        <v>39.945647480858803</v>
      </c>
      <c r="X221" s="109">
        <f t="shared" si="28"/>
        <v>5.0371346727991533</v>
      </c>
      <c r="Y221" s="109">
        <f t="shared" si="29"/>
        <v>-7.5985322287637889</v>
      </c>
      <c r="Z221" s="109">
        <f t="shared" si="30"/>
        <v>-33.691621973944976</v>
      </c>
      <c r="AA221" s="109">
        <f t="shared" si="31"/>
        <v>-48.927204632085754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12.780774157360463</v>
      </c>
      <c r="I222" s="97">
        <v>7.2539086146967664</v>
      </c>
      <c r="J222" s="98">
        <v>0.8187338449059991</v>
      </c>
      <c r="K222" s="99">
        <v>77</v>
      </c>
      <c r="M222" s="100">
        <f t="shared" si="24"/>
        <v>0.56756410256410261</v>
      </c>
      <c r="N222" s="89">
        <f t="shared" si="25"/>
        <v>7.2539086146967664</v>
      </c>
      <c r="O222" s="100"/>
      <c r="V222" s="109">
        <f t="shared" si="26"/>
        <v>179.74820086831292</v>
      </c>
      <c r="W222" s="109">
        <f t="shared" si="27"/>
        <v>36.532122147274784</v>
      </c>
      <c r="X222" s="109">
        <f t="shared" si="28"/>
        <v>16.468549889965676</v>
      </c>
      <c r="Y222" s="109">
        <f t="shared" si="29"/>
        <v>9.2062348984125144</v>
      </c>
      <c r="Z222" s="109">
        <f t="shared" si="30"/>
        <v>-5.7906970647854141</v>
      </c>
      <c r="AA222" s="109">
        <f t="shared" si="31"/>
        <v>-14.547306526338815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5.2119953944713409</v>
      </c>
      <c r="I223" s="97">
        <v>3.7315069729606978</v>
      </c>
      <c r="J223" s="98">
        <v>0.90675428136430769</v>
      </c>
      <c r="K223" s="99">
        <v>195</v>
      </c>
      <c r="M223" s="100">
        <f t="shared" si="24"/>
        <v>0.71594594594594596</v>
      </c>
      <c r="N223" s="89">
        <f t="shared" si="25"/>
        <v>3.7315069729606978</v>
      </c>
      <c r="O223" s="100"/>
      <c r="V223" s="109">
        <f t="shared" si="26"/>
        <v>367.14393882908297</v>
      </c>
      <c r="W223" s="109">
        <f t="shared" si="27"/>
        <v>103.01455511713921</v>
      </c>
      <c r="X223" s="109">
        <f t="shared" si="28"/>
        <v>66.011873416117055</v>
      </c>
      <c r="Y223" s="109">
        <f t="shared" si="29"/>
        <v>52.618190247502483</v>
      </c>
      <c r="Z223" s="109">
        <f t="shared" si="30"/>
        <v>24.959770659538041</v>
      </c>
      <c r="AA223" s="109">
        <f t="shared" si="31"/>
        <v>8.8102022511515159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4.3813086662970777</v>
      </c>
      <c r="I224" s="97">
        <v>3.2303725820351916</v>
      </c>
      <c r="J224" s="98">
        <v>0.91927700656715849</v>
      </c>
      <c r="K224" s="99">
        <v>211</v>
      </c>
      <c r="M224" s="100">
        <f t="shared" si="24"/>
        <v>0.73730769230769233</v>
      </c>
      <c r="N224" s="89">
        <f t="shared" si="25"/>
        <v>3.2303725820351916</v>
      </c>
      <c r="O224" s="100"/>
      <c r="V224" s="109">
        <f t="shared" si="26"/>
        <v>151.06589070668281</v>
      </c>
      <c r="W224" s="109">
        <f t="shared" si="27"/>
        <v>43.867074799703794</v>
      </c>
      <c r="X224" s="109">
        <f t="shared" si="28"/>
        <v>28.849269480253284</v>
      </c>
      <c r="Y224" s="109">
        <f t="shared" si="29"/>
        <v>23.413346539265515</v>
      </c>
      <c r="Z224" s="109">
        <f t="shared" si="30"/>
        <v>12.187977411377339</v>
      </c>
      <c r="AA224" s="109">
        <f t="shared" si="31"/>
        <v>5.6335585638483083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3.2542120676917228</v>
      </c>
      <c r="I225" s="97">
        <v>2.0709805598790125</v>
      </c>
      <c r="J225" s="98">
        <v>0.94824877134471841</v>
      </c>
      <c r="K225" s="99">
        <v>233</v>
      </c>
      <c r="M225" s="100">
        <f t="shared" si="24"/>
        <v>0.63640000000000008</v>
      </c>
      <c r="N225" s="89">
        <f t="shared" si="25"/>
        <v>2.0709805598790125</v>
      </c>
      <c r="O225" s="100"/>
      <c r="V225" s="109">
        <f t="shared" si="26"/>
        <v>467.42889600346484</v>
      </c>
      <c r="W225" s="109">
        <f t="shared" si="27"/>
        <v>145.86799422095788</v>
      </c>
      <c r="X225" s="109">
        <f t="shared" si="28"/>
        <v>100.8195580002902</v>
      </c>
      <c r="Y225" s="109">
        <f t="shared" si="29"/>
        <v>84.513591669085173</v>
      </c>
      <c r="Z225" s="109">
        <f t="shared" si="30"/>
        <v>50.841206493324719</v>
      </c>
      <c r="AA225" s="109">
        <f t="shared" si="31"/>
        <v>31.180123323333479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8.4320724105522942</v>
      </c>
      <c r="I226" s="97">
        <v>4.5638591922114298</v>
      </c>
      <c r="J226" s="98">
        <v>0.88595483454444357</v>
      </c>
      <c r="K226" s="99">
        <v>154</v>
      </c>
      <c r="M226" s="100">
        <f t="shared" si="24"/>
        <v>0.54125000000000012</v>
      </c>
      <c r="N226" s="89">
        <f t="shared" si="25"/>
        <v>4.5638591922114298</v>
      </c>
      <c r="O226" s="100"/>
      <c r="V226" s="109">
        <f t="shared" si="26"/>
        <v>190.24789875323242</v>
      </c>
      <c r="W226" s="109">
        <f t="shared" si="27"/>
        <v>50.167213870706874</v>
      </c>
      <c r="X226" s="109">
        <f t="shared" si="28"/>
        <v>30.542888389289825</v>
      </c>
      <c r="Y226" s="109">
        <f t="shared" si="29"/>
        <v>23.439565445844654</v>
      </c>
      <c r="Z226" s="109">
        <f t="shared" si="30"/>
        <v>8.7709575681399023</v>
      </c>
      <c r="AA226" s="109">
        <f t="shared" si="31"/>
        <v>0.20605437027700951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7.1400865027910898</v>
      </c>
      <c r="I227" s="97">
        <v>5.6601413003943915</v>
      </c>
      <c r="J227" s="98">
        <v>0.85856010803161475</v>
      </c>
      <c r="K227" s="99">
        <v>118</v>
      </c>
      <c r="M227" s="100">
        <f t="shared" si="24"/>
        <v>0.79272727272727272</v>
      </c>
      <c r="N227" s="89">
        <f t="shared" si="25"/>
        <v>5.6601413003943915</v>
      </c>
      <c r="O227" s="100"/>
      <c r="V227" s="109">
        <f t="shared" si="26"/>
        <v>136.26847472334723</v>
      </c>
      <c r="W227" s="109">
        <f t="shared" si="27"/>
        <v>32.731693548139809</v>
      </c>
      <c r="X227" s="109">
        <f t="shared" si="28"/>
        <v>18.226913715113827</v>
      </c>
      <c r="Y227" s="109">
        <f t="shared" si="29"/>
        <v>12.976688148119491</v>
      </c>
      <c r="Z227" s="109">
        <f t="shared" si="30"/>
        <v>2.1347905285262763</v>
      </c>
      <c r="AA227" s="109">
        <f t="shared" si="31"/>
        <v>-4.1957218395966969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12.757388017793305</v>
      </c>
      <c r="I228" s="97">
        <v>8.9818086591940016</v>
      </c>
      <c r="J228" s="98">
        <v>0.77555577166446577</v>
      </c>
      <c r="K228" s="99">
        <v>48</v>
      </c>
      <c r="M228" s="100">
        <f t="shared" si="24"/>
        <v>0.70404761904761914</v>
      </c>
      <c r="N228" s="89">
        <f t="shared" si="25"/>
        <v>8.9818086591940016</v>
      </c>
      <c r="O228" s="100"/>
      <c r="V228" s="109">
        <f t="shared" si="26"/>
        <v>148.09070719437779</v>
      </c>
      <c r="W228" s="109">
        <f t="shared" si="27"/>
        <v>23.528945213236504</v>
      </c>
      <c r="X228" s="109">
        <f t="shared" si="28"/>
        <v>6.0787124298468926</v>
      </c>
      <c r="Y228" s="109">
        <f t="shared" si="29"/>
        <v>-0.23766461027544947</v>
      </c>
      <c r="Z228" s="109">
        <f t="shared" si="30"/>
        <v>-13.281201944417099</v>
      </c>
      <c r="AA228" s="109">
        <f t="shared" si="31"/>
        <v>-20.897237191663379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-0.52874344228514658</v>
      </c>
      <c r="I229" s="97">
        <v>-0.13615143638842522</v>
      </c>
      <c r="J229" s="98">
        <v>1.0034022550731687</v>
      </c>
      <c r="K229" s="99">
        <v>286</v>
      </c>
      <c r="M229" s="100">
        <f t="shared" si="24"/>
        <v>0.25749999999999995</v>
      </c>
      <c r="N229" s="89">
        <f t="shared" si="25"/>
        <v>-0.13615143638842522</v>
      </c>
      <c r="O229" s="100"/>
      <c r="V229" s="109">
        <f t="shared" si="26"/>
        <v>601.88306290735602</v>
      </c>
      <c r="W229" s="109">
        <f t="shared" si="27"/>
        <v>210.58561114409224</v>
      </c>
      <c r="X229" s="109">
        <f t="shared" si="28"/>
        <v>155.7675713844273</v>
      </c>
      <c r="Y229" s="109">
        <f t="shared" si="29"/>
        <v>135.92534853155806</v>
      </c>
      <c r="Z229" s="109">
        <f t="shared" si="30"/>
        <v>94.950471172313911</v>
      </c>
      <c r="AA229" s="109">
        <f t="shared" si="31"/>
        <v>71.025511077113393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6.1885299337211146</v>
      </c>
      <c r="I230" s="97">
        <v>4.2082003549303577</v>
      </c>
      <c r="J230" s="98">
        <v>0.89484230657966146</v>
      </c>
      <c r="K230" s="99">
        <v>168</v>
      </c>
      <c r="M230" s="100">
        <f t="shared" si="24"/>
        <v>0.67999999999999994</v>
      </c>
      <c r="N230" s="89">
        <f t="shared" si="25"/>
        <v>4.2082003549303577</v>
      </c>
      <c r="O230" s="100"/>
      <c r="V230" s="109">
        <f t="shared" si="26"/>
        <v>303.91170409825042</v>
      </c>
      <c r="W230" s="109">
        <f t="shared" si="27"/>
        <v>82.362146487498222</v>
      </c>
      <c r="X230" s="109">
        <f t="shared" si="28"/>
        <v>51.324601001027496</v>
      </c>
      <c r="Y230" s="109">
        <f t="shared" si="29"/>
        <v>40.090089569231239</v>
      </c>
      <c r="Z230" s="109">
        <f t="shared" si="30"/>
        <v>16.890434393384194</v>
      </c>
      <c r="AA230" s="109">
        <f t="shared" si="31"/>
        <v>3.3443090581406896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9.4021163485145003</v>
      </c>
      <c r="I231" s="97">
        <v>7.0740705830888446</v>
      </c>
      <c r="J231" s="98">
        <v>0.82322777366368916</v>
      </c>
      <c r="K231" s="99">
        <v>79</v>
      </c>
      <c r="M231" s="100">
        <f t="shared" si="24"/>
        <v>0.75239130434782608</v>
      </c>
      <c r="N231" s="89">
        <f t="shared" si="25"/>
        <v>7.0740705830888446</v>
      </c>
      <c r="O231" s="100"/>
      <c r="V231" s="109">
        <f t="shared" si="26"/>
        <v>109.29687446558928</v>
      </c>
      <c r="W231" s="109">
        <f t="shared" si="27"/>
        <v>22.688936489867398</v>
      </c>
      <c r="X231" s="109">
        <f t="shared" si="28"/>
        <v>10.555769340268693</v>
      </c>
      <c r="Y231" s="109">
        <f t="shared" si="29"/>
        <v>6.1639850380763965</v>
      </c>
      <c r="Z231" s="109">
        <f t="shared" si="30"/>
        <v>-2.9052016404998584</v>
      </c>
      <c r="AA231" s="109">
        <f t="shared" si="31"/>
        <v>-8.2006398056591046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12.170204151218011</v>
      </c>
      <c r="I232" s="97">
        <v>8.8918554079836607</v>
      </c>
      <c r="J232" s="98">
        <v>0.77780359154353995</v>
      </c>
      <c r="K232" s="99">
        <v>52</v>
      </c>
      <c r="M232" s="100">
        <f t="shared" si="24"/>
        <v>0.73062500000000019</v>
      </c>
      <c r="N232" s="89">
        <f t="shared" si="25"/>
        <v>8.8918554079836607</v>
      </c>
      <c r="O232" s="100"/>
      <c r="V232" s="109">
        <f t="shared" si="26"/>
        <v>142.87848120346646</v>
      </c>
      <c r="W232" s="109">
        <f t="shared" si="27"/>
        <v>23.048124841925418</v>
      </c>
      <c r="X232" s="109">
        <f t="shared" si="28"/>
        <v>6.2607289367357311</v>
      </c>
      <c r="Y232" s="109">
        <f t="shared" si="29"/>
        <v>0.18427578134194092</v>
      </c>
      <c r="Z232" s="109">
        <f t="shared" si="30"/>
        <v>-12.363810421885496</v>
      </c>
      <c r="AA232" s="109">
        <f t="shared" si="31"/>
        <v>-19.690555028129523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7.2086340442900596</v>
      </c>
      <c r="I233" s="97">
        <v>4.1682866267865464</v>
      </c>
      <c r="J233" s="98">
        <v>0.89583970100801658</v>
      </c>
      <c r="K233" s="99">
        <v>170</v>
      </c>
      <c r="M233" s="100">
        <f t="shared" si="24"/>
        <v>0.57823529411764707</v>
      </c>
      <c r="N233" s="89">
        <f t="shared" si="25"/>
        <v>4.1682866267865464</v>
      </c>
      <c r="O233" s="100"/>
      <c r="V233" s="109">
        <f t="shared" si="26"/>
        <v>149.19385405425388</v>
      </c>
      <c r="W233" s="109">
        <f t="shared" si="27"/>
        <v>40.553643698314168</v>
      </c>
      <c r="X233" s="109">
        <f t="shared" si="28"/>
        <v>25.333909084776934</v>
      </c>
      <c r="Y233" s="109">
        <f t="shared" si="29"/>
        <v>19.824894765998977</v>
      </c>
      <c r="Z233" s="109">
        <f t="shared" si="30"/>
        <v>8.4485894117021747</v>
      </c>
      <c r="AA233" s="109">
        <f t="shared" si="31"/>
        <v>1.8060398990808197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8.4604926917819494</v>
      </c>
      <c r="I234" s="97">
        <v>6.1778517635391799</v>
      </c>
      <c r="J234" s="98">
        <v>0.84562316739852506</v>
      </c>
      <c r="K234" s="99">
        <v>101</v>
      </c>
      <c r="M234" s="100">
        <f t="shared" si="24"/>
        <v>0.73020000000000007</v>
      </c>
      <c r="N234" s="89">
        <f t="shared" si="25"/>
        <v>6.1778517635391799</v>
      </c>
      <c r="O234" s="100"/>
      <c r="V234" s="109">
        <f t="shared" si="26"/>
        <v>139.73611981132768</v>
      </c>
      <c r="W234" s="109">
        <f t="shared" si="27"/>
        <v>31.940335467802495</v>
      </c>
      <c r="X234" s="109">
        <f t="shared" si="28"/>
        <v>16.838899040246389</v>
      </c>
      <c r="Y234" s="109">
        <f t="shared" si="29"/>
        <v>11.37270454829221</v>
      </c>
      <c r="Z234" s="109">
        <f t="shared" si="30"/>
        <v>8.4823619305930326E-2</v>
      </c>
      <c r="AA234" s="109">
        <f t="shared" si="31"/>
        <v>-6.5060954557561503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2.4752586744638005</v>
      </c>
      <c r="I235" s="97">
        <v>1.6909110819930835</v>
      </c>
      <c r="J235" s="98">
        <v>0.95774623493081645</v>
      </c>
      <c r="K235" s="99">
        <v>244</v>
      </c>
      <c r="M235" s="100">
        <f t="shared" si="24"/>
        <v>0.68312499999999987</v>
      </c>
      <c r="N235" s="89">
        <f t="shared" si="25"/>
        <v>1.6909110819930835</v>
      </c>
      <c r="O235" s="100"/>
      <c r="V235" s="109">
        <f t="shared" si="26"/>
        <v>185.0328982252569</v>
      </c>
      <c r="W235" s="109">
        <f t="shared" si="27"/>
        <v>59.004485069663595</v>
      </c>
      <c r="X235" s="109">
        <f t="shared" si="28"/>
        <v>41.348784701365425</v>
      </c>
      <c r="Y235" s="109">
        <f t="shared" si="29"/>
        <v>34.958035545299666</v>
      </c>
      <c r="Z235" s="109">
        <f t="shared" si="30"/>
        <v>21.760917216108965</v>
      </c>
      <c r="AA235" s="109">
        <f t="shared" si="31"/>
        <v>14.055207040839964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14.507591380864859</v>
      </c>
      <c r="I236" s="97">
        <v>9.0085234098322751</v>
      </c>
      <c r="J236" s="98">
        <v>0.7748882032693134</v>
      </c>
      <c r="K236" s="99">
        <v>46</v>
      </c>
      <c r="M236" s="100">
        <f t="shared" si="24"/>
        <v>0.62095238095238103</v>
      </c>
      <c r="N236" s="89">
        <f t="shared" si="25"/>
        <v>9.0085234098322751</v>
      </c>
      <c r="O236" s="100"/>
      <c r="V236" s="109">
        <f t="shared" si="26"/>
        <v>147.52445188626891</v>
      </c>
      <c r="W236" s="109">
        <f t="shared" si="27"/>
        <v>23.332077457227232</v>
      </c>
      <c r="X236" s="109">
        <f t="shared" si="28"/>
        <v>5.933593289696165</v>
      </c>
      <c r="Y236" s="109">
        <f t="shared" si="29"/>
        <v>-0.36405255221671157</v>
      </c>
      <c r="Z236" s="109">
        <f t="shared" si="30"/>
        <v>-13.368909313364313</v>
      </c>
      <c r="AA236" s="109">
        <f t="shared" si="31"/>
        <v>-20.96235922967163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10.784519676489419</v>
      </c>
      <c r="I237" s="97">
        <v>6.6710712645892141</v>
      </c>
      <c r="J237" s="98">
        <v>0.83329822545045795</v>
      </c>
      <c r="K237" s="99">
        <v>91</v>
      </c>
      <c r="M237" s="100">
        <f t="shared" si="24"/>
        <v>0.61857843137254898</v>
      </c>
      <c r="N237" s="89">
        <f t="shared" si="25"/>
        <v>6.6710712645892141</v>
      </c>
      <c r="O237" s="100"/>
      <c r="V237" s="109">
        <f t="shared" si="26"/>
        <v>520.276643881837</v>
      </c>
      <c r="W237" s="109">
        <f t="shared" si="27"/>
        <v>112.9865538823333</v>
      </c>
      <c r="X237" s="109">
        <f t="shared" si="28"/>
        <v>55.928057215153096</v>
      </c>
      <c r="Y237" s="109">
        <f t="shared" si="29"/>
        <v>35.274866924446371</v>
      </c>
      <c r="Z237" s="109">
        <f t="shared" si="30"/>
        <v>-7.3746862790379808</v>
      </c>
      <c r="AA237" s="109">
        <f t="shared" si="31"/>
        <v>-32.277478532088843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2.0036899325215396</v>
      </c>
      <c r="I238" s="97">
        <v>1.7912987996742562</v>
      </c>
      <c r="J238" s="98">
        <v>0.95523767071126453</v>
      </c>
      <c r="K238" s="99">
        <v>240</v>
      </c>
      <c r="M238" s="100">
        <f t="shared" si="24"/>
        <v>0.89399999999999991</v>
      </c>
      <c r="N238" s="89">
        <f t="shared" si="25"/>
        <v>1.7912987996742562</v>
      </c>
      <c r="O238" s="100"/>
      <c r="V238" s="109">
        <f t="shared" si="26"/>
        <v>108.87864109627613</v>
      </c>
      <c r="W238" s="109">
        <f t="shared" si="27"/>
        <v>34.52517460259709</v>
      </c>
      <c r="X238" s="109">
        <f t="shared" si="28"/>
        <v>24.108773309533348</v>
      </c>
      <c r="Y238" s="109">
        <f t="shared" si="29"/>
        <v>20.338398507952714</v>
      </c>
      <c r="Z238" s="109">
        <f t="shared" si="30"/>
        <v>12.552443968549314</v>
      </c>
      <c r="AA238" s="109">
        <f t="shared" si="31"/>
        <v>8.0062765688256352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5.9824905130569226</v>
      </c>
      <c r="I239" s="97">
        <v>4.3373056219662693</v>
      </c>
      <c r="J239" s="98">
        <v>0.89161612651577571</v>
      </c>
      <c r="K239" s="99">
        <v>164</v>
      </c>
      <c r="M239" s="100">
        <f t="shared" si="24"/>
        <v>0.72500000000000009</v>
      </c>
      <c r="N239" s="89">
        <f t="shared" si="25"/>
        <v>4.3373056219662693</v>
      </c>
      <c r="O239" s="100"/>
      <c r="V239" s="109">
        <f t="shared" si="26"/>
        <v>117.52092655918612</v>
      </c>
      <c r="W239" s="109">
        <f t="shared" si="27"/>
        <v>31.538982169519436</v>
      </c>
      <c r="X239" s="109">
        <f t="shared" si="28"/>
        <v>19.493512348730409</v>
      </c>
      <c r="Y239" s="109">
        <f t="shared" si="29"/>
        <v>15.133471427904388</v>
      </c>
      <c r="Z239" s="109">
        <f t="shared" si="30"/>
        <v>6.1298359311738144</v>
      </c>
      <c r="AA239" s="109">
        <f t="shared" si="31"/>
        <v>0.87267266787946418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4.3739743699113562</v>
      </c>
      <c r="I240" s="97">
        <v>3.4802256069928021</v>
      </c>
      <c r="J240" s="98">
        <v>0.91303349019849189</v>
      </c>
      <c r="K240" s="99">
        <v>207</v>
      </c>
      <c r="M240" s="100">
        <f t="shared" si="24"/>
        <v>0.79566666666666663</v>
      </c>
      <c r="N240" s="89">
        <f t="shared" si="25"/>
        <v>3.4802256069928021</v>
      </c>
      <c r="O240" s="100"/>
      <c r="V240" s="109">
        <f t="shared" si="26"/>
        <v>160.69406985394482</v>
      </c>
      <c r="W240" s="109">
        <f t="shared" si="27"/>
        <v>45.883172237884558</v>
      </c>
      <c r="X240" s="109">
        <f t="shared" si="28"/>
        <v>29.798967441765097</v>
      </c>
      <c r="Y240" s="109">
        <f t="shared" si="29"/>
        <v>23.977044998441645</v>
      </c>
      <c r="Z240" s="109">
        <f t="shared" si="30"/>
        <v>11.954573530447115</v>
      </c>
      <c r="AA240" s="109">
        <f t="shared" si="31"/>
        <v>4.9347318944217333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20.930531456721429</v>
      </c>
      <c r="I241" s="97">
        <v>13.567780964080985</v>
      </c>
      <c r="J241" s="98">
        <v>0.66095802702370476</v>
      </c>
      <c r="K241" s="99">
        <v>13</v>
      </c>
      <c r="M241" s="100">
        <f t="shared" si="24"/>
        <v>0.64822916666666663</v>
      </c>
      <c r="N241" s="89">
        <f t="shared" si="25"/>
        <v>13.567780964080985</v>
      </c>
      <c r="O241" s="100"/>
      <c r="V241" s="109">
        <f t="shared" si="26"/>
        <v>95.485093189621011</v>
      </c>
      <c r="W241" s="109">
        <f t="shared" si="27"/>
        <v>1.2458770576865548</v>
      </c>
      <c r="X241" s="109">
        <f t="shared" si="28"/>
        <v>-11.956378856736036</v>
      </c>
      <c r="Y241" s="109">
        <f t="shared" si="29"/>
        <v>-16.735136089995141</v>
      </c>
      <c r="Z241" s="109">
        <f t="shared" si="30"/>
        <v>-26.603435272718922</v>
      </c>
      <c r="AA241" s="109">
        <f t="shared" si="31"/>
        <v>-32.365469947873386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12.874244280057281</v>
      </c>
      <c r="I242" s="97">
        <v>9.0432370178630936</v>
      </c>
      <c r="J242" s="98">
        <v>0.77402075337555032</v>
      </c>
      <c r="K242" s="99">
        <v>45</v>
      </c>
      <c r="M242" s="100">
        <f t="shared" si="24"/>
        <v>0.70242857142857151</v>
      </c>
      <c r="N242" s="89">
        <f t="shared" si="25"/>
        <v>9.0432370178630936</v>
      </c>
      <c r="O242" s="100"/>
      <c r="V242" s="109">
        <f t="shared" si="26"/>
        <v>122.32804006458788</v>
      </c>
      <c r="W242" s="109">
        <f t="shared" si="27"/>
        <v>19.231668142607866</v>
      </c>
      <c r="X242" s="109">
        <f t="shared" si="28"/>
        <v>4.7885865696782748</v>
      </c>
      <c r="Y242" s="109">
        <f t="shared" si="29"/>
        <v>-0.43930637411694523</v>
      </c>
      <c r="Z242" s="109">
        <f t="shared" si="30"/>
        <v>-11.235086353389345</v>
      </c>
      <c r="AA242" s="109">
        <f t="shared" si="31"/>
        <v>-17.538670936111359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2.5484525301389489</v>
      </c>
      <c r="I243" s="97">
        <v>1.9778823247800621</v>
      </c>
      <c r="J243" s="98">
        <v>0.9505751804599688</v>
      </c>
      <c r="K243" s="99">
        <v>234</v>
      </c>
      <c r="M243" s="100">
        <f t="shared" si="24"/>
        <v>0.7761111111111112</v>
      </c>
      <c r="N243" s="89">
        <f t="shared" si="25"/>
        <v>1.9778823247800621</v>
      </c>
      <c r="O243" s="100"/>
      <c r="V243" s="109">
        <f t="shared" si="26"/>
        <v>176.62729265765111</v>
      </c>
      <c r="W243" s="109">
        <f t="shared" si="27"/>
        <v>55.41649436923224</v>
      </c>
      <c r="X243" s="109">
        <f t="shared" si="28"/>
        <v>38.435708192543224</v>
      </c>
      <c r="Y243" s="109">
        <f t="shared" si="29"/>
        <v>32.289254488397773</v>
      </c>
      <c r="Z243" s="109">
        <f t="shared" si="30"/>
        <v>19.596614727766649</v>
      </c>
      <c r="AA243" s="109">
        <f t="shared" si="31"/>
        <v>12.185466254680485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3.2804688277322351</v>
      </c>
      <c r="I244" s="97">
        <v>1.8190199649775245</v>
      </c>
      <c r="J244" s="98">
        <v>0.95454495326524258</v>
      </c>
      <c r="K244" s="99">
        <v>239</v>
      </c>
      <c r="M244" s="100">
        <f t="shared" si="24"/>
        <v>0.55449999999999999</v>
      </c>
      <c r="N244" s="89">
        <f t="shared" si="25"/>
        <v>1.8190199649775245</v>
      </c>
      <c r="O244" s="100"/>
      <c r="V244" s="109">
        <f t="shared" si="26"/>
        <v>214.2832386025826</v>
      </c>
      <c r="W244" s="109">
        <f t="shared" si="27"/>
        <v>67.842542132939457</v>
      </c>
      <c r="X244" s="109">
        <f t="shared" si="28"/>
        <v>47.327223453167846</v>
      </c>
      <c r="Y244" s="109">
        <f t="shared" si="29"/>
        <v>39.901391976406785</v>
      </c>
      <c r="Z244" s="109">
        <f t="shared" si="30"/>
        <v>24.56679280841583</v>
      </c>
      <c r="AA244" s="109">
        <f t="shared" si="31"/>
        <v>15.613021697559574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5.6745232121471023</v>
      </c>
      <c r="I245" s="97">
        <v>3.7176233501295157</v>
      </c>
      <c r="J245" s="98">
        <v>0.90710121583275205</v>
      </c>
      <c r="K245" s="99">
        <v>198</v>
      </c>
      <c r="M245" s="100">
        <f t="shared" si="24"/>
        <v>0.65514285714285714</v>
      </c>
      <c r="N245" s="89">
        <f t="shared" si="25"/>
        <v>3.7176233501295157</v>
      </c>
      <c r="O245" s="100"/>
      <c r="V245" s="109">
        <f t="shared" si="26"/>
        <v>348.72869741441048</v>
      </c>
      <c r="W245" s="109">
        <f t="shared" si="27"/>
        <v>97.94349429808338</v>
      </c>
      <c r="X245" s="109">
        <f t="shared" si="28"/>
        <v>62.810239088734939</v>
      </c>
      <c r="Y245" s="109">
        <f t="shared" si="29"/>
        <v>50.093223258417666</v>
      </c>
      <c r="Z245" s="109">
        <f t="shared" si="30"/>
        <v>23.832145158114638</v>
      </c>
      <c r="AA245" s="109">
        <f t="shared" si="31"/>
        <v>8.4984752096200253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3.4033879990647531</v>
      </c>
      <c r="I246" s="97">
        <v>2.6517086840988995</v>
      </c>
      <c r="J246" s="98">
        <v>0.93373709773209301</v>
      </c>
      <c r="K246" s="99">
        <v>221</v>
      </c>
      <c r="M246" s="100">
        <f t="shared" si="24"/>
        <v>0.7791379310344827</v>
      </c>
      <c r="N246" s="89">
        <f t="shared" si="25"/>
        <v>2.6517086840988995</v>
      </c>
      <c r="O246" s="100"/>
      <c r="V246" s="109">
        <f t="shared" si="26"/>
        <v>416.99042455913519</v>
      </c>
      <c r="W246" s="109">
        <f t="shared" si="27"/>
        <v>125.66966173686329</v>
      </c>
      <c r="X246" s="109">
        <f t="shared" si="28"/>
        <v>84.857657755633966</v>
      </c>
      <c r="Y246" s="109">
        <f t="shared" si="29"/>
        <v>70.085132477129051</v>
      </c>
      <c r="Z246" s="109">
        <f t="shared" si="30"/>
        <v>39.579356180722542</v>
      </c>
      <c r="AA246" s="109">
        <f t="shared" si="31"/>
        <v>21.767235007894161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6.4256729686881435</v>
      </c>
      <c r="I247" s="97">
        <v>4.3950291743996557</v>
      </c>
      <c r="J247" s="98">
        <v>0.8901736867272777</v>
      </c>
      <c r="K247" s="99">
        <v>160</v>
      </c>
      <c r="M247" s="100">
        <f t="shared" si="24"/>
        <v>0.68397959183673473</v>
      </c>
      <c r="N247" s="89">
        <f t="shared" si="25"/>
        <v>4.3950291743996557</v>
      </c>
      <c r="O247" s="100"/>
      <c r="V247" s="109">
        <f t="shared" si="26"/>
        <v>405.26430333538781</v>
      </c>
      <c r="W247" s="109">
        <f t="shared" si="27"/>
        <v>108.27994988353244</v>
      </c>
      <c r="X247" s="109">
        <f t="shared" si="28"/>
        <v>66.674516415563687</v>
      </c>
      <c r="Y247" s="109">
        <f t="shared" si="29"/>
        <v>51.614797272357571</v>
      </c>
      <c r="Z247" s="109">
        <f t="shared" si="30"/>
        <v>20.515955699357995</v>
      </c>
      <c r="AA247" s="109">
        <f t="shared" si="31"/>
        <v>2.3575476309780545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1.9275544220476835</v>
      </c>
      <c r="I248" s="97">
        <v>1.3372408802955802</v>
      </c>
      <c r="J248" s="98">
        <v>0.96658401343593026</v>
      </c>
      <c r="K248" s="99">
        <v>250</v>
      </c>
      <c r="M248" s="100">
        <f t="shared" si="24"/>
        <v>0.69374999999999987</v>
      </c>
      <c r="N248" s="89">
        <f t="shared" si="25"/>
        <v>1.3372408802955802</v>
      </c>
      <c r="O248" s="100"/>
      <c r="V248" s="109">
        <f t="shared" si="26"/>
        <v>236.1289476581936</v>
      </c>
      <c r="W248" s="109">
        <f t="shared" si="27"/>
        <v>76.768847626184453</v>
      </c>
      <c r="X248" s="109">
        <f t="shared" si="28"/>
        <v>54.44361075000861</v>
      </c>
      <c r="Y248" s="109">
        <f t="shared" si="29"/>
        <v>46.362651867087713</v>
      </c>
      <c r="Z248" s="109">
        <f t="shared" si="30"/>
        <v>29.675191917261671</v>
      </c>
      <c r="AA248" s="109">
        <f t="shared" si="31"/>
        <v>19.931494336681293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8.8155853945298688</v>
      </c>
      <c r="I249" s="97">
        <v>5.8968600562974798</v>
      </c>
      <c r="J249" s="98">
        <v>0.85264480071243354</v>
      </c>
      <c r="K249" s="99">
        <v>110</v>
      </c>
      <c r="M249" s="100">
        <f t="shared" si="24"/>
        <v>0.66891304347826086</v>
      </c>
      <c r="N249" s="89">
        <f t="shared" si="25"/>
        <v>5.8968600562974798</v>
      </c>
      <c r="O249" s="100"/>
      <c r="V249" s="109">
        <f t="shared" si="26"/>
        <v>135.80146165212571</v>
      </c>
      <c r="W249" s="109">
        <f t="shared" si="27"/>
        <v>31.903682080140893</v>
      </c>
      <c r="X249" s="109">
        <f t="shared" si="28"/>
        <v>17.348328893318342</v>
      </c>
      <c r="Y249" s="109">
        <f t="shared" si="29"/>
        <v>12.079797532084589</v>
      </c>
      <c r="Z249" s="109">
        <f t="shared" si="30"/>
        <v>1.2000978134279083</v>
      </c>
      <c r="AA249" s="109">
        <f t="shared" si="31"/>
        <v>-5.1524869505116264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6.6218305105954753</v>
      </c>
      <c r="I250" s="97">
        <v>3.8450762498191065</v>
      </c>
      <c r="J250" s="98">
        <v>0.90391632637391506</v>
      </c>
      <c r="K250" s="99">
        <v>189</v>
      </c>
      <c r="M250" s="100">
        <f t="shared" si="24"/>
        <v>0.58066666666666678</v>
      </c>
      <c r="N250" s="89">
        <f t="shared" si="25"/>
        <v>3.8450762498191065</v>
      </c>
      <c r="O250" s="100"/>
      <c r="V250" s="109">
        <f t="shared" si="26"/>
        <v>143.99380719925855</v>
      </c>
      <c r="W250" s="109">
        <f t="shared" si="27"/>
        <v>40.077057599289063</v>
      </c>
      <c r="X250" s="109">
        <f t="shared" si="28"/>
        <v>25.519046844052458</v>
      </c>
      <c r="Y250" s="109">
        <f t="shared" si="29"/>
        <v>20.249553535530008</v>
      </c>
      <c r="Z250" s="109">
        <f t="shared" si="30"/>
        <v>9.3678673624083917</v>
      </c>
      <c r="AA250" s="109">
        <f t="shared" si="31"/>
        <v>3.0141227208348651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0.35212852397469374</v>
      </c>
      <c r="I251" s="97">
        <v>0.53523535644153453</v>
      </c>
      <c r="J251" s="98">
        <v>0.98662513407792918</v>
      </c>
      <c r="K251" s="99">
        <v>265</v>
      </c>
      <c r="M251" s="100">
        <f t="shared" si="24"/>
        <v>1.52</v>
      </c>
      <c r="N251" s="89">
        <f t="shared" si="25"/>
        <v>0.53523535644153453</v>
      </c>
      <c r="O251" s="100"/>
      <c r="V251" s="109">
        <f t="shared" si="26"/>
        <v>75.272555759569599</v>
      </c>
      <c r="W251" s="109">
        <f t="shared" si="27"/>
        <v>25.504066559885722</v>
      </c>
      <c r="X251" s="109">
        <f t="shared" si="28"/>
        <v>18.531848858408587</v>
      </c>
      <c r="Y251" s="109">
        <f t="shared" si="29"/>
        <v>16.008148667413749</v>
      </c>
      <c r="Z251" s="109">
        <f t="shared" si="30"/>
        <v>10.796620373215527</v>
      </c>
      <c r="AA251" s="109">
        <f t="shared" si="31"/>
        <v>7.7536434441931616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4.2234443327284161</v>
      </c>
      <c r="I252" s="97">
        <v>2.846985429743746</v>
      </c>
      <c r="J252" s="98">
        <v>0.92885737471068708</v>
      </c>
      <c r="K252" s="99">
        <v>216</v>
      </c>
      <c r="M252" s="100">
        <f t="shared" si="24"/>
        <v>0.67409090909090907</v>
      </c>
      <c r="N252" s="89">
        <f t="shared" si="25"/>
        <v>2.846985429743746</v>
      </c>
      <c r="O252" s="100"/>
      <c r="V252" s="109">
        <f t="shared" si="26"/>
        <v>146.54997734346799</v>
      </c>
      <c r="W252" s="109">
        <f t="shared" si="27"/>
        <v>43.628338701215391</v>
      </c>
      <c r="X252" s="109">
        <f t="shared" si="28"/>
        <v>29.209736040254871</v>
      </c>
      <c r="Y252" s="109">
        <f t="shared" si="29"/>
        <v>23.990703610783321</v>
      </c>
      <c r="Z252" s="109">
        <f t="shared" si="30"/>
        <v>13.213220900443153</v>
      </c>
      <c r="AA252" s="109">
        <f t="shared" si="31"/>
        <v>6.9203199721276345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0.87978454289165353</v>
      </c>
      <c r="I253" s="97">
        <v>0.52200549544904773</v>
      </c>
      <c r="J253" s="98">
        <v>0.986955731851063</v>
      </c>
      <c r="K253" s="99">
        <v>266</v>
      </c>
      <c r="M253" s="100">
        <f t="shared" si="24"/>
        <v>0.59333333333333327</v>
      </c>
      <c r="N253" s="89">
        <f t="shared" si="25"/>
        <v>0.52200549544904773</v>
      </c>
      <c r="O253" s="100"/>
      <c r="V253" s="109">
        <f t="shared" si="26"/>
        <v>231.61844131003755</v>
      </c>
      <c r="W253" s="109">
        <f t="shared" si="27"/>
        <v>78.528931973926305</v>
      </c>
      <c r="X253" s="109">
        <f t="shared" si="28"/>
        <v>57.082161053854563</v>
      </c>
      <c r="Y253" s="109">
        <f t="shared" si="29"/>
        <v>49.319176278473755</v>
      </c>
      <c r="Z253" s="109">
        <f t="shared" si="30"/>
        <v>33.288343872672414</v>
      </c>
      <c r="AA253" s="109">
        <f t="shared" si="31"/>
        <v>23.928046775526457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6.4973010674753153</v>
      </c>
      <c r="I254" s="97">
        <v>3.7215096669816945</v>
      </c>
      <c r="J254" s="98">
        <v>0.90700410160776102</v>
      </c>
      <c r="K254" s="99">
        <v>197</v>
      </c>
      <c r="M254" s="100">
        <f t="shared" si="24"/>
        <v>0.57277777777777783</v>
      </c>
      <c r="N254" s="89">
        <f t="shared" si="25"/>
        <v>3.7215096669816945</v>
      </c>
      <c r="O254" s="100"/>
      <c r="V254" s="109">
        <f t="shared" si="26"/>
        <v>179.13971795677011</v>
      </c>
      <c r="W254" s="109">
        <f t="shared" si="27"/>
        <v>50.299157560437664</v>
      </c>
      <c r="X254" s="109">
        <f t="shared" si="28"/>
        <v>32.249495006701764</v>
      </c>
      <c r="Y254" s="109">
        <f t="shared" si="29"/>
        <v>25.716145248474184</v>
      </c>
      <c r="Z254" s="109">
        <f t="shared" si="30"/>
        <v>12.224551737331263</v>
      </c>
      <c r="AA254" s="109">
        <f t="shared" si="31"/>
        <v>4.3468994494486166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15.053662533540482</v>
      </c>
      <c r="I255" s="97">
        <v>9.9272359338032725</v>
      </c>
      <c r="J255" s="98">
        <v>0.75193071983486159</v>
      </c>
      <c r="K255" s="99">
        <v>33</v>
      </c>
      <c r="M255" s="100">
        <f t="shared" si="24"/>
        <v>0.6594565217391305</v>
      </c>
      <c r="N255" s="89">
        <f t="shared" si="25"/>
        <v>9.9272359338032725</v>
      </c>
      <c r="O255" s="100"/>
      <c r="V255" s="109">
        <f t="shared" si="26"/>
        <v>142.2776219371429</v>
      </c>
      <c r="W255" s="109">
        <f t="shared" si="27"/>
        <v>18.845345242714789</v>
      </c>
      <c r="X255" s="109">
        <f t="shared" si="28"/>
        <v>1.5533454584821982</v>
      </c>
      <c r="Y255" s="109">
        <f t="shared" si="29"/>
        <v>-4.7057567420851996</v>
      </c>
      <c r="Z255" s="109">
        <f t="shared" si="30"/>
        <v>-17.631019549026135</v>
      </c>
      <c r="AA255" s="109">
        <f t="shared" si="31"/>
        <v>-25.177995081492881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6.8558304544361741</v>
      </c>
      <c r="I256" s="97">
        <v>4.3980152365208056</v>
      </c>
      <c r="J256" s="98">
        <v>0.89009906874843026</v>
      </c>
      <c r="K256" s="99">
        <v>159</v>
      </c>
      <c r="M256" s="100">
        <f t="shared" si="24"/>
        <v>0.64149999999999996</v>
      </c>
      <c r="N256" s="89">
        <f t="shared" si="25"/>
        <v>4.3980152365208056</v>
      </c>
      <c r="O256" s="100"/>
      <c r="V256" s="109">
        <f t="shared" si="26"/>
        <v>165.28783614884458</v>
      </c>
      <c r="W256" s="109">
        <f t="shared" si="27"/>
        <v>44.152034548383526</v>
      </c>
      <c r="X256" s="109">
        <f t="shared" si="28"/>
        <v>27.181754883821757</v>
      </c>
      <c r="Y256" s="109">
        <f t="shared" si="29"/>
        <v>21.039104171464221</v>
      </c>
      <c r="Z256" s="109">
        <f t="shared" si="30"/>
        <v>8.3543177205788499</v>
      </c>
      <c r="AA256" s="109">
        <f t="shared" si="31"/>
        <v>0.94775474315226149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6.6509473788986249</v>
      </c>
      <c r="I257" s="97">
        <v>4.9461715271564017</v>
      </c>
      <c r="J257" s="98">
        <v>0.87640132474972698</v>
      </c>
      <c r="K257" s="99">
        <v>134</v>
      </c>
      <c r="M257" s="100">
        <f t="shared" si="24"/>
        <v>0.74367924528301887</v>
      </c>
      <c r="N257" s="89">
        <f t="shared" si="25"/>
        <v>4.9461715271564017</v>
      </c>
      <c r="O257" s="100"/>
      <c r="V257" s="109">
        <f t="shared" si="26"/>
        <v>383.47671935639335</v>
      </c>
      <c r="W257" s="109">
        <f t="shared" si="27"/>
        <v>98.042558766701632</v>
      </c>
      <c r="X257" s="109">
        <f t="shared" si="28"/>
        <v>58.055226640044324</v>
      </c>
      <c r="Y257" s="109">
        <f t="shared" si="29"/>
        <v>43.581203876234326</v>
      </c>
      <c r="Z257" s="109">
        <f t="shared" si="30"/>
        <v>13.691845610294722</v>
      </c>
      <c r="AA257" s="109">
        <f t="shared" si="31"/>
        <v>-3.7603531483289179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11.664410611127739</v>
      </c>
      <c r="I258" s="97">
        <v>6.9053310817876215</v>
      </c>
      <c r="J258" s="98">
        <v>0.82744436395149368</v>
      </c>
      <c r="K258" s="99">
        <v>82</v>
      </c>
      <c r="M258" s="100">
        <f t="shared" si="24"/>
        <v>0.59199999999999997</v>
      </c>
      <c r="N258" s="89">
        <f t="shared" si="25"/>
        <v>6.9053310817876215</v>
      </c>
      <c r="O258" s="100"/>
      <c r="V258" s="109">
        <f t="shared" si="26"/>
        <v>513.77489203305913</v>
      </c>
      <c r="W258" s="109">
        <f t="shared" si="27"/>
        <v>108.72917477649797</v>
      </c>
      <c r="X258" s="109">
        <f t="shared" si="28"/>
        <v>51.9850990535476</v>
      </c>
      <c r="Y258" s="109">
        <f t="shared" si="29"/>
        <v>31.445718203535414</v>
      </c>
      <c r="Z258" s="109">
        <f t="shared" si="30"/>
        <v>-10.968814563510882</v>
      </c>
      <c r="AA258" s="109">
        <f t="shared" si="31"/>
        <v>-35.734379936929159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13.01142159077591</v>
      </c>
      <c r="I259" s="97">
        <v>8.4375085927939697</v>
      </c>
      <c r="J259" s="98">
        <v>0.78915715341524317</v>
      </c>
      <c r="K259" s="99">
        <v>60</v>
      </c>
      <c r="M259" s="100">
        <f t="shared" si="24"/>
        <v>0.64846938775510199</v>
      </c>
      <c r="N259" s="89">
        <f t="shared" si="25"/>
        <v>8.4375085927939697</v>
      </c>
      <c r="O259" s="100"/>
      <c r="V259" s="109">
        <f t="shared" si="26"/>
        <v>187.14344977741732</v>
      </c>
      <c r="W259" s="109">
        <f t="shared" si="27"/>
        <v>32.446730549673646</v>
      </c>
      <c r="X259" s="109">
        <f t="shared" si="28"/>
        <v>10.774800750226081</v>
      </c>
      <c r="Y259" s="109">
        <f t="shared" si="29"/>
        <v>2.9303162955158992</v>
      </c>
      <c r="Z259" s="109">
        <f t="shared" si="30"/>
        <v>-13.268815770565483</v>
      </c>
      <c r="AA259" s="109">
        <f t="shared" si="31"/>
        <v>-22.727381927089777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10.343045391092765</v>
      </c>
      <c r="I260" s="97">
        <v>7.3813541242971636</v>
      </c>
      <c r="J260" s="98">
        <v>0.81554914011630075</v>
      </c>
      <c r="K260" s="99">
        <v>74</v>
      </c>
      <c r="M260" s="100">
        <f t="shared" si="24"/>
        <v>0.71365384615384608</v>
      </c>
      <c r="N260" s="89">
        <f t="shared" si="25"/>
        <v>7.3813541242971636</v>
      </c>
      <c r="O260" s="100"/>
      <c r="V260" s="109">
        <f t="shared" si="26"/>
        <v>117.30505358840936</v>
      </c>
      <c r="W260" s="109">
        <f t="shared" si="27"/>
        <v>23.476168020474034</v>
      </c>
      <c r="X260" s="109">
        <f t="shared" si="28"/>
        <v>10.331396551888107</v>
      </c>
      <c r="Y260" s="109">
        <f t="shared" si="29"/>
        <v>5.5734466876970261</v>
      </c>
      <c r="Z260" s="109">
        <f t="shared" si="30"/>
        <v>-4.2518845573086592</v>
      </c>
      <c r="AA260" s="109">
        <f t="shared" si="31"/>
        <v>-9.9888305375961295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30.979947338390861</v>
      </c>
      <c r="I261" s="97">
        <v>20.237083892450077</v>
      </c>
      <c r="J261" s="98">
        <v>0.49430044099714543</v>
      </c>
      <c r="K261" s="99">
        <v>3</v>
      </c>
      <c r="M261" s="100">
        <f t="shared" si="24"/>
        <v>0.65323170731707314</v>
      </c>
      <c r="N261" s="89">
        <f t="shared" si="25"/>
        <v>20.237083892450077</v>
      </c>
      <c r="O261" s="100"/>
      <c r="V261" s="109">
        <f t="shared" si="26"/>
        <v>81.787361847185295</v>
      </c>
      <c r="W261" s="109">
        <f t="shared" si="27"/>
        <v>-26.148352914345232</v>
      </c>
      <c r="X261" s="109">
        <f t="shared" si="28"/>
        <v>-41.269392616042872</v>
      </c>
      <c r="Y261" s="109">
        <f t="shared" si="29"/>
        <v>-46.742682811087995</v>
      </c>
      <c r="Z261" s="109">
        <f t="shared" si="30"/>
        <v>-58.045216612692698</v>
      </c>
      <c r="AA261" s="109">
        <f t="shared" si="31"/>
        <v>-64.644691403238724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5.8656524332594442</v>
      </c>
      <c r="I262" s="97">
        <v>4.1528819227476861</v>
      </c>
      <c r="J262" s="98">
        <v>0.89622464540417657</v>
      </c>
      <c r="K262" s="99">
        <v>172</v>
      </c>
      <c r="M262" s="100">
        <f t="shared" ref="M262:M297" si="32">IF(ISERROR(I262/H262),$O$3,(I262/H262))</f>
        <v>0.70799999999999996</v>
      </c>
      <c r="N262" s="89">
        <f t="shared" ref="N262:N297" si="33">I262</f>
        <v>4.1528819227476861</v>
      </c>
      <c r="O262" s="100"/>
      <c r="V262" s="109">
        <f t="shared" ref="V262:V297" si="34">(((($O$5-N262))/M262)*G262)+((((($O$5-N262)/$T$2))*$T$3/M262)*G262)</f>
        <v>132.18672408084203</v>
      </c>
      <c r="W262" s="109">
        <f t="shared" ref="W262:W297" si="35">(((($P$5-N262))/M262)*G262)+((((($P$5-N262)/$T$2))*$T$3/M262)*G262)</f>
        <v>35.972135446240458</v>
      </c>
      <c r="X262" s="109">
        <f t="shared" ref="X262:X297" si="36">(((($Q$5-N262))/M262)*G262)+((((($Q$5-N262)/$T$2))*$T$3/M262)*G262)</f>
        <v>22.493143642270432</v>
      </c>
      <c r="Y262" s="109">
        <f t="shared" ref="Y262:Y297" si="37">(((($R$5-N262))/M262)*G262)+((((($R$5-N262)/$T$2))*$T$3/M262)*G262)</f>
        <v>17.614217646759677</v>
      </c>
      <c r="Z262" s="109">
        <f t="shared" ref="Z262:Z297" si="38">(((($S$5-N262))/M262)*G262)+((((($S$5-N262)/$T$2))*$T$3/M262)*G262)</f>
        <v>7.5390665009810043</v>
      </c>
      <c r="AA262" s="109">
        <f t="shared" ref="AA262:AA297" si="39">(((($T$5-N262))/M262)*G262)+((((($T$5-N262)/$T$2))*$T$3/M262)*G262)</f>
        <v>1.6562523316425097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8.340064344803535</v>
      </c>
      <c r="I263" s="97">
        <v>5.8029289809633013</v>
      </c>
      <c r="J263" s="98">
        <v>0.85499202146941611</v>
      </c>
      <c r="K263" s="99">
        <v>116</v>
      </c>
      <c r="M263" s="100">
        <f t="shared" si="32"/>
        <v>0.69578947368421051</v>
      </c>
      <c r="N263" s="89">
        <f t="shared" si="33"/>
        <v>5.8029289809633013</v>
      </c>
      <c r="O263" s="100"/>
      <c r="V263" s="109">
        <f t="shared" si="34"/>
        <v>114.31354394718157</v>
      </c>
      <c r="W263" s="109">
        <f t="shared" si="35"/>
        <v>27.095649719804261</v>
      </c>
      <c r="X263" s="109">
        <f t="shared" si="36"/>
        <v>14.877031959923709</v>
      </c>
      <c r="Y263" s="109">
        <f t="shared" si="37"/>
        <v>10.454317510291633</v>
      </c>
      <c r="Z263" s="109">
        <f t="shared" si="38"/>
        <v>1.3212590060915128</v>
      </c>
      <c r="AA263" s="109">
        <f t="shared" si="39"/>
        <v>-4.0114734959332425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10.312511041113179</v>
      </c>
      <c r="I264" s="97">
        <v>6.6154758328741039</v>
      </c>
      <c r="J264" s="98">
        <v>0.83468748614880361</v>
      </c>
      <c r="K264" s="99">
        <v>92</v>
      </c>
      <c r="M264" s="100">
        <f t="shared" si="32"/>
        <v>0.64149999999999996</v>
      </c>
      <c r="N264" s="89">
        <f t="shared" si="33"/>
        <v>6.6154758328741039</v>
      </c>
      <c r="O264" s="100"/>
      <c r="V264" s="109">
        <f t="shared" si="34"/>
        <v>463.69734167098278</v>
      </c>
      <c r="W264" s="109">
        <f t="shared" si="35"/>
        <v>101.30361283925126</v>
      </c>
      <c r="X264" s="109">
        <f t="shared" si="36"/>
        <v>50.534782768336569</v>
      </c>
      <c r="Y264" s="109">
        <f t="shared" si="37"/>
        <v>32.158232919727098</v>
      </c>
      <c r="Z264" s="109">
        <f t="shared" si="38"/>
        <v>-5.789978927108768</v>
      </c>
      <c r="AA264" s="109">
        <f t="shared" si="39"/>
        <v>-27.947689032247965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0</v>
      </c>
      <c r="I265" s="97">
        <v>0</v>
      </c>
      <c r="J265" s="98">
        <v>1</v>
      </c>
      <c r="K265" s="99">
        <v>274</v>
      </c>
      <c r="M265" s="100">
        <f t="shared" si="32"/>
        <v>0.66118478925551039</v>
      </c>
      <c r="N265" s="89">
        <f t="shared" si="33"/>
        <v>0</v>
      </c>
      <c r="O265" s="100"/>
      <c r="V265" s="109">
        <f t="shared" si="34"/>
        <v>127.8064905930912</v>
      </c>
      <c r="W265" s="109">
        <f t="shared" si="35"/>
        <v>44.433979948922158</v>
      </c>
      <c r="X265" s="109">
        <f t="shared" si="36"/>
        <v>32.754073568851474</v>
      </c>
      <c r="Y265" s="109">
        <f t="shared" si="37"/>
        <v>28.526353892809045</v>
      </c>
      <c r="Z265" s="109">
        <f t="shared" si="38"/>
        <v>19.795966349053966</v>
      </c>
      <c r="AA265" s="109">
        <f t="shared" si="39"/>
        <v>14.698350759660316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-2.6780878801629759</v>
      </c>
      <c r="I266" s="97">
        <v>-2.2094225011344548</v>
      </c>
      <c r="J266" s="98">
        <v>1.055210720596534</v>
      </c>
      <c r="K266" s="99">
        <v>292</v>
      </c>
      <c r="M266" s="100">
        <f t="shared" si="32"/>
        <v>0.82499999999999984</v>
      </c>
      <c r="N266" s="89">
        <f t="shared" si="33"/>
        <v>-2.2094225011344548</v>
      </c>
      <c r="O266" s="100"/>
      <c r="V266" s="109">
        <f t="shared" si="34"/>
        <v>78.009895297716298</v>
      </c>
      <c r="W266" s="109">
        <f t="shared" si="35"/>
        <v>29.783980982691567</v>
      </c>
      <c r="X266" s="109">
        <f t="shared" si="36"/>
        <v>23.027867247592077</v>
      </c>
      <c r="Y266" s="109">
        <f t="shared" si="37"/>
        <v>20.582389172511153</v>
      </c>
      <c r="Z266" s="109">
        <f t="shared" si="38"/>
        <v>15.532392256632766</v>
      </c>
      <c r="AA266" s="109">
        <f t="shared" si="39"/>
        <v>12.583732431882414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15.602601625346514</v>
      </c>
      <c r="I267" s="97">
        <v>11.278080541521303</v>
      </c>
      <c r="J267" s="98">
        <v>0.71817479304052512</v>
      </c>
      <c r="K267" s="99">
        <v>24</v>
      </c>
      <c r="M267" s="100">
        <f t="shared" si="32"/>
        <v>0.72283333333333322</v>
      </c>
      <c r="N267" s="89">
        <f t="shared" si="33"/>
        <v>11.278080541521303</v>
      </c>
      <c r="O267" s="100"/>
      <c r="V267" s="109">
        <f t="shared" si="34"/>
        <v>78.009142195925136</v>
      </c>
      <c r="W267" s="109">
        <f t="shared" si="35"/>
        <v>7.1517255683003125</v>
      </c>
      <c r="X267" s="109">
        <f t="shared" si="36"/>
        <v>-2.7749035586132771</v>
      </c>
      <c r="Y267" s="109">
        <f t="shared" si="37"/>
        <v>-6.3679978789784117</v>
      </c>
      <c r="Z267" s="109">
        <f t="shared" si="38"/>
        <v>-13.787862085163798</v>
      </c>
      <c r="AA267" s="109">
        <f t="shared" si="39"/>
        <v>-18.120271758740099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5.0177372707424048</v>
      </c>
      <c r="I268" s="97">
        <v>3.8009359825873714</v>
      </c>
      <c r="J268" s="98">
        <v>0.90501933675782154</v>
      </c>
      <c r="K268" s="99">
        <v>192</v>
      </c>
      <c r="M268" s="100">
        <f t="shared" si="32"/>
        <v>0.75749999999999995</v>
      </c>
      <c r="N268" s="89">
        <f t="shared" si="33"/>
        <v>3.8009359825873714</v>
      </c>
      <c r="O268" s="100"/>
      <c r="V268" s="109">
        <f t="shared" si="34"/>
        <v>213.90417720384795</v>
      </c>
      <c r="W268" s="109">
        <f t="shared" si="35"/>
        <v>59.722992904931104</v>
      </c>
      <c r="X268" s="109">
        <f t="shared" si="36"/>
        <v>38.123285947974793</v>
      </c>
      <c r="Y268" s="109">
        <f t="shared" si="37"/>
        <v>30.304943649059702</v>
      </c>
      <c r="Z268" s="109">
        <f t="shared" si="38"/>
        <v>14.159796040040069</v>
      </c>
      <c r="AA268" s="109">
        <f t="shared" si="39"/>
        <v>4.7327510512215314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3.2197479895551844</v>
      </c>
      <c r="I269" s="97">
        <v>2.8319147089951282</v>
      </c>
      <c r="J269" s="98">
        <v>0.92923397327977619</v>
      </c>
      <c r="K269" s="99">
        <v>217</v>
      </c>
      <c r="M269" s="100">
        <f t="shared" si="32"/>
        <v>0.87954545454545463</v>
      </c>
      <c r="N269" s="89">
        <f t="shared" si="33"/>
        <v>2.8319147089951282</v>
      </c>
      <c r="O269" s="100"/>
      <c r="V269" s="109">
        <f t="shared" si="34"/>
        <v>147.38961242427285</v>
      </c>
      <c r="W269" s="109">
        <f t="shared" si="35"/>
        <v>43.920251327653723</v>
      </c>
      <c r="X269" s="109">
        <f t="shared" si="36"/>
        <v>29.424916576705321</v>
      </c>
      <c r="Y269" s="109">
        <f t="shared" si="37"/>
        <v>24.178109800756207</v>
      </c>
      <c r="Z269" s="109">
        <f t="shared" si="38"/>
        <v>13.34327210306961</v>
      </c>
      <c r="AA269" s="109">
        <f t="shared" si="39"/>
        <v>7.0168819766902804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11.127312349438071</v>
      </c>
      <c r="I270" s="97">
        <v>8.3621752306027108</v>
      </c>
      <c r="J270" s="98">
        <v>0.79103964044948105</v>
      </c>
      <c r="K270" s="99">
        <v>61</v>
      </c>
      <c r="M270" s="100">
        <f t="shared" si="32"/>
        <v>0.75150000000000006</v>
      </c>
      <c r="N270" s="89">
        <f t="shared" si="33"/>
        <v>8.3621752306027108</v>
      </c>
      <c r="O270" s="100"/>
      <c r="V270" s="109">
        <f t="shared" si="34"/>
        <v>115.88561222578998</v>
      </c>
      <c r="W270" s="109">
        <f t="shared" si="35"/>
        <v>20.320088943532074</v>
      </c>
      <c r="X270" s="109">
        <f t="shared" si="36"/>
        <v>6.9320266616712773</v>
      </c>
      <c r="Y270" s="109">
        <f t="shared" si="37"/>
        <v>2.0860139890284439</v>
      </c>
      <c r="Z270" s="109">
        <f t="shared" si="38"/>
        <v>-7.9211700051867018</v>
      </c>
      <c r="AA270" s="109">
        <f t="shared" si="39"/>
        <v>-13.764298603908717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-1</v>
      </c>
      <c r="I271" s="97">
        <v>-0.215</v>
      </c>
      <c r="J271" s="98">
        <v>1.0053725826192863</v>
      </c>
      <c r="K271" s="99">
        <v>287</v>
      </c>
      <c r="M271" s="100">
        <f t="shared" si="32"/>
        <v>0.215</v>
      </c>
      <c r="N271" s="89">
        <f t="shared" si="33"/>
        <v>-0.215</v>
      </c>
      <c r="O271" s="100"/>
      <c r="V271" s="109">
        <f t="shared" si="34"/>
        <v>190.94920695033355</v>
      </c>
      <c r="W271" s="109">
        <f t="shared" si="35"/>
        <v>67.052206688243047</v>
      </c>
      <c r="X271" s="109">
        <f t="shared" si="36"/>
        <v>49.695102378298429</v>
      </c>
      <c r="Y271" s="109">
        <f t="shared" si="37"/>
        <v>43.412434604909166</v>
      </c>
      <c r="Z271" s="109">
        <f t="shared" si="38"/>
        <v>30.438508073977413</v>
      </c>
      <c r="AA271" s="109">
        <f t="shared" si="39"/>
        <v>22.86311811468136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3.3188823358501165</v>
      </c>
      <c r="I272" s="97">
        <v>2.5182019723262763</v>
      </c>
      <c r="J272" s="98">
        <v>0.93707326442617522</v>
      </c>
      <c r="K272" s="99">
        <v>227</v>
      </c>
      <c r="M272" s="100">
        <f t="shared" si="32"/>
        <v>0.75875000000000015</v>
      </c>
      <c r="N272" s="89">
        <f t="shared" si="33"/>
        <v>2.5182019723262763</v>
      </c>
      <c r="O272" s="100"/>
      <c r="V272" s="109">
        <f t="shared" si="34"/>
        <v>121.56323697755963</v>
      </c>
      <c r="W272" s="109">
        <f t="shared" si="35"/>
        <v>36.93823755627232</v>
      </c>
      <c r="X272" s="109">
        <f t="shared" si="36"/>
        <v>25.082866247224437</v>
      </c>
      <c r="Y272" s="109">
        <f t="shared" si="37"/>
        <v>20.791634372663186</v>
      </c>
      <c r="Z272" s="109">
        <f t="shared" si="38"/>
        <v>11.930091939437217</v>
      </c>
      <c r="AA272" s="109">
        <f t="shared" si="39"/>
        <v>6.7558958768582471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2.2313049832964853</v>
      </c>
      <c r="I273" s="97">
        <v>1.5094778212000721</v>
      </c>
      <c r="J273" s="98">
        <v>0.9622800264819652</v>
      </c>
      <c r="K273" s="99">
        <v>248</v>
      </c>
      <c r="M273" s="100">
        <f t="shared" si="32"/>
        <v>0.67649999999999988</v>
      </c>
      <c r="N273" s="89">
        <f t="shared" si="33"/>
        <v>1.5094778212000721</v>
      </c>
      <c r="O273" s="100"/>
      <c r="V273" s="109">
        <f t="shared" si="34"/>
        <v>260.31789070580163</v>
      </c>
      <c r="W273" s="109">
        <f t="shared" si="35"/>
        <v>83.847228585229971</v>
      </c>
      <c r="X273" s="109">
        <f t="shared" si="36"/>
        <v>59.124921478582728</v>
      </c>
      <c r="Y273" s="109">
        <f t="shared" si="37"/>
        <v>50.17630658469318</v>
      </c>
      <c r="Z273" s="109">
        <f t="shared" si="38"/>
        <v>31.697106923894655</v>
      </c>
      <c r="AA273" s="109">
        <f t="shared" si="39"/>
        <v>20.907224367330905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9.0177706066374359</v>
      </c>
      <c r="I274" s="97">
        <v>6.3386936935009723</v>
      </c>
      <c r="J274" s="98">
        <v>0.84160392759682656</v>
      </c>
      <c r="K274" s="99">
        <v>97</v>
      </c>
      <c r="M274" s="100">
        <f t="shared" si="32"/>
        <v>0.70291139240506328</v>
      </c>
      <c r="N274" s="89">
        <f t="shared" si="33"/>
        <v>6.3386936935009723</v>
      </c>
      <c r="O274" s="100"/>
      <c r="V274" s="109">
        <f t="shared" si="34"/>
        <v>428.31606168765376</v>
      </c>
      <c r="W274" s="109">
        <f t="shared" si="35"/>
        <v>96.324857946537932</v>
      </c>
      <c r="X274" s="109">
        <f t="shared" si="36"/>
        <v>49.81520927765262</v>
      </c>
      <c r="Y274" s="109">
        <f t="shared" si="37"/>
        <v>32.980334886983307</v>
      </c>
      <c r="Z274" s="109">
        <f t="shared" si="38"/>
        <v>-1.7842637485071433</v>
      </c>
      <c r="AA274" s="109">
        <f t="shared" si="39"/>
        <v>-22.08308313941194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5.9709227965462466</v>
      </c>
      <c r="I275" s="97">
        <v>4.5894683858907745</v>
      </c>
      <c r="J275" s="98">
        <v>0.88531489264278973</v>
      </c>
      <c r="K275" s="99">
        <v>152</v>
      </c>
      <c r="M275" s="100">
        <f t="shared" si="32"/>
        <v>0.76863636363636367</v>
      </c>
      <c r="N275" s="89">
        <f t="shared" si="33"/>
        <v>4.5894683858907745</v>
      </c>
      <c r="O275" s="100"/>
      <c r="V275" s="109">
        <f t="shared" si="34"/>
        <v>86.64776279706561</v>
      </c>
      <c r="W275" s="109">
        <f t="shared" si="35"/>
        <v>22.802371352458863</v>
      </c>
      <c r="X275" s="109">
        <f t="shared" si="36"/>
        <v>13.858077974337757</v>
      </c>
      <c r="Y275" s="109">
        <f t="shared" si="37"/>
        <v>10.620555012038999</v>
      </c>
      <c r="Z275" s="109">
        <f t="shared" si="38"/>
        <v>3.9349579742683067</v>
      </c>
      <c r="AA275" s="109">
        <f t="shared" si="39"/>
        <v>3.128204770282194E-2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20.264093448451007</v>
      </c>
      <c r="I276" s="97">
        <v>13.912899949212809</v>
      </c>
      <c r="J276" s="98">
        <v>0.65233393278600749</v>
      </c>
      <c r="K276" s="99">
        <v>10</v>
      </c>
      <c r="M276" s="100">
        <f t="shared" si="32"/>
        <v>0.68657894736842107</v>
      </c>
      <c r="N276" s="89">
        <f t="shared" si="33"/>
        <v>13.912899949212809</v>
      </c>
      <c r="O276" s="100"/>
      <c r="V276" s="109">
        <f t="shared" si="34"/>
        <v>72.755392178217448</v>
      </c>
      <c r="W276" s="109">
        <f t="shared" si="35"/>
        <v>0</v>
      </c>
      <c r="X276" s="109">
        <f t="shared" si="36"/>
        <v>-10.192522244096994</v>
      </c>
      <c r="Y276" s="109">
        <f t="shared" si="37"/>
        <v>-13.881860620421225</v>
      </c>
      <c r="Z276" s="109">
        <f t="shared" si="38"/>
        <v>-21.500472135248494</v>
      </c>
      <c r="AA276" s="109">
        <f t="shared" si="39"/>
        <v>-25.948929048859132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3.7159205048246933</v>
      </c>
      <c r="I277" s="97">
        <v>2.4153483281360506</v>
      </c>
      <c r="J277" s="98">
        <v>0.9396434490824852</v>
      </c>
      <c r="K277" s="99">
        <v>229</v>
      </c>
      <c r="M277" s="100">
        <f t="shared" si="32"/>
        <v>0.65</v>
      </c>
      <c r="N277" s="89">
        <f t="shared" si="33"/>
        <v>2.4153483281360506</v>
      </c>
      <c r="O277" s="100"/>
      <c r="V277" s="109">
        <f t="shared" si="34"/>
        <v>238.28892591449326</v>
      </c>
      <c r="W277" s="109">
        <f t="shared" si="35"/>
        <v>72.860270680491269</v>
      </c>
      <c r="X277" s="109">
        <f t="shared" si="36"/>
        <v>49.684871609679327</v>
      </c>
      <c r="Y277" s="109">
        <f t="shared" si="37"/>
        <v>41.296183595964777</v>
      </c>
      <c r="Z277" s="109">
        <f t="shared" si="38"/>
        <v>23.973252333895438</v>
      </c>
      <c r="AA277" s="109">
        <f t="shared" si="39"/>
        <v>13.858507253800449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4.3304091991255182</v>
      </c>
      <c r="I278" s="97">
        <v>2.5964411823090088</v>
      </c>
      <c r="J278" s="98">
        <v>0.93511816386943136</v>
      </c>
      <c r="K278" s="99">
        <v>223</v>
      </c>
      <c r="M278" s="100">
        <f t="shared" si="32"/>
        <v>0.59958333333333336</v>
      </c>
      <c r="N278" s="89">
        <f t="shared" si="33"/>
        <v>2.5964411823090088</v>
      </c>
      <c r="O278" s="100"/>
      <c r="V278" s="109">
        <f t="shared" si="34"/>
        <v>176.48123387441549</v>
      </c>
      <c r="W278" s="109">
        <f t="shared" si="35"/>
        <v>53.368774075913237</v>
      </c>
      <c r="X278" s="109">
        <f t="shared" si="36"/>
        <v>36.121578404862767</v>
      </c>
      <c r="Y278" s="109">
        <f t="shared" si="37"/>
        <v>29.878693734188492</v>
      </c>
      <c r="Z278" s="109">
        <f t="shared" si="38"/>
        <v>16.98692068811598</v>
      </c>
      <c r="AA278" s="109">
        <f t="shared" si="39"/>
        <v>9.4594996056931002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0.86447770325212347</v>
      </c>
      <c r="I279" s="97">
        <v>0.26150450523376734</v>
      </c>
      <c r="J279" s="98">
        <v>0.99346532762937689</v>
      </c>
      <c r="K279" s="99">
        <v>269</v>
      </c>
      <c r="M279" s="100">
        <f t="shared" si="32"/>
        <v>0.30249999999999999</v>
      </c>
      <c r="N279" s="89">
        <f t="shared" si="33"/>
        <v>0.26150450523376734</v>
      </c>
      <c r="O279" s="100"/>
      <c r="V279" s="109">
        <f t="shared" si="34"/>
        <v>620.53004205160539</v>
      </c>
      <c r="W279" s="109">
        <f t="shared" si="35"/>
        <v>213.07465182745588</v>
      </c>
      <c r="X279" s="109">
        <f t="shared" si="36"/>
        <v>155.99299775343317</v>
      </c>
      <c r="Y279" s="109">
        <f t="shared" si="37"/>
        <v>135.33142528727331</v>
      </c>
      <c r="Z279" s="109">
        <f t="shared" si="38"/>
        <v>92.664562601189985</v>
      </c>
      <c r="AA279" s="109">
        <f t="shared" si="39"/>
        <v>67.751663455644547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1.93359375</v>
      </c>
      <c r="I280" s="97">
        <v>1.7080078125000002</v>
      </c>
      <c r="J280" s="98">
        <v>0.95731900889747668</v>
      </c>
      <c r="K280" s="99">
        <v>242</v>
      </c>
      <c r="M280" s="100">
        <f t="shared" si="32"/>
        <v>0.88333333333333341</v>
      </c>
      <c r="N280" s="89">
        <f t="shared" si="33"/>
        <v>1.7080078125000002</v>
      </c>
      <c r="O280" s="100"/>
      <c r="V280" s="109">
        <f t="shared" si="34"/>
        <v>205.98643463161193</v>
      </c>
      <c r="W280" s="109">
        <f t="shared" si="35"/>
        <v>65.623671796096446</v>
      </c>
      <c r="X280" s="109">
        <f t="shared" si="36"/>
        <v>45.95982916379419</v>
      </c>
      <c r="Y280" s="109">
        <f t="shared" si="37"/>
        <v>38.842202386833407</v>
      </c>
      <c r="Z280" s="109">
        <f t="shared" si="38"/>
        <v>24.144056597554151</v>
      </c>
      <c r="AA280" s="109">
        <f t="shared" si="39"/>
        <v>15.561906408333128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10.571904308888334</v>
      </c>
      <c r="I281" s="97">
        <v>5.8674068914330251</v>
      </c>
      <c r="J281" s="98">
        <v>0.85338079867352057</v>
      </c>
      <c r="K281" s="99">
        <v>112</v>
      </c>
      <c r="M281" s="100">
        <f t="shared" si="32"/>
        <v>0.55500000000000005</v>
      </c>
      <c r="N281" s="89">
        <f t="shared" si="33"/>
        <v>5.8674068914330251</v>
      </c>
      <c r="O281" s="100"/>
      <c r="V281" s="109">
        <f t="shared" si="34"/>
        <v>391.98538718326836</v>
      </c>
      <c r="W281" s="109">
        <f t="shared" si="35"/>
        <v>92.347324534834058</v>
      </c>
      <c r="X281" s="109">
        <f t="shared" si="36"/>
        <v>50.370124944716721</v>
      </c>
      <c r="Y281" s="109">
        <f t="shared" si="37"/>
        <v>35.175839401888133</v>
      </c>
      <c r="Z281" s="109">
        <f t="shared" si="38"/>
        <v>3.7991135534174654</v>
      </c>
      <c r="AA281" s="109">
        <f t="shared" si="39"/>
        <v>-14.521549306927824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-0.79340036260867286</v>
      </c>
      <c r="I282" s="97">
        <v>-6.7439030821737203E-2</v>
      </c>
      <c r="J282" s="98">
        <v>1.0016852175109505</v>
      </c>
      <c r="K282" s="99">
        <v>284</v>
      </c>
      <c r="M282" s="100">
        <f t="shared" si="32"/>
        <v>8.5000000000000006E-2</v>
      </c>
      <c r="N282" s="89">
        <f t="shared" si="33"/>
        <v>-6.7439030821737203E-2</v>
      </c>
      <c r="O282" s="100"/>
      <c r="V282" s="109">
        <f t="shared" si="34"/>
        <v>2426.1029008506275</v>
      </c>
      <c r="W282" s="109">
        <f t="shared" si="35"/>
        <v>846.13624167595583</v>
      </c>
      <c r="X282" s="109">
        <f t="shared" si="36"/>
        <v>624.79394887211231</v>
      </c>
      <c r="Y282" s="109">
        <f t="shared" si="37"/>
        <v>544.67574107347343</v>
      </c>
      <c r="Z282" s="109">
        <f t="shared" si="38"/>
        <v>379.22886734697624</v>
      </c>
      <c r="AA282" s="109">
        <f t="shared" si="39"/>
        <v>282.62553118374774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2.7068302023696469</v>
      </c>
      <c r="I283" s="97">
        <v>2.5444203902274687</v>
      </c>
      <c r="J283" s="98">
        <v>0.9364180987688675</v>
      </c>
      <c r="K283" s="99">
        <v>225</v>
      </c>
      <c r="M283" s="100">
        <f t="shared" si="32"/>
        <v>0.94000000000000028</v>
      </c>
      <c r="N283" s="89">
        <f t="shared" si="33"/>
        <v>2.5444203902274687</v>
      </c>
      <c r="O283" s="100"/>
      <c r="V283" s="109">
        <f t="shared" si="34"/>
        <v>135.25481124976736</v>
      </c>
      <c r="W283" s="109">
        <f t="shared" si="35"/>
        <v>41.032686467269279</v>
      </c>
      <c r="X283" s="109">
        <f t="shared" si="36"/>
        <v>27.832824931518783</v>
      </c>
      <c r="Y283" s="109">
        <f t="shared" si="37"/>
        <v>23.054934380020178</v>
      </c>
      <c r="Z283" s="109">
        <f t="shared" si="38"/>
        <v>13.188424925146403</v>
      </c>
      <c r="AA283" s="109">
        <f t="shared" si="39"/>
        <v>7.4274352602556011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16.992235390273805</v>
      </c>
      <c r="I284" s="97">
        <v>10.255758071107479</v>
      </c>
      <c r="J284" s="98">
        <v>0.74372136018401824</v>
      </c>
      <c r="K284" s="99">
        <v>30</v>
      </c>
      <c r="M284" s="100">
        <f t="shared" si="32"/>
        <v>0.60355555555555562</v>
      </c>
      <c r="N284" s="89">
        <f t="shared" si="33"/>
        <v>10.255758071107479</v>
      </c>
      <c r="O284" s="100"/>
      <c r="V284" s="109">
        <f t="shared" si="34"/>
        <v>133.25523596198306</v>
      </c>
      <c r="W284" s="109">
        <f t="shared" si="35"/>
        <v>16.374214664034096</v>
      </c>
      <c r="X284" s="109">
        <f t="shared" si="36"/>
        <v>0</v>
      </c>
      <c r="Y284" s="109">
        <f t="shared" si="37"/>
        <v>-5.9268959238404886</v>
      </c>
      <c r="Z284" s="109">
        <f t="shared" si="38"/>
        <v>-18.166141264503054</v>
      </c>
      <c r="AA284" s="109">
        <f t="shared" si="39"/>
        <v>-25.312555732163638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8.1918268756689887</v>
      </c>
      <c r="I285" s="97">
        <v>5.5853365061379474</v>
      </c>
      <c r="J285" s="98">
        <v>0.86042938681050518</v>
      </c>
      <c r="K285" s="99">
        <v>120</v>
      </c>
      <c r="M285" s="100">
        <f t="shared" si="32"/>
        <v>0.68181818181818188</v>
      </c>
      <c r="N285" s="89">
        <f t="shared" si="33"/>
        <v>5.5853365061379474</v>
      </c>
      <c r="O285" s="100"/>
      <c r="V285" s="109">
        <f t="shared" si="34"/>
        <v>138.39418845642422</v>
      </c>
      <c r="W285" s="109">
        <f t="shared" si="35"/>
        <v>33.470732081741474</v>
      </c>
      <c r="X285" s="109">
        <f t="shared" si="36"/>
        <v>18.77168873926496</v>
      </c>
      <c r="Y285" s="109">
        <f t="shared" si="37"/>
        <v>13.45114654176728</v>
      </c>
      <c r="Z285" s="109">
        <f t="shared" si="38"/>
        <v>2.4640426450067316</v>
      </c>
      <c r="AA285" s="109">
        <f t="shared" si="39"/>
        <v>-3.951254708714675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3.066405110226289</v>
      </c>
      <c r="I286" s="97">
        <v>4.1004650557303766</v>
      </c>
      <c r="J286" s="98">
        <v>0.89753447772368666</v>
      </c>
      <c r="K286" s="99">
        <v>177</v>
      </c>
      <c r="M286" s="100">
        <f t="shared" si="32"/>
        <v>1.3372222222222223</v>
      </c>
      <c r="N286" s="89">
        <f t="shared" si="33"/>
        <v>4.1004650557303766</v>
      </c>
      <c r="O286" s="100"/>
      <c r="V286" s="109">
        <f t="shared" si="34"/>
        <v>80.443288511273636</v>
      </c>
      <c r="W286" s="109">
        <f t="shared" si="35"/>
        <v>21.976579918766824</v>
      </c>
      <c r="X286" s="109">
        <f t="shared" si="36"/>
        <v>13.785802437854851</v>
      </c>
      <c r="Y286" s="109">
        <f t="shared" si="37"/>
        <v>10.82102600974728</v>
      </c>
      <c r="Z286" s="109">
        <f t="shared" si="38"/>
        <v>4.6986600107322456</v>
      </c>
      <c r="AA286" s="109">
        <f t="shared" si="39"/>
        <v>1.1238509654136264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6.0617323007556942</v>
      </c>
      <c r="I287" s="97">
        <v>4.0070576229787118</v>
      </c>
      <c r="J287" s="98">
        <v>0.89986861330375045</v>
      </c>
      <c r="K287" s="99">
        <v>180</v>
      </c>
      <c r="M287" s="100">
        <f t="shared" si="32"/>
        <v>0.66104166666666664</v>
      </c>
      <c r="N287" s="89">
        <f t="shared" si="33"/>
        <v>4.0070576229787118</v>
      </c>
      <c r="O287" s="100"/>
      <c r="V287" s="109">
        <f t="shared" si="34"/>
        <v>220.08682212705739</v>
      </c>
      <c r="W287" s="109">
        <f t="shared" si="35"/>
        <v>60.541195009984285</v>
      </c>
      <c r="X287" s="109">
        <f t="shared" si="36"/>
        <v>38.189967085107</v>
      </c>
      <c r="Y287" s="109">
        <f t="shared" si="37"/>
        <v>30.099600346984147</v>
      </c>
      <c r="Z287" s="109">
        <f t="shared" si="38"/>
        <v>13.392712850356924</v>
      </c>
      <c r="AA287" s="109">
        <f t="shared" si="39"/>
        <v>3.6376716535921538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13.066193613786107</v>
      </c>
      <c r="I288" s="97">
        <v>8.9968661936137817</v>
      </c>
      <c r="J288" s="98">
        <v>0.77517950260533541</v>
      </c>
      <c r="K288" s="99">
        <v>47</v>
      </c>
      <c r="M288" s="100">
        <f t="shared" si="32"/>
        <v>0.68856060606060598</v>
      </c>
      <c r="N288" s="89">
        <f t="shared" si="33"/>
        <v>8.9968661936137817</v>
      </c>
      <c r="O288" s="100"/>
      <c r="V288" s="109">
        <f t="shared" si="34"/>
        <v>232.21177386840412</v>
      </c>
      <c r="W288" s="109">
        <f t="shared" si="35"/>
        <v>36.799460749086009</v>
      </c>
      <c r="X288" s="109">
        <f t="shared" si="36"/>
        <v>9.4235606458986858</v>
      </c>
      <c r="Y288" s="109">
        <f t="shared" si="37"/>
        <v>-0.48556257388149265</v>
      </c>
      <c r="Z288" s="109">
        <f t="shared" si="38"/>
        <v>-20.948245191591283</v>
      </c>
      <c r="AA288" s="109">
        <f t="shared" si="39"/>
        <v>-32.896270338248875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22.925764814801621</v>
      </c>
      <c r="I289" s="97">
        <v>15.77963617252931</v>
      </c>
      <c r="J289" s="98">
        <v>0.60568651609678803</v>
      </c>
      <c r="K289" s="99">
        <v>8</v>
      </c>
      <c r="M289" s="100">
        <f t="shared" si="32"/>
        <v>0.68829268292682921</v>
      </c>
      <c r="N289" s="89">
        <f t="shared" si="33"/>
        <v>15.77963617252931</v>
      </c>
      <c r="O289" s="100"/>
      <c r="V289" s="109">
        <f t="shared" si="34"/>
        <v>64.263453105296932</v>
      </c>
      <c r="W289" s="109">
        <f t="shared" si="35"/>
        <v>-4.9492996710725228</v>
      </c>
      <c r="X289" s="109">
        <f t="shared" si="36"/>
        <v>-14.645522880484901</v>
      </c>
      <c r="Y289" s="109">
        <f t="shared" si="37"/>
        <v>-18.15521827630398</v>
      </c>
      <c r="Z289" s="109">
        <f t="shared" si="38"/>
        <v>-25.402860815062965</v>
      </c>
      <c r="AA289" s="109">
        <f t="shared" si="39"/>
        <v>-29.634711395207937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6.9991403082203503</v>
      </c>
      <c r="I290" s="97">
        <v>4.1569894044894431</v>
      </c>
      <c r="J290" s="98">
        <v>0.89612200454364266</v>
      </c>
      <c r="K290" s="99">
        <v>171</v>
      </c>
      <c r="M290" s="100">
        <f t="shared" si="32"/>
        <v>0.59392857142857136</v>
      </c>
      <c r="N290" s="89">
        <f t="shared" si="33"/>
        <v>4.1569894044894431</v>
      </c>
      <c r="O290" s="100"/>
      <c r="V290" s="109">
        <f t="shared" si="34"/>
        <v>123.23825528025799</v>
      </c>
      <c r="W290" s="109">
        <f t="shared" si="35"/>
        <v>33.526703360944097</v>
      </c>
      <c r="X290" s="109">
        <f t="shared" si="36"/>
        <v>20.958741576747553</v>
      </c>
      <c r="Y290" s="109">
        <f t="shared" si="37"/>
        <v>16.409576746671618</v>
      </c>
      <c r="Z290" s="109">
        <f t="shared" si="38"/>
        <v>7.0153938276750178</v>
      </c>
      <c r="AA290" s="109">
        <f t="shared" si="39"/>
        <v>1.5301925055702212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9.7622951299229701</v>
      </c>
      <c r="I291" s="97">
        <v>5.4355064669821109</v>
      </c>
      <c r="J291" s="98">
        <v>0.86417345315569416</v>
      </c>
      <c r="K291" s="99">
        <v>123</v>
      </c>
      <c r="M291" s="100">
        <f t="shared" si="32"/>
        <v>0.55678571428571433</v>
      </c>
      <c r="N291" s="89">
        <f t="shared" si="33"/>
        <v>5.4355064669821109</v>
      </c>
      <c r="O291" s="100"/>
      <c r="V291" s="109">
        <f t="shared" si="34"/>
        <v>181.78088646002985</v>
      </c>
      <c r="W291" s="109">
        <f t="shared" si="35"/>
        <v>44.560933524917409</v>
      </c>
      <c r="X291" s="109">
        <f t="shared" si="36"/>
        <v>25.337376606976488</v>
      </c>
      <c r="Y291" s="109">
        <f t="shared" si="37"/>
        <v>18.379117937696929</v>
      </c>
      <c r="Z291" s="109">
        <f t="shared" si="38"/>
        <v>4.0100728099531446</v>
      </c>
      <c r="AA291" s="109">
        <f t="shared" si="39"/>
        <v>-4.3799176779585203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4.3128719501986277</v>
      </c>
      <c r="I292" s="97">
        <v>3.272391592213209</v>
      </c>
      <c r="J292" s="98">
        <v>0.91822700375896305</v>
      </c>
      <c r="K292" s="99">
        <v>209</v>
      </c>
      <c r="M292" s="100">
        <f t="shared" si="32"/>
        <v>0.75875000000000004</v>
      </c>
      <c r="N292" s="89">
        <f t="shared" si="33"/>
        <v>3.272391592213209</v>
      </c>
      <c r="O292" s="100"/>
      <c r="V292" s="109">
        <f t="shared" si="34"/>
        <v>183.33021871512778</v>
      </c>
      <c r="W292" s="109">
        <f t="shared" si="35"/>
        <v>53.087346219132733</v>
      </c>
      <c r="X292" s="109">
        <f t="shared" si="36"/>
        <v>34.841229535454602</v>
      </c>
      <c r="Y292" s="109">
        <f t="shared" si="37"/>
        <v>28.236770218334179</v>
      </c>
      <c r="Z292" s="109">
        <f t="shared" si="38"/>
        <v>14.598333005439216</v>
      </c>
      <c r="AA292" s="109">
        <f t="shared" si="39"/>
        <v>6.6349396505645393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8.6217140528435525</v>
      </c>
      <c r="I293" s="97">
        <v>5.8297156520643814</v>
      </c>
      <c r="J293" s="98">
        <v>0.85432265587134082</v>
      </c>
      <c r="K293" s="99">
        <v>114</v>
      </c>
      <c r="M293" s="100">
        <f t="shared" si="32"/>
        <v>0.67616666666666658</v>
      </c>
      <c r="N293" s="89">
        <f t="shared" si="33"/>
        <v>5.8297156520643814</v>
      </c>
      <c r="O293" s="100"/>
      <c r="V293" s="109">
        <f t="shared" si="34"/>
        <v>179.5250628698368</v>
      </c>
      <c r="W293" s="109">
        <f t="shared" si="35"/>
        <v>42.445366468606814</v>
      </c>
      <c r="X293" s="109">
        <f t="shared" si="36"/>
        <v>23.241458511363891</v>
      </c>
      <c r="Y293" s="109">
        <f t="shared" si="37"/>
        <v>16.290312082118938</v>
      </c>
      <c r="Z293" s="109">
        <f t="shared" si="38"/>
        <v>1.9359539763549025</v>
      </c>
      <c r="AA293" s="109">
        <f t="shared" si="39"/>
        <v>-6.4454608564864087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6.3763676372495572</v>
      </c>
      <c r="I294" s="97">
        <v>4.3465572727251152</v>
      </c>
      <c r="J294" s="98">
        <v>0.8913849392689539</v>
      </c>
      <c r="K294" s="99">
        <v>162</v>
      </c>
      <c r="M294" s="100">
        <f t="shared" si="32"/>
        <v>0.68166666666666675</v>
      </c>
      <c r="N294" s="89">
        <f t="shared" si="33"/>
        <v>4.3465572727251152</v>
      </c>
      <c r="O294" s="100"/>
      <c r="V294" s="109">
        <f t="shared" si="34"/>
        <v>552.70462978435512</v>
      </c>
      <c r="W294" s="109">
        <f t="shared" si="35"/>
        <v>148.22395153556548</v>
      </c>
      <c r="X294" s="109">
        <f t="shared" si="36"/>
        <v>91.55903383077802</v>
      </c>
      <c r="Y294" s="109">
        <f t="shared" si="37"/>
        <v>71.048305428826112</v>
      </c>
      <c r="Z294" s="109">
        <f t="shared" si="38"/>
        <v>28.692940959304632</v>
      </c>
      <c r="AA294" s="109">
        <f t="shared" si="39"/>
        <v>3.9619235637795165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10.86588849454991</v>
      </c>
      <c r="I295" s="97">
        <v>6.4917366377904004</v>
      </c>
      <c r="J295" s="98">
        <v>0.83777957474801834</v>
      </c>
      <c r="K295" s="99">
        <v>94</v>
      </c>
      <c r="M295" s="100">
        <f t="shared" si="32"/>
        <v>0.59744186046511638</v>
      </c>
      <c r="N295" s="89">
        <f t="shared" si="33"/>
        <v>6.4917366377904004</v>
      </c>
      <c r="O295" s="100"/>
      <c r="V295" s="109">
        <f t="shared" si="34"/>
        <v>226.60349939141204</v>
      </c>
      <c r="W295" s="109">
        <f t="shared" si="35"/>
        <v>50.159532032179044</v>
      </c>
      <c r="X295" s="109">
        <f t="shared" si="36"/>
        <v>25.440964675131109</v>
      </c>
      <c r="Y295" s="109">
        <f t="shared" si="37"/>
        <v>16.493703440461925</v>
      </c>
      <c r="Z295" s="109">
        <f t="shared" si="38"/>
        <v>-1.9827008671671511</v>
      </c>
      <c r="AA295" s="109">
        <f t="shared" si="39"/>
        <v>-12.7709512354892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7.8950966095515902</v>
      </c>
      <c r="I296" s="97">
        <v>4.6291583120670827</v>
      </c>
      <c r="J296" s="98">
        <v>0.88432309074727533</v>
      </c>
      <c r="K296" s="99">
        <v>148</v>
      </c>
      <c r="M296" s="100">
        <f t="shared" si="32"/>
        <v>0.58633333333333337</v>
      </c>
      <c r="N296" s="89">
        <f t="shared" si="33"/>
        <v>4.6291583120670827</v>
      </c>
      <c r="O296" s="100"/>
      <c r="V296" s="109">
        <f t="shared" si="34"/>
        <v>117.01174935324509</v>
      </c>
      <c r="W296" s="109">
        <f t="shared" si="35"/>
        <v>30.696311662625114</v>
      </c>
      <c r="X296" s="109">
        <f t="shared" si="36"/>
        <v>18.604121759839988</v>
      </c>
      <c r="Y296" s="109">
        <f t="shared" si="37"/>
        <v>14.227169795081444</v>
      </c>
      <c r="Z296" s="109">
        <f t="shared" si="38"/>
        <v>5.1886124069735722</v>
      </c>
      <c r="AA296" s="109">
        <f t="shared" si="39"/>
        <v>-8.8941517904110493E-2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17.975177271183131</v>
      </c>
      <c r="I297" s="105">
        <v>11.97786600706042</v>
      </c>
      <c r="J297" s="106">
        <v>0.70068802453175982</v>
      </c>
      <c r="K297" s="107">
        <v>18</v>
      </c>
      <c r="M297" s="100">
        <f t="shared" si="32"/>
        <v>0.66635593220338984</v>
      </c>
      <c r="N297" s="89">
        <f t="shared" si="33"/>
        <v>11.97786600706042</v>
      </c>
      <c r="O297" s="100"/>
      <c r="V297" s="109">
        <f t="shared" si="34"/>
        <v>140.93749159865675</v>
      </c>
      <c r="W297" s="109">
        <f t="shared" si="35"/>
        <v>9.726018085911722</v>
      </c>
      <c r="X297" s="109">
        <f t="shared" si="36"/>
        <v>-8.6557928344862933</v>
      </c>
      <c r="Y297" s="109">
        <f t="shared" si="37"/>
        <v>-15.309368743455867</v>
      </c>
      <c r="Z297" s="109">
        <f t="shared" si="38"/>
        <v>-29.049233419505839</v>
      </c>
      <c r="AA297" s="109">
        <f t="shared" si="39"/>
        <v>-37.07184959980269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8" t="s">
        <v>445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M1" s="269" t="s">
        <v>446</v>
      </c>
      <c r="N1" s="269"/>
      <c r="O1" s="269"/>
      <c r="P1" s="269"/>
      <c r="Q1" s="269"/>
      <c r="R1" s="269"/>
      <c r="S1" s="269"/>
      <c r="T1" s="269"/>
      <c r="V1" s="270" t="s">
        <v>547</v>
      </c>
      <c r="W1" s="270"/>
      <c r="X1" s="270"/>
      <c r="Y1" s="270"/>
      <c r="Z1" s="270"/>
      <c r="AA1" s="270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49</v>
      </c>
    </row>
    <row r="3" spans="1:27" ht="15.75" thickBot="1" x14ac:dyDescent="0.3">
      <c r="M3" s="55">
        <f>SUM(H5:H297)</f>
        <v>3944.6563446464843</v>
      </c>
      <c r="N3" s="55">
        <f>SUM(I5:I297)</f>
        <v>2652.8900551878291</v>
      </c>
      <c r="O3" s="108">
        <f>N3/M3</f>
        <v>0.67252754699106199</v>
      </c>
      <c r="Q3" s="55" t="s">
        <v>449</v>
      </c>
      <c r="R3" s="55"/>
      <c r="S3" s="55"/>
      <c r="T3">
        <f>'[1]CA UC'!O3</f>
        <v>1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15.707162284678159</v>
      </c>
      <c r="I5" s="89">
        <v>10.209655485040804</v>
      </c>
      <c r="J5" s="90">
        <v>0.78992300438206475</v>
      </c>
      <c r="K5" s="91">
        <v>104</v>
      </c>
      <c r="M5" s="100">
        <f>IF(ISERROR(I5/H5),$O$3,(I5/H5))</f>
        <v>0.65</v>
      </c>
      <c r="N5" s="89">
        <f>I5</f>
        <v>10.209655485040804</v>
      </c>
      <c r="O5" s="89">
        <f>VLOOKUP(1,$K$5:$N$297,4,0)</f>
        <v>48.599588236729154</v>
      </c>
      <c r="P5" s="89">
        <f>VLOOKUP(10,$K$5:$N$297,4,0)</f>
        <v>21.052283888792445</v>
      </c>
      <c r="Q5" s="89">
        <f>VLOOKUP(30,$K$5:$N$297,4,0)</f>
        <v>16.457309638058849</v>
      </c>
      <c r="R5" s="89">
        <f>VLOOKUP(50,$K$5:$N$297,4,0)</f>
        <v>14.673047678577223</v>
      </c>
      <c r="S5" s="89">
        <f>VLOOKUP(100,$K$5:$N$297,4,0)</f>
        <v>10.462673930860131</v>
      </c>
      <c r="T5" s="89">
        <f>VLOOKUP(150,$K$5:$N$297,4,0)</f>
        <v>8.2645248682493886</v>
      </c>
      <c r="V5" s="109">
        <f>(((($O$5-N5))/M5)*G5)+((((($O$5-N5)/$T$2))*$T$3/M5)*G5)</f>
        <v>115.10692253355413</v>
      </c>
      <c r="W5" s="109">
        <f>(((($P$5-N5))/M5)*G5)+((((($P$5-N5)/$T$2))*$T$3/M5)*G5)</f>
        <v>32.51012695967448</v>
      </c>
      <c r="X5" s="109">
        <f>(((($Q$5-N5))/M5)*G5)+((((($Q$5-N5)/$T$2))*$T$3/M5)*G5)</f>
        <v>18.732729938847278</v>
      </c>
      <c r="Y5" s="109">
        <f>(((($R$5-N5))/M5)*G5)+((((($R$5-N5)/$T$2))*$T$3/M5)*G5)</f>
        <v>13.382866356692745</v>
      </c>
      <c r="Z5" s="109">
        <f>(((($S$5-N5))/M5)*G5)+((((($S$5-N5)/$T$2))*$T$3/M5)*G5)</f>
        <v>0.75864093930210674</v>
      </c>
      <c r="AA5" s="109">
        <f>(((($T$5-N5))/M5)*G5)+((((($T$5-N5)/$T$2))*$T$3/M5)*G5)</f>
        <v>-5.8322060805070572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15.130306701465788</v>
      </c>
      <c r="I6" s="97">
        <v>10.468757172758792</v>
      </c>
      <c r="J6" s="98">
        <v>0.78459164876530729</v>
      </c>
      <c r="K6" s="99">
        <v>99</v>
      </c>
      <c r="M6" s="100">
        <f t="shared" ref="M6:M69" si="0">IF(ISERROR(I6/H6),$O$3,(I6/H6))</f>
        <v>0.69190647482014389</v>
      </c>
      <c r="N6" s="89">
        <f t="shared" ref="N6:N69" si="1">I6</f>
        <v>10.468757172758792</v>
      </c>
      <c r="O6" s="100"/>
      <c r="V6" s="109">
        <f t="shared" ref="V6:V69" si="2">(((($O$5-N6))/M6)*G6)+((((($O$5-N6)/$T$2))*$T$3/M6)*G6)</f>
        <v>516.61839892043133</v>
      </c>
      <c r="W6" s="109">
        <f t="shared" ref="W6:W69" si="3">(((($P$5-N6))/M6)*G6)+((((($P$5-N6)/$T$2))*$T$3/M6)*G6)</f>
        <v>143.3916983817137</v>
      </c>
      <c r="X6" s="109">
        <f t="shared" ref="X6:X69" si="4">(((($Q$5-N6))/M6)*G6)+((((($Q$5-N6)/$T$2))*$T$3/M6)*G6)</f>
        <v>81.136348202954096</v>
      </c>
      <c r="Y6" s="109">
        <f t="shared" ref="Y6:Y69" si="5">(((($R$5-N6))/M6)*G6)+((((($R$5-N6)/$T$2))*$T$3/M6)*G6)</f>
        <v>56.962142421401708</v>
      </c>
      <c r="Z6" s="109">
        <f t="shared" ref="Z6:Z69" si="6">(((($S$5-N6))/M6)*G6)+((((($S$5-N6)/$T$2))*$T$3/M6)*G6)</f>
        <v>-8.2419255029079749E-2</v>
      </c>
      <c r="AA6" s="109">
        <f t="shared" ref="AA6:AA69" si="7">(((($T$5-N6))/M6)*G6)+((((($T$5-N6)/$T$2))*$T$3/M6)*G6)</f>
        <v>-29.864205217397878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3.6402868758051907</v>
      </c>
      <c r="I7" s="97">
        <v>2.3661864692733738</v>
      </c>
      <c r="J7" s="98">
        <v>0.95131262310808784</v>
      </c>
      <c r="K7" s="99">
        <v>258</v>
      </c>
      <c r="M7" s="100">
        <f t="shared" si="0"/>
        <v>0.64999999999999991</v>
      </c>
      <c r="N7" s="89">
        <f t="shared" si="1"/>
        <v>2.3661864692733738</v>
      </c>
      <c r="O7" s="100"/>
      <c r="V7" s="109">
        <f t="shared" si="2"/>
        <v>179.4416757618074</v>
      </c>
      <c r="W7" s="109">
        <f t="shared" si="3"/>
        <v>72.524722521437909</v>
      </c>
      <c r="X7" s="109">
        <f t="shared" si="4"/>
        <v>54.690649143467525</v>
      </c>
      <c r="Y7" s="109">
        <f t="shared" si="5"/>
        <v>47.765548593483743</v>
      </c>
      <c r="Z7" s="109">
        <f t="shared" si="6"/>
        <v>31.424191652587108</v>
      </c>
      <c r="AA7" s="109">
        <f t="shared" si="7"/>
        <v>22.892707135114975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-1.1009114746715765</v>
      </c>
      <c r="I8" s="97">
        <v>-0.45871311444649021</v>
      </c>
      <c r="J8" s="98">
        <v>1.0094386214181916</v>
      </c>
      <c r="K8" s="99">
        <v>290</v>
      </c>
      <c r="M8" s="100">
        <f t="shared" si="0"/>
        <v>0.41666666666666669</v>
      </c>
      <c r="N8" s="89">
        <f t="shared" si="1"/>
        <v>-0.45871311444649021</v>
      </c>
      <c r="O8" s="100"/>
      <c r="V8" s="109">
        <f t="shared" si="2"/>
        <v>327.39084363267244</v>
      </c>
      <c r="W8" s="109">
        <f t="shared" si="3"/>
        <v>143.5537566997622</v>
      </c>
      <c r="X8" s="109">
        <f t="shared" si="4"/>
        <v>112.88917078902259</v>
      </c>
      <c r="Y8" s="109">
        <f t="shared" si="5"/>
        <v>100.98188879825763</v>
      </c>
      <c r="Z8" s="109">
        <f t="shared" si="6"/>
        <v>72.883936457701864</v>
      </c>
      <c r="AA8" s="109">
        <f t="shared" si="7"/>
        <v>58.21457660997747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7.2022646415985676</v>
      </c>
      <c r="I9" s="97">
        <v>4.9440545820973503</v>
      </c>
      <c r="J9" s="98">
        <v>0.89826961993968335</v>
      </c>
      <c r="K9" s="99">
        <v>218</v>
      </c>
      <c r="M9" s="100">
        <f t="shared" si="0"/>
        <v>0.68645833333333339</v>
      </c>
      <c r="N9" s="89">
        <f t="shared" si="1"/>
        <v>4.9440545820973503</v>
      </c>
      <c r="O9" s="100"/>
      <c r="V9" s="109">
        <f t="shared" si="2"/>
        <v>432.48515652746454</v>
      </c>
      <c r="W9" s="109">
        <f t="shared" si="3"/>
        <v>159.58045841794845</v>
      </c>
      <c r="X9" s="109">
        <f t="shared" si="4"/>
        <v>114.0591237392841</v>
      </c>
      <c r="Y9" s="109">
        <f t="shared" si="5"/>
        <v>96.38285802375691</v>
      </c>
      <c r="Z9" s="109">
        <f t="shared" si="6"/>
        <v>54.671670532011397</v>
      </c>
      <c r="AA9" s="109">
        <f t="shared" si="7"/>
        <v>32.895122135310224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0</v>
      </c>
      <c r="I10" s="97">
        <v>0</v>
      </c>
      <c r="J10" s="98">
        <v>1</v>
      </c>
      <c r="K10" s="99">
        <v>275</v>
      </c>
      <c r="M10" s="100">
        <f t="shared" si="0"/>
        <v>0.67252754699106199</v>
      </c>
      <c r="N10" s="89">
        <f t="shared" si="1"/>
        <v>0</v>
      </c>
      <c r="O10" s="100"/>
      <c r="V10" s="109">
        <f t="shared" si="2"/>
        <v>152.71706600954678</v>
      </c>
      <c r="W10" s="109">
        <f t="shared" si="3"/>
        <v>66.153709217368728</v>
      </c>
      <c r="X10" s="109">
        <f t="shared" si="4"/>
        <v>51.714677706580801</v>
      </c>
      <c r="Y10" s="109">
        <f t="shared" si="5"/>
        <v>46.107896634338168</v>
      </c>
      <c r="Z10" s="109">
        <f t="shared" si="6"/>
        <v>32.877415700571127</v>
      </c>
      <c r="AA10" s="109">
        <f t="shared" si="7"/>
        <v>25.970055213104146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11.044102961039503</v>
      </c>
      <c r="I11" s="97">
        <v>7.1786669246756754</v>
      </c>
      <c r="J11" s="98">
        <v>0.85228955254294947</v>
      </c>
      <c r="K11" s="99">
        <v>171</v>
      </c>
      <c r="M11" s="100">
        <f t="shared" si="0"/>
        <v>0.64999999999999991</v>
      </c>
      <c r="N11" s="89">
        <f t="shared" si="1"/>
        <v>7.1786669246756754</v>
      </c>
      <c r="O11" s="100"/>
      <c r="V11" s="109">
        <f t="shared" si="2"/>
        <v>365.04093227578272</v>
      </c>
      <c r="W11" s="109">
        <f t="shared" si="3"/>
        <v>122.26763457201396</v>
      </c>
      <c r="X11" s="109">
        <f t="shared" si="4"/>
        <v>81.772309235469635</v>
      </c>
      <c r="Y11" s="109">
        <f t="shared" si="5"/>
        <v>66.047679543955482</v>
      </c>
      <c r="Z11" s="109">
        <f t="shared" si="6"/>
        <v>28.941823145515745</v>
      </c>
      <c r="AA11" s="109">
        <f t="shared" si="7"/>
        <v>9.5696228737883064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11.61319944588084</v>
      </c>
      <c r="I12" s="97">
        <v>8.059159960287996</v>
      </c>
      <c r="J12" s="98">
        <v>0.83417225839380094</v>
      </c>
      <c r="K12" s="99">
        <v>153</v>
      </c>
      <c r="M12" s="100">
        <f t="shared" si="0"/>
        <v>0.69396551724137923</v>
      </c>
      <c r="N12" s="89">
        <f t="shared" si="1"/>
        <v>8.059159960287996</v>
      </c>
      <c r="O12" s="100"/>
      <c r="V12" s="109">
        <f t="shared" si="2"/>
        <v>148.85741697924354</v>
      </c>
      <c r="W12" s="109">
        <f t="shared" si="3"/>
        <v>47.708496153513273</v>
      </c>
      <c r="X12" s="109">
        <f t="shared" si="4"/>
        <v>30.836548146791753</v>
      </c>
      <c r="Y12" s="109">
        <f t="shared" si="5"/>
        <v>24.285047884099555</v>
      </c>
      <c r="Z12" s="109">
        <f t="shared" si="6"/>
        <v>8.8252861783605532</v>
      </c>
      <c r="AA12" s="109">
        <f t="shared" si="7"/>
        <v>0.75406430166101301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13.770044649224955</v>
      </c>
      <c r="I13" s="97">
        <v>9.1976836695464126</v>
      </c>
      <c r="J13" s="98">
        <v>0.81074564614118971</v>
      </c>
      <c r="K13" s="99">
        <v>126</v>
      </c>
      <c r="M13" s="100">
        <f t="shared" si="0"/>
        <v>0.66794871794871802</v>
      </c>
      <c r="N13" s="89">
        <f t="shared" si="1"/>
        <v>9.1976836695464126</v>
      </c>
      <c r="O13" s="100"/>
      <c r="V13" s="109">
        <f t="shared" si="2"/>
        <v>170.48150751970002</v>
      </c>
      <c r="W13" s="109">
        <f t="shared" si="3"/>
        <v>51.291685988795642</v>
      </c>
      <c r="X13" s="109">
        <f t="shared" si="4"/>
        <v>31.410460807317616</v>
      </c>
      <c r="Y13" s="109">
        <f t="shared" si="5"/>
        <v>23.690436305866697</v>
      </c>
      <c r="Z13" s="109">
        <f t="shared" si="6"/>
        <v>5.4732746834304002</v>
      </c>
      <c r="AA13" s="109">
        <f t="shared" si="7"/>
        <v>-4.0375286663907479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13.453169732046659</v>
      </c>
      <c r="I14" s="97">
        <v>9.0270768902033076</v>
      </c>
      <c r="J14" s="98">
        <v>0.81425610344202271</v>
      </c>
      <c r="K14" s="99">
        <v>128</v>
      </c>
      <c r="M14" s="100">
        <f t="shared" si="0"/>
        <v>0.67099999999999993</v>
      </c>
      <c r="N14" s="89">
        <f t="shared" si="1"/>
        <v>9.0270768902033076</v>
      </c>
      <c r="O14" s="100"/>
      <c r="V14" s="109">
        <f t="shared" si="2"/>
        <v>223.66107052176935</v>
      </c>
      <c r="W14" s="109">
        <f t="shared" si="3"/>
        <v>67.965630156713388</v>
      </c>
      <c r="X14" s="109">
        <f t="shared" si="4"/>
        <v>41.995156588847024</v>
      </c>
      <c r="Y14" s="109">
        <f t="shared" si="5"/>
        <v>31.910632600607258</v>
      </c>
      <c r="Z14" s="109">
        <f t="shared" si="6"/>
        <v>8.1138942166069548</v>
      </c>
      <c r="AA14" s="109">
        <f t="shared" si="7"/>
        <v>-4.3098907740594159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19.084281949368261</v>
      </c>
      <c r="I15" s="97">
        <v>12.521967454497769</v>
      </c>
      <c r="J15" s="98">
        <v>0.74234416568504402</v>
      </c>
      <c r="K15" s="99">
        <v>67</v>
      </c>
      <c r="M15" s="100">
        <f t="shared" si="0"/>
        <v>0.65614035087719291</v>
      </c>
      <c r="N15" s="89">
        <f t="shared" si="1"/>
        <v>12.521967454497769</v>
      </c>
      <c r="O15" s="100"/>
      <c r="V15" s="109">
        <f t="shared" si="2"/>
        <v>167.57687933591288</v>
      </c>
      <c r="W15" s="109">
        <f t="shared" si="3"/>
        <v>39.622452279641173</v>
      </c>
      <c r="X15" s="109">
        <f t="shared" si="4"/>
        <v>18.27926420704938</v>
      </c>
      <c r="Y15" s="109">
        <f t="shared" si="5"/>
        <v>9.9915488698181321</v>
      </c>
      <c r="Z15" s="109">
        <f t="shared" si="6"/>
        <v>-9.5652089812366974</v>
      </c>
      <c r="AA15" s="109">
        <f t="shared" si="7"/>
        <v>-19.77538781899673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8.5135980496955739</v>
      </c>
      <c r="I16" s="97">
        <v>6.5514797491797969</v>
      </c>
      <c r="J16" s="98">
        <v>0.86519474779770844</v>
      </c>
      <c r="K16" s="99">
        <v>186</v>
      </c>
      <c r="M16" s="100">
        <f t="shared" si="0"/>
        <v>0.76953125</v>
      </c>
      <c r="N16" s="89">
        <f t="shared" si="1"/>
        <v>6.5514797491797969</v>
      </c>
      <c r="O16" s="100"/>
      <c r="V16" s="109">
        <f t="shared" si="2"/>
        <v>209.57089289481948</v>
      </c>
      <c r="W16" s="109">
        <f t="shared" si="3"/>
        <v>72.273083868478025</v>
      </c>
      <c r="X16" s="109">
        <f t="shared" si="4"/>
        <v>49.37139123133872</v>
      </c>
      <c r="Y16" s="109">
        <f t="shared" si="5"/>
        <v>40.478497223572667</v>
      </c>
      <c r="Z16" s="109">
        <f t="shared" si="6"/>
        <v>19.493682032866694</v>
      </c>
      <c r="AA16" s="109">
        <f t="shared" si="7"/>
        <v>8.5379439904848411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0</v>
      </c>
      <c r="I17" s="97">
        <v>0</v>
      </c>
      <c r="J17" s="98">
        <v>1</v>
      </c>
      <c r="K17" s="99">
        <v>275</v>
      </c>
      <c r="M17" s="100">
        <f t="shared" si="0"/>
        <v>0.67252754699106199</v>
      </c>
      <c r="N17" s="89">
        <f t="shared" si="1"/>
        <v>0</v>
      </c>
      <c r="O17" s="100"/>
      <c r="V17" s="109">
        <f t="shared" si="2"/>
        <v>173.6387843965091</v>
      </c>
      <c r="W17" s="109">
        <f t="shared" si="3"/>
        <v>75.216542276329278</v>
      </c>
      <c r="X17" s="109">
        <f t="shared" si="4"/>
        <v>58.799412580821809</v>
      </c>
      <c r="Y17" s="109">
        <f t="shared" si="5"/>
        <v>52.424521580095615</v>
      </c>
      <c r="Z17" s="109">
        <f t="shared" si="6"/>
        <v>37.381509778278478</v>
      </c>
      <c r="AA17" s="109">
        <f t="shared" si="7"/>
        <v>29.527864407974754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13.594288348433253</v>
      </c>
      <c r="I18" s="97">
        <v>8.7535016961546184</v>
      </c>
      <c r="J18" s="98">
        <v>0.81988527035422165</v>
      </c>
      <c r="K18" s="99">
        <v>135</v>
      </c>
      <c r="M18" s="100">
        <f t="shared" si="0"/>
        <v>0.64391025641025657</v>
      </c>
      <c r="N18" s="89">
        <f t="shared" si="1"/>
        <v>8.7535016961546184</v>
      </c>
      <c r="O18" s="100"/>
      <c r="V18" s="109">
        <f t="shared" si="2"/>
        <v>362.30337578469715</v>
      </c>
      <c r="W18" s="109">
        <f t="shared" si="3"/>
        <v>111.82755179473031</v>
      </c>
      <c r="X18" s="109">
        <f t="shared" si="4"/>
        <v>70.047421618349446</v>
      </c>
      <c r="Y18" s="109">
        <f t="shared" si="5"/>
        <v>53.823892852327475</v>
      </c>
      <c r="Z18" s="109">
        <f t="shared" si="6"/>
        <v>15.540770102999261</v>
      </c>
      <c r="AA18" s="109">
        <f t="shared" si="7"/>
        <v>-4.4460565845070139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8.8977943869939704</v>
      </c>
      <c r="I19" s="97">
        <v>5.7835663515460816</v>
      </c>
      <c r="J19" s="98">
        <v>0.88099556886419983</v>
      </c>
      <c r="K19" s="99">
        <v>204</v>
      </c>
      <c r="M19" s="100">
        <f t="shared" si="0"/>
        <v>0.65000000000000013</v>
      </c>
      <c r="N19" s="89">
        <f t="shared" si="1"/>
        <v>5.7835663515460816</v>
      </c>
      <c r="O19" s="100"/>
      <c r="V19" s="109">
        <f t="shared" si="2"/>
        <v>256.84045625399546</v>
      </c>
      <c r="W19" s="109">
        <f t="shared" si="3"/>
        <v>91.592450816568174</v>
      </c>
      <c r="X19" s="109">
        <f t="shared" si="4"/>
        <v>64.028580305697815</v>
      </c>
      <c r="Y19" s="109">
        <f t="shared" si="5"/>
        <v>53.325328682302654</v>
      </c>
      <c r="Z19" s="109">
        <f t="shared" si="6"/>
        <v>28.068561081066669</v>
      </c>
      <c r="AA19" s="109">
        <f t="shared" si="7"/>
        <v>14.882525029674145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16.79034764478638</v>
      </c>
      <c r="I20" s="97">
        <v>10.967149802526373</v>
      </c>
      <c r="J20" s="98">
        <v>0.77433656949714758</v>
      </c>
      <c r="K20" s="99">
        <v>91</v>
      </c>
      <c r="M20" s="100">
        <f t="shared" si="0"/>
        <v>0.65318181818181797</v>
      </c>
      <c r="N20" s="89">
        <f t="shared" si="1"/>
        <v>10.967149802526373</v>
      </c>
      <c r="O20" s="100"/>
      <c r="V20" s="109">
        <f t="shared" si="2"/>
        <v>385.15469270140812</v>
      </c>
      <c r="W20" s="109">
        <f t="shared" si="3"/>
        <v>103.21777916782479</v>
      </c>
      <c r="X20" s="109">
        <f t="shared" si="4"/>
        <v>56.189843452032989</v>
      </c>
      <c r="Y20" s="109">
        <f t="shared" si="5"/>
        <v>37.928553583599403</v>
      </c>
      <c r="Z20" s="109">
        <f t="shared" si="6"/>
        <v>-5.1631320587053207</v>
      </c>
      <c r="AA20" s="109">
        <f t="shared" si="7"/>
        <v>-27.660409990933573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12.322152149838432</v>
      </c>
      <c r="I21" s="97">
        <v>8.0374037886446139</v>
      </c>
      <c r="J21" s="98">
        <v>0.83461992003935648</v>
      </c>
      <c r="K21" s="99">
        <v>154</v>
      </c>
      <c r="M21" s="100">
        <f t="shared" si="0"/>
        <v>0.65227272727272723</v>
      </c>
      <c r="N21" s="89">
        <f t="shared" si="1"/>
        <v>8.0374037886446139</v>
      </c>
      <c r="O21" s="100"/>
      <c r="V21" s="109">
        <f t="shared" si="2"/>
        <v>283.23189764394135</v>
      </c>
      <c r="W21" s="109">
        <f t="shared" si="3"/>
        <v>90.87846817252256</v>
      </c>
      <c r="X21" s="109">
        <f t="shared" si="4"/>
        <v>58.793330392873656</v>
      </c>
      <c r="Y21" s="109">
        <f t="shared" si="5"/>
        <v>46.33443776778126</v>
      </c>
      <c r="Z21" s="109">
        <f t="shared" si="6"/>
        <v>16.934834107814684</v>
      </c>
      <c r="AA21" s="109">
        <f t="shared" si="7"/>
        <v>1.5859090245431482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8.017151512743391</v>
      </c>
      <c r="I22" s="97">
        <v>5.1013898613825504</v>
      </c>
      <c r="J22" s="98">
        <v>0.89503224108538493</v>
      </c>
      <c r="K22" s="99">
        <v>216</v>
      </c>
      <c r="M22" s="100">
        <f t="shared" si="0"/>
        <v>0.63630952380952377</v>
      </c>
      <c r="N22" s="89">
        <f t="shared" si="1"/>
        <v>5.1013898613825504</v>
      </c>
      <c r="O22" s="100"/>
      <c r="V22" s="109">
        <f t="shared" si="2"/>
        <v>365.43149072228357</v>
      </c>
      <c r="W22" s="109">
        <f t="shared" si="3"/>
        <v>134.0046070986985</v>
      </c>
      <c r="X22" s="109">
        <f t="shared" si="4"/>
        <v>95.401898182189115</v>
      </c>
      <c r="Y22" s="109">
        <f t="shared" si="5"/>
        <v>80.412185227503159</v>
      </c>
      <c r="Z22" s="109">
        <f t="shared" si="6"/>
        <v>45.040532777679942</v>
      </c>
      <c r="AA22" s="109">
        <f t="shared" si="7"/>
        <v>26.573724523963779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-0.44593064226177181</v>
      </c>
      <c r="I23" s="97">
        <v>-0.36789277986596175</v>
      </c>
      <c r="J23" s="98">
        <v>1.0075698744210333</v>
      </c>
      <c r="K23" s="99">
        <v>287</v>
      </c>
      <c r="M23" s="100">
        <f t="shared" si="0"/>
        <v>0.82499999999999996</v>
      </c>
      <c r="N23" s="89">
        <f t="shared" si="1"/>
        <v>-0.36789277986596175</v>
      </c>
      <c r="O23" s="100"/>
      <c r="V23" s="109">
        <f t="shared" si="2"/>
        <v>271.63793419418295</v>
      </c>
      <c r="W23" s="109">
        <f t="shared" si="3"/>
        <v>118.8244201979044</v>
      </c>
      <c r="X23" s="109">
        <f t="shared" si="4"/>
        <v>93.334660724229764</v>
      </c>
      <c r="Y23" s="109">
        <f t="shared" si="5"/>
        <v>83.436801519044238</v>
      </c>
      <c r="Z23" s="109">
        <f t="shared" si="6"/>
        <v>60.080541338380854</v>
      </c>
      <c r="AA23" s="109">
        <f t="shared" si="7"/>
        <v>47.886720908530599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0.72227949989314466</v>
      </c>
      <c r="I24" s="97">
        <v>0.33104477078435796</v>
      </c>
      <c r="J24" s="98">
        <v>0.99318832149005387</v>
      </c>
      <c r="K24" s="99">
        <v>272</v>
      </c>
      <c r="M24" s="100">
        <f t="shared" si="0"/>
        <v>0.45833333333333331</v>
      </c>
      <c r="N24" s="89">
        <f t="shared" si="1"/>
        <v>0.33104477078435796</v>
      </c>
      <c r="O24" s="100"/>
      <c r="V24" s="109">
        <f t="shared" si="2"/>
        <v>446.34702126432364</v>
      </c>
      <c r="W24" s="109">
        <f t="shared" si="3"/>
        <v>191.61264652110538</v>
      </c>
      <c r="X24" s="109">
        <f t="shared" si="4"/>
        <v>149.12217711118359</v>
      </c>
      <c r="Y24" s="109">
        <f t="shared" si="5"/>
        <v>132.62281844850179</v>
      </c>
      <c r="Z24" s="109">
        <f t="shared" si="6"/>
        <v>93.688812038531339</v>
      </c>
      <c r="AA24" s="109">
        <f t="shared" si="7"/>
        <v>73.362172452161857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14.279183002739437</v>
      </c>
      <c r="I25" s="97">
        <v>9.4987608670397119</v>
      </c>
      <c r="J25" s="98">
        <v>0.80455058958995418</v>
      </c>
      <c r="K25" s="99">
        <v>122</v>
      </c>
      <c r="M25" s="100">
        <f t="shared" si="0"/>
        <v>0.66521739130434776</v>
      </c>
      <c r="N25" s="89">
        <f t="shared" si="1"/>
        <v>9.4987608670397119</v>
      </c>
      <c r="O25" s="100"/>
      <c r="V25" s="109">
        <f t="shared" si="2"/>
        <v>193.21940870599909</v>
      </c>
      <c r="W25" s="109">
        <f t="shared" si="3"/>
        <v>57.092523020746036</v>
      </c>
      <c r="X25" s="109">
        <f t="shared" si="4"/>
        <v>34.386143962529999</v>
      </c>
      <c r="Y25" s="109">
        <f t="shared" si="5"/>
        <v>25.569091639619391</v>
      </c>
      <c r="Z25" s="109">
        <f t="shared" si="6"/>
        <v>4.7632422320491834</v>
      </c>
      <c r="AA25" s="109">
        <f t="shared" si="7"/>
        <v>-6.099061475992972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8.8888883153032445</v>
      </c>
      <c r="I26" s="97">
        <v>5.9130430967017231</v>
      </c>
      <c r="J26" s="98">
        <v>0.87833141573341689</v>
      </c>
      <c r="K26" s="99">
        <v>198</v>
      </c>
      <c r="M26" s="100">
        <f t="shared" si="0"/>
        <v>0.66521739130434776</v>
      </c>
      <c r="N26" s="89">
        <f t="shared" si="1"/>
        <v>5.9130430967017231</v>
      </c>
      <c r="O26" s="100"/>
      <c r="V26" s="109">
        <f t="shared" si="2"/>
        <v>169.42664943128631</v>
      </c>
      <c r="W26" s="109">
        <f t="shared" si="3"/>
        <v>60.088977309437404</v>
      </c>
      <c r="X26" s="109">
        <f t="shared" si="4"/>
        <v>41.851120650599633</v>
      </c>
      <c r="Y26" s="109">
        <f t="shared" si="5"/>
        <v>34.769228112540759</v>
      </c>
      <c r="Z26" s="109">
        <f t="shared" si="6"/>
        <v>18.057884653164784</v>
      </c>
      <c r="AA26" s="109">
        <f t="shared" si="7"/>
        <v>9.3332378257635291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4.018842591874197</v>
      </c>
      <c r="I27" s="97">
        <v>3.3670687612689587</v>
      </c>
      <c r="J27" s="98">
        <v>0.93071816277808916</v>
      </c>
      <c r="K27" s="99">
        <v>243</v>
      </c>
      <c r="M27" s="100">
        <f t="shared" si="0"/>
        <v>0.83782051282051284</v>
      </c>
      <c r="N27" s="89">
        <f t="shared" si="1"/>
        <v>3.3670687612689587</v>
      </c>
      <c r="O27" s="100"/>
      <c r="V27" s="109">
        <f t="shared" si="2"/>
        <v>534.61030356755941</v>
      </c>
      <c r="W27" s="109">
        <f t="shared" si="3"/>
        <v>209.02435543331478</v>
      </c>
      <c r="X27" s="109">
        <f t="shared" si="4"/>
        <v>154.71562782855398</v>
      </c>
      <c r="Y27" s="109">
        <f t="shared" si="5"/>
        <v>133.6271534551548</v>
      </c>
      <c r="Z27" s="109">
        <f t="shared" si="6"/>
        <v>83.864080040217289</v>
      </c>
      <c r="AA27" s="109">
        <f t="shared" si="7"/>
        <v>57.883808517057354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12.906150588373547</v>
      </c>
      <c r="I28" s="97">
        <v>8.9286084889394584</v>
      </c>
      <c r="J28" s="98">
        <v>0.8162822193997179</v>
      </c>
      <c r="K28" s="99">
        <v>131</v>
      </c>
      <c r="M28" s="100">
        <f t="shared" si="0"/>
        <v>0.69181034482758619</v>
      </c>
      <c r="N28" s="89">
        <f t="shared" si="1"/>
        <v>8.9286084889394584</v>
      </c>
      <c r="O28" s="100"/>
      <c r="V28" s="109">
        <f t="shared" si="2"/>
        <v>262.96083141201331</v>
      </c>
      <c r="W28" s="109">
        <f t="shared" si="3"/>
        <v>80.362314799960032</v>
      </c>
      <c r="X28" s="109">
        <f t="shared" si="4"/>
        <v>49.904326190363847</v>
      </c>
      <c r="Y28" s="109">
        <f t="shared" si="5"/>
        <v>38.077267435953885</v>
      </c>
      <c r="Z28" s="109">
        <f t="shared" si="6"/>
        <v>10.168620150359995</v>
      </c>
      <c r="AA28" s="109">
        <f t="shared" si="7"/>
        <v>-4.4019074430217566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27.804470350638972</v>
      </c>
      <c r="I29" s="97">
        <v>18.755822543545058</v>
      </c>
      <c r="J29" s="98">
        <v>0.61407445568910524</v>
      </c>
      <c r="K29" s="99">
        <v>21</v>
      </c>
      <c r="M29" s="100">
        <f t="shared" si="0"/>
        <v>0.67456140350877181</v>
      </c>
      <c r="N29" s="89">
        <f t="shared" si="1"/>
        <v>18.755822543545058</v>
      </c>
      <c r="O29" s="100"/>
      <c r="V29" s="109">
        <f t="shared" si="2"/>
        <v>277.64351966698678</v>
      </c>
      <c r="W29" s="109">
        <f t="shared" si="3"/>
        <v>21.364516034224401</v>
      </c>
      <c r="X29" s="109">
        <f t="shared" si="4"/>
        <v>-21.38360217809014</v>
      </c>
      <c r="Y29" s="109">
        <f t="shared" si="5"/>
        <v>-37.983007746789305</v>
      </c>
      <c r="Z29" s="109">
        <f t="shared" si="6"/>
        <v>-77.153097689448074</v>
      </c>
      <c r="AA29" s="109">
        <f t="shared" si="7"/>
        <v>-97.602991605996237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18.115103831338182</v>
      </c>
      <c r="I30" s="97">
        <v>11.321939894586363</v>
      </c>
      <c r="J30" s="98">
        <v>0.76703629999009326</v>
      </c>
      <c r="K30" s="99">
        <v>83</v>
      </c>
      <c r="M30" s="100">
        <f t="shared" si="0"/>
        <v>0.625</v>
      </c>
      <c r="N30" s="89">
        <f t="shared" si="1"/>
        <v>11.321939894586363</v>
      </c>
      <c r="O30" s="100"/>
      <c r="V30" s="109">
        <f t="shared" si="2"/>
        <v>171.34512888432232</v>
      </c>
      <c r="W30" s="109">
        <f t="shared" si="3"/>
        <v>44.725113303115528</v>
      </c>
      <c r="X30" s="109">
        <f t="shared" si="4"/>
        <v>23.60450912803914</v>
      </c>
      <c r="Y30" s="109">
        <f t="shared" si="5"/>
        <v>15.403224738939205</v>
      </c>
      <c r="Z30" s="109">
        <f t="shared" si="6"/>
        <v>-3.9495795429277751</v>
      </c>
      <c r="AA30" s="109">
        <f t="shared" si="7"/>
        <v>-14.053278440000955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8.2747975671359875</v>
      </c>
      <c r="I31" s="97">
        <v>5.9406150867397116</v>
      </c>
      <c r="J31" s="98">
        <v>0.87776408602881761</v>
      </c>
      <c r="K31" s="99">
        <v>197</v>
      </c>
      <c r="M31" s="100">
        <f t="shared" si="0"/>
        <v>0.71791666666666676</v>
      </c>
      <c r="N31" s="89">
        <f t="shared" si="1"/>
        <v>5.9406150867397116</v>
      </c>
      <c r="O31" s="100"/>
      <c r="V31" s="109">
        <f t="shared" si="2"/>
        <v>439.64704465632366</v>
      </c>
      <c r="W31" s="109">
        <f t="shared" si="3"/>
        <v>155.74215781725388</v>
      </c>
      <c r="X31" s="109">
        <f t="shared" si="4"/>
        <v>108.38595816134558</v>
      </c>
      <c r="Y31" s="109">
        <f t="shared" si="5"/>
        <v>89.997201014738266</v>
      </c>
      <c r="Z31" s="109">
        <f t="shared" si="6"/>
        <v>46.604727206848516</v>
      </c>
      <c r="AA31" s="109">
        <f t="shared" si="7"/>
        <v>23.950413993706391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11.346920177869251</v>
      </c>
      <c r="I32" s="97">
        <v>7.4471956881674837</v>
      </c>
      <c r="J32" s="98">
        <v>0.84676422253019701</v>
      </c>
      <c r="K32" s="99">
        <v>164</v>
      </c>
      <c r="M32" s="100">
        <f t="shared" si="0"/>
        <v>0.65631868131868132</v>
      </c>
      <c r="N32" s="89">
        <f t="shared" si="1"/>
        <v>7.4471956881674837</v>
      </c>
      <c r="O32" s="100"/>
      <c r="V32" s="109">
        <f t="shared" si="2"/>
        <v>513.11846147221502</v>
      </c>
      <c r="W32" s="109">
        <f t="shared" si="3"/>
        <v>169.63830031171449</v>
      </c>
      <c r="X32" s="109">
        <f t="shared" si="4"/>
        <v>112.34476348372576</v>
      </c>
      <c r="Y32" s="109">
        <f t="shared" si="5"/>
        <v>90.09726595530779</v>
      </c>
      <c r="Z32" s="109">
        <f t="shared" si="6"/>
        <v>37.599212601491125</v>
      </c>
      <c r="AA32" s="109">
        <f t="shared" si="7"/>
        <v>10.191064611980428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0</v>
      </c>
      <c r="I33" s="97">
        <v>0</v>
      </c>
      <c r="J33" s="98">
        <v>1</v>
      </c>
      <c r="K33" s="99">
        <v>275</v>
      </c>
      <c r="M33" s="100">
        <f t="shared" si="0"/>
        <v>0.67252754699106199</v>
      </c>
      <c r="N33" s="89">
        <f t="shared" si="1"/>
        <v>0</v>
      </c>
      <c r="O33" s="100"/>
      <c r="V33" s="109">
        <f t="shared" si="2"/>
        <v>101.87842321254992</v>
      </c>
      <c r="W33" s="109">
        <f t="shared" si="3"/>
        <v>44.131515624493076</v>
      </c>
      <c r="X33" s="109">
        <f t="shared" si="4"/>
        <v>34.499155591178678</v>
      </c>
      <c r="Y33" s="109">
        <f t="shared" si="5"/>
        <v>30.758840053016481</v>
      </c>
      <c r="Z33" s="109">
        <f t="shared" si="6"/>
        <v>21.932710982466961</v>
      </c>
      <c r="AA33" s="109">
        <f t="shared" si="7"/>
        <v>17.324771520221034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2.8844377418833269</v>
      </c>
      <c r="I34" s="97">
        <v>2.2560423766873163</v>
      </c>
      <c r="J34" s="98">
        <v>0.95357898166342259</v>
      </c>
      <c r="K34" s="99">
        <v>259</v>
      </c>
      <c r="M34" s="100">
        <f t="shared" si="0"/>
        <v>0.78214285714285714</v>
      </c>
      <c r="N34" s="89">
        <f t="shared" si="1"/>
        <v>2.2560423766873163</v>
      </c>
      <c r="O34" s="100"/>
      <c r="V34" s="109">
        <f t="shared" si="2"/>
        <v>146.72832877270324</v>
      </c>
      <c r="W34" s="109">
        <f t="shared" si="3"/>
        <v>59.510791699200482</v>
      </c>
      <c r="X34" s="109">
        <f t="shared" si="4"/>
        <v>44.962640925414689</v>
      </c>
      <c r="Y34" s="109">
        <f t="shared" si="5"/>
        <v>39.313488048807173</v>
      </c>
      <c r="Z34" s="109">
        <f t="shared" si="6"/>
        <v>25.983021161860279</v>
      </c>
      <c r="AA34" s="109">
        <f t="shared" si="7"/>
        <v>19.023460075960514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11.353590451927239</v>
      </c>
      <c r="I35" s="97">
        <v>7.0959940324545245</v>
      </c>
      <c r="J35" s="98">
        <v>0.8539906552728419</v>
      </c>
      <c r="K35" s="99">
        <v>172</v>
      </c>
      <c r="M35" s="100">
        <f t="shared" si="0"/>
        <v>0.625</v>
      </c>
      <c r="N35" s="89">
        <f t="shared" si="1"/>
        <v>7.0959940324545245</v>
      </c>
      <c r="O35" s="100"/>
      <c r="V35" s="109">
        <f t="shared" si="2"/>
        <v>167.11076303636798</v>
      </c>
      <c r="W35" s="109">
        <f t="shared" si="3"/>
        <v>56.193837949802067</v>
      </c>
      <c r="X35" s="109">
        <f t="shared" si="4"/>
        <v>37.692557087397425</v>
      </c>
      <c r="Y35" s="109">
        <f t="shared" si="5"/>
        <v>30.508375012992165</v>
      </c>
      <c r="Z35" s="109">
        <f t="shared" si="6"/>
        <v>13.555656022287758</v>
      </c>
      <c r="AA35" s="109">
        <f t="shared" si="7"/>
        <v>4.7049920216570662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7.6002601565766703</v>
      </c>
      <c r="I36" s="97">
        <v>4.9401691017748357</v>
      </c>
      <c r="J36" s="98">
        <v>0.8983495687718337</v>
      </c>
      <c r="K36" s="99">
        <v>219</v>
      </c>
      <c r="M36" s="100">
        <f t="shared" si="0"/>
        <v>0.65</v>
      </c>
      <c r="N36" s="89">
        <f t="shared" si="1"/>
        <v>4.9401691017748357</v>
      </c>
      <c r="O36" s="100"/>
      <c r="V36" s="109">
        <f t="shared" si="2"/>
        <v>252.50390211060915</v>
      </c>
      <c r="W36" s="109">
        <f t="shared" si="3"/>
        <v>93.184287276025614</v>
      </c>
      <c r="X36" s="109">
        <f t="shared" si="4"/>
        <v>66.609290370510337</v>
      </c>
      <c r="Y36" s="109">
        <f t="shared" si="5"/>
        <v>56.29002556847523</v>
      </c>
      <c r="Z36" s="109">
        <f t="shared" si="6"/>
        <v>31.939362602566124</v>
      </c>
      <c r="AA36" s="109">
        <f t="shared" si="7"/>
        <v>19.226385042916991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5.2224313660094301</v>
      </c>
      <c r="I37" s="97">
        <v>3.3118918912776469</v>
      </c>
      <c r="J37" s="98">
        <v>0.9318534989402506</v>
      </c>
      <c r="K37" s="99">
        <v>244</v>
      </c>
      <c r="M37" s="100">
        <f t="shared" si="0"/>
        <v>0.63416666666666666</v>
      </c>
      <c r="N37" s="89">
        <f t="shared" si="1"/>
        <v>3.3118918912776469</v>
      </c>
      <c r="O37" s="100"/>
      <c r="V37" s="109">
        <f t="shared" si="2"/>
        <v>418.60003191606285</v>
      </c>
      <c r="W37" s="109">
        <f t="shared" si="3"/>
        <v>163.97673663321601</v>
      </c>
      <c r="X37" s="109">
        <f t="shared" si="4"/>
        <v>121.50479561553706</v>
      </c>
      <c r="Y37" s="109">
        <f t="shared" si="5"/>
        <v>105.01263166247611</v>
      </c>
      <c r="Z37" s="109">
        <f t="shared" si="6"/>
        <v>66.095602813647474</v>
      </c>
      <c r="AA37" s="109">
        <f t="shared" si="7"/>
        <v>45.777826860851945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7.5345671133801302</v>
      </c>
      <c r="I38" s="97">
        <v>5.2142629227823853</v>
      </c>
      <c r="J38" s="98">
        <v>0.89270973043261903</v>
      </c>
      <c r="K38" s="99">
        <v>212</v>
      </c>
      <c r="M38" s="100">
        <f t="shared" si="0"/>
        <v>0.69204545454545452</v>
      </c>
      <c r="N38" s="89">
        <f t="shared" si="1"/>
        <v>5.2142629227823853</v>
      </c>
      <c r="O38" s="100"/>
      <c r="V38" s="109">
        <f t="shared" si="2"/>
        <v>186.78695282175673</v>
      </c>
      <c r="W38" s="109">
        <f t="shared" si="3"/>
        <v>68.18747245896806</v>
      </c>
      <c r="X38" s="109">
        <f t="shared" si="4"/>
        <v>48.404717982005359</v>
      </c>
      <c r="Y38" s="109">
        <f t="shared" si="5"/>
        <v>40.722930372123983</v>
      </c>
      <c r="Z38" s="109">
        <f t="shared" si="6"/>
        <v>22.595997431414105</v>
      </c>
      <c r="AA38" s="109">
        <f t="shared" si="7"/>
        <v>13.132300610381543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6.4678699032516</v>
      </c>
      <c r="I39" s="97">
        <v>4.3718009531237669</v>
      </c>
      <c r="J39" s="98">
        <v>0.91004448573044128</v>
      </c>
      <c r="K39" s="99">
        <v>227</v>
      </c>
      <c r="M39" s="100">
        <f t="shared" si="0"/>
        <v>0.67592592592592593</v>
      </c>
      <c r="N39" s="89">
        <f t="shared" si="1"/>
        <v>4.3718009531237669</v>
      </c>
      <c r="O39" s="100"/>
      <c r="V39" s="109">
        <f t="shared" si="2"/>
        <v>278.72281540811014</v>
      </c>
      <c r="W39" s="109">
        <f t="shared" si="3"/>
        <v>105.12013943595856</v>
      </c>
      <c r="X39" s="109">
        <f t="shared" si="4"/>
        <v>76.162684438724582</v>
      </c>
      <c r="Y39" s="109">
        <f t="shared" si="5"/>
        <v>64.918293812005231</v>
      </c>
      <c r="Z39" s="109">
        <f t="shared" si="6"/>
        <v>38.384585097187511</v>
      </c>
      <c r="AA39" s="109">
        <f t="shared" si="7"/>
        <v>24.531884497700961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12.413314876453896</v>
      </c>
      <c r="I40" s="97">
        <v>8.0849879787429977</v>
      </c>
      <c r="J40" s="98">
        <v>0.8336408131821833</v>
      </c>
      <c r="K40" s="99">
        <v>152</v>
      </c>
      <c r="M40" s="100">
        <f t="shared" si="0"/>
        <v>0.65131578947368418</v>
      </c>
      <c r="N40" s="89">
        <f t="shared" si="1"/>
        <v>8.0849879787429977</v>
      </c>
      <c r="O40" s="100"/>
      <c r="V40" s="109">
        <f t="shared" si="2"/>
        <v>485.76890276405697</v>
      </c>
      <c r="W40" s="109">
        <f t="shared" si="3"/>
        <v>155.47750850139255</v>
      </c>
      <c r="X40" s="109">
        <f t="shared" si="4"/>
        <v>100.3838981536521</v>
      </c>
      <c r="Y40" s="109">
        <f t="shared" si="5"/>
        <v>78.99064809609574</v>
      </c>
      <c r="Z40" s="109">
        <f t="shared" si="6"/>
        <v>28.508386821607093</v>
      </c>
      <c r="AA40" s="109">
        <f t="shared" si="7"/>
        <v>2.1526421898732644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16.336912956580061</v>
      </c>
      <c r="I41" s="97">
        <v>10.765606743182245</v>
      </c>
      <c r="J41" s="98">
        <v>0.77848358116239891</v>
      </c>
      <c r="K41" s="99">
        <v>95</v>
      </c>
      <c r="M41" s="100">
        <f t="shared" si="0"/>
        <v>0.65897435897435896</v>
      </c>
      <c r="N41" s="89">
        <f t="shared" si="1"/>
        <v>10.765606743182245</v>
      </c>
      <c r="O41" s="100"/>
      <c r="V41" s="109">
        <f t="shared" si="2"/>
        <v>139.85631046595807</v>
      </c>
      <c r="W41" s="109">
        <f t="shared" si="3"/>
        <v>38.025517160675186</v>
      </c>
      <c r="X41" s="109">
        <f t="shared" si="4"/>
        <v>21.039830747964672</v>
      </c>
      <c r="Y41" s="109">
        <f t="shared" si="5"/>
        <v>14.444165034050229</v>
      </c>
      <c r="Z41" s="109">
        <f t="shared" si="6"/>
        <v>-1.1198151444270708</v>
      </c>
      <c r="AA41" s="109">
        <f t="shared" si="7"/>
        <v>-9.2454473304918139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0</v>
      </c>
      <c r="I42" s="97">
        <v>0</v>
      </c>
      <c r="J42" s="98">
        <v>1</v>
      </c>
      <c r="K42" s="99">
        <v>275</v>
      </c>
      <c r="M42" s="100">
        <f t="shared" si="0"/>
        <v>0.67252754699106199</v>
      </c>
      <c r="N42" s="89">
        <f t="shared" si="1"/>
        <v>0</v>
      </c>
      <c r="O42" s="100"/>
      <c r="V42" s="109">
        <f t="shared" si="2"/>
        <v>119.6757831861173</v>
      </c>
      <c r="W42" s="109">
        <f t="shared" si="3"/>
        <v>51.840944618202357</v>
      </c>
      <c r="X42" s="109">
        <f t="shared" si="4"/>
        <v>40.525886978249076</v>
      </c>
      <c r="Y42" s="109">
        <f t="shared" si="5"/>
        <v>36.13216770700673</v>
      </c>
      <c r="Z42" s="109">
        <f t="shared" si="6"/>
        <v>25.764183243642421</v>
      </c>
      <c r="AA42" s="109">
        <f t="shared" si="7"/>
        <v>20.35127296657636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19.175250702669178</v>
      </c>
      <c r="I43" s="97">
        <v>12.60981160338571</v>
      </c>
      <c r="J43" s="98">
        <v>0.74053665759546827</v>
      </c>
      <c r="K43" s="99">
        <v>66</v>
      </c>
      <c r="M43" s="100">
        <f t="shared" si="0"/>
        <v>0.65760869565217395</v>
      </c>
      <c r="N43" s="89">
        <f t="shared" si="1"/>
        <v>12.60981160338571</v>
      </c>
      <c r="O43" s="100"/>
      <c r="V43" s="109">
        <f t="shared" si="2"/>
        <v>133.96838106616266</v>
      </c>
      <c r="W43" s="109">
        <f t="shared" si="3"/>
        <v>31.426267403505545</v>
      </c>
      <c r="X43" s="109">
        <f t="shared" si="4"/>
        <v>14.321930589112366</v>
      </c>
      <c r="Y43" s="109">
        <f t="shared" si="5"/>
        <v>7.6801920602815423</v>
      </c>
      <c r="Z43" s="109">
        <f t="shared" si="6"/>
        <v>-7.9925074513500203</v>
      </c>
      <c r="AA43" s="109">
        <f t="shared" si="7"/>
        <v>-16.17489975292477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22.952266418012467</v>
      </c>
      <c r="I44" s="97">
        <v>14.724891507144028</v>
      </c>
      <c r="J44" s="98">
        <v>0.69701612623919951</v>
      </c>
      <c r="K44" s="99">
        <v>49</v>
      </c>
      <c r="M44" s="100">
        <f t="shared" si="0"/>
        <v>0.64154411764705888</v>
      </c>
      <c r="N44" s="89">
        <f t="shared" si="1"/>
        <v>14.724891507144028</v>
      </c>
      <c r="O44" s="100"/>
      <c r="V44" s="109">
        <f t="shared" si="2"/>
        <v>159.62692558298147</v>
      </c>
      <c r="W44" s="109">
        <f t="shared" si="3"/>
        <v>29.816420229604397</v>
      </c>
      <c r="X44" s="109">
        <f t="shared" si="4"/>
        <v>8.1636326450304697</v>
      </c>
      <c r="Y44" s="109">
        <f t="shared" si="5"/>
        <v>-0.24430243702646673</v>
      </c>
      <c r="Z44" s="109">
        <f t="shared" si="6"/>
        <v>-20.084746242871468</v>
      </c>
      <c r="AA44" s="109">
        <f t="shared" si="7"/>
        <v>-30.443031650965295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13.742994525645901</v>
      </c>
      <c r="I45" s="97">
        <v>8.9473823602892111</v>
      </c>
      <c r="J45" s="98">
        <v>0.8158959224776472</v>
      </c>
      <c r="K45" s="99">
        <v>130</v>
      </c>
      <c r="M45" s="100">
        <f t="shared" si="0"/>
        <v>0.65105042016806713</v>
      </c>
      <c r="N45" s="89">
        <f t="shared" si="1"/>
        <v>8.9473823602892111</v>
      </c>
      <c r="O45" s="100"/>
      <c r="V45" s="109">
        <f t="shared" si="2"/>
        <v>538.1362413813365</v>
      </c>
      <c r="W45" s="109">
        <f t="shared" si="3"/>
        <v>164.28055052317748</v>
      </c>
      <c r="X45" s="109">
        <f t="shared" si="4"/>
        <v>101.92028284376917</v>
      </c>
      <c r="Y45" s="109">
        <f t="shared" si="5"/>
        <v>77.705336832766903</v>
      </c>
      <c r="Z45" s="109">
        <f t="shared" si="6"/>
        <v>20.564639276937712</v>
      </c>
      <c r="AA45" s="109">
        <f t="shared" si="7"/>
        <v>-9.2673372399626075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-0.43122705545514772</v>
      </c>
      <c r="I46" s="97">
        <v>-0.52825314293255599</v>
      </c>
      <c r="J46" s="98">
        <v>1.0108694983249535</v>
      </c>
      <c r="K46" s="99">
        <v>291</v>
      </c>
      <c r="M46" s="100">
        <f t="shared" si="0"/>
        <v>1.2250000000000001</v>
      </c>
      <c r="N46" s="89">
        <f t="shared" si="1"/>
        <v>-0.52825314293255599</v>
      </c>
      <c r="O46" s="100"/>
      <c r="V46" s="109">
        <f t="shared" si="2"/>
        <v>94.898536919467503</v>
      </c>
      <c r="W46" s="109">
        <f t="shared" si="3"/>
        <v>41.686370349968605</v>
      </c>
      <c r="X46" s="109">
        <f t="shared" si="4"/>
        <v>32.810418927487291</v>
      </c>
      <c r="Y46" s="109">
        <f t="shared" si="5"/>
        <v>29.363822360637798</v>
      </c>
      <c r="Z46" s="109">
        <f t="shared" si="6"/>
        <v>21.230790309530843</v>
      </c>
      <c r="AA46" s="109">
        <f t="shared" si="7"/>
        <v>16.984702467800091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22.817167616253286</v>
      </c>
      <c r="I47" s="97">
        <v>16.13378083313432</v>
      </c>
      <c r="J47" s="98">
        <v>0.66802638831945482</v>
      </c>
      <c r="K47" s="99">
        <v>36</v>
      </c>
      <c r="M47" s="100">
        <f t="shared" si="0"/>
        <v>0.70708955223880599</v>
      </c>
      <c r="N47" s="89">
        <f t="shared" si="1"/>
        <v>16.13378083313432</v>
      </c>
      <c r="O47" s="100"/>
      <c r="V47" s="109">
        <f t="shared" si="2"/>
        <v>137.57476572698872</v>
      </c>
      <c r="W47" s="109">
        <f t="shared" si="3"/>
        <v>20.842294084906079</v>
      </c>
      <c r="X47" s="109">
        <f t="shared" si="4"/>
        <v>1.3709623478668282</v>
      </c>
      <c r="Y47" s="109">
        <f t="shared" si="5"/>
        <v>-6.1898975445035802</v>
      </c>
      <c r="Z47" s="109">
        <f t="shared" si="6"/>
        <v>-24.031473907120233</v>
      </c>
      <c r="AA47" s="109">
        <f t="shared" si="7"/>
        <v>-33.34619195994118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12.534883500504357</v>
      </c>
      <c r="I48" s="97">
        <v>7.8615519345554494</v>
      </c>
      <c r="J48" s="98">
        <v>0.83823830160326174</v>
      </c>
      <c r="K48" s="99">
        <v>157</v>
      </c>
      <c r="M48" s="100">
        <f t="shared" si="0"/>
        <v>0.62717391304347825</v>
      </c>
      <c r="N48" s="89">
        <f t="shared" si="1"/>
        <v>7.8615519345554494</v>
      </c>
      <c r="O48" s="100"/>
      <c r="V48" s="109">
        <f t="shared" si="2"/>
        <v>243.23359517721047</v>
      </c>
      <c r="W48" s="109">
        <f t="shared" si="3"/>
        <v>78.757580076995026</v>
      </c>
      <c r="X48" s="109">
        <f t="shared" si="4"/>
        <v>51.32247990519302</v>
      </c>
      <c r="Y48" s="109">
        <f t="shared" si="5"/>
        <v>40.669230742088601</v>
      </c>
      <c r="Z48" s="109">
        <f t="shared" si="6"/>
        <v>15.530455370082523</v>
      </c>
      <c r="AA48" s="109">
        <f t="shared" si="7"/>
        <v>2.4060206214764088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2.8345613113731671</v>
      </c>
      <c r="I49" s="97">
        <v>1.9187799646218362</v>
      </c>
      <c r="J49" s="98">
        <v>0.96051859626309111</v>
      </c>
      <c r="K49" s="99">
        <v>264</v>
      </c>
      <c r="M49" s="100">
        <f t="shared" si="0"/>
        <v>0.67692307692307696</v>
      </c>
      <c r="N49" s="89">
        <f t="shared" si="1"/>
        <v>1.9187799646218362</v>
      </c>
      <c r="O49" s="100"/>
      <c r="V49" s="109">
        <f t="shared" si="2"/>
        <v>322.72340924452715</v>
      </c>
      <c r="W49" s="109">
        <f t="shared" si="3"/>
        <v>132.27769281988756</v>
      </c>
      <c r="X49" s="109">
        <f t="shared" si="4"/>
        <v>100.51076738570164</v>
      </c>
      <c r="Y49" s="109">
        <f t="shared" si="5"/>
        <v>88.175438931389152</v>
      </c>
      <c r="Z49" s="109">
        <f t="shared" si="6"/>
        <v>59.067413163360243</v>
      </c>
      <c r="AA49" s="109">
        <f t="shared" si="7"/>
        <v>43.870714867600924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10.048702837613055</v>
      </c>
      <c r="I50" s="97">
        <v>6.2258267580863489</v>
      </c>
      <c r="J50" s="98">
        <v>0.87189548339874245</v>
      </c>
      <c r="K50" s="99">
        <v>194</v>
      </c>
      <c r="M50" s="100">
        <f t="shared" si="0"/>
        <v>0.61956521739130432</v>
      </c>
      <c r="N50" s="89">
        <f t="shared" si="1"/>
        <v>6.2258267580863489</v>
      </c>
      <c r="O50" s="100"/>
      <c r="V50" s="109">
        <f t="shared" si="2"/>
        <v>159.73561061473418</v>
      </c>
      <c r="W50" s="109">
        <f t="shared" si="3"/>
        <v>55.891030212651621</v>
      </c>
      <c r="X50" s="109">
        <f t="shared" si="4"/>
        <v>38.569437979924004</v>
      </c>
      <c r="Y50" s="109">
        <f t="shared" si="5"/>
        <v>31.843337590226707</v>
      </c>
      <c r="Z50" s="109">
        <f t="shared" si="6"/>
        <v>15.97156699353769</v>
      </c>
      <c r="AA50" s="109">
        <f t="shared" si="7"/>
        <v>7.6852437952701713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29.278659523367413</v>
      </c>
      <c r="I51" s="97">
        <v>19.423022252393185</v>
      </c>
      <c r="J51" s="98">
        <v>0.60034595030345894</v>
      </c>
      <c r="K51" s="99">
        <v>18</v>
      </c>
      <c r="M51" s="100">
        <f t="shared" si="0"/>
        <v>0.66338495575221246</v>
      </c>
      <c r="N51" s="89">
        <f t="shared" si="1"/>
        <v>19.423022252393185</v>
      </c>
      <c r="O51" s="100"/>
      <c r="V51" s="109">
        <f t="shared" si="2"/>
        <v>346.41742632159679</v>
      </c>
      <c r="W51" s="109">
        <f t="shared" si="3"/>
        <v>19.344450035311116</v>
      </c>
      <c r="X51" s="109">
        <f t="shared" si="4"/>
        <v>-35.212318393424439</v>
      </c>
      <c r="Y51" s="109">
        <f t="shared" si="5"/>
        <v>-56.397108824861547</v>
      </c>
      <c r="Z51" s="109">
        <f t="shared" si="6"/>
        <v>-106.38746198428483</v>
      </c>
      <c r="AA51" s="109">
        <f t="shared" si="7"/>
        <v>-132.48639156186633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16.741216464212361</v>
      </c>
      <c r="I52" s="97">
        <v>10.395249098246863</v>
      </c>
      <c r="J52" s="98">
        <v>0.78610417340139827</v>
      </c>
      <c r="K52" s="99">
        <v>101</v>
      </c>
      <c r="M52" s="100">
        <f t="shared" si="0"/>
        <v>0.62093750000000003</v>
      </c>
      <c r="N52" s="89">
        <f t="shared" si="1"/>
        <v>10.395249098246863</v>
      </c>
      <c r="O52" s="100"/>
      <c r="V52" s="109">
        <f t="shared" si="2"/>
        <v>300.01412499591288</v>
      </c>
      <c r="W52" s="109">
        <f t="shared" si="3"/>
        <v>83.688424923335774</v>
      </c>
      <c r="X52" s="109">
        <f t="shared" si="4"/>
        <v>47.60463940840711</v>
      </c>
      <c r="Y52" s="109">
        <f t="shared" si="5"/>
        <v>33.593042751885584</v>
      </c>
      <c r="Z52" s="109">
        <f t="shared" si="6"/>
        <v>0.52947917999947625</v>
      </c>
      <c r="AA52" s="109">
        <f t="shared" si="7"/>
        <v>-16.732323602121525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5.4818744912670754</v>
      </c>
      <c r="I53" s="97">
        <v>3.2891246947602455</v>
      </c>
      <c r="J53" s="98">
        <v>0.9323219637430078</v>
      </c>
      <c r="K53" s="99">
        <v>246</v>
      </c>
      <c r="M53" s="100">
        <f t="shared" si="0"/>
        <v>0.60000000000000009</v>
      </c>
      <c r="N53" s="89">
        <f t="shared" si="1"/>
        <v>3.2891246947602455</v>
      </c>
      <c r="O53" s="100"/>
      <c r="V53" s="109">
        <f t="shared" si="2"/>
        <v>196.79774906223938</v>
      </c>
      <c r="W53" s="109">
        <f t="shared" si="3"/>
        <v>77.151047955662904</v>
      </c>
      <c r="X53" s="109">
        <f t="shared" si="4"/>
        <v>57.193613869698858</v>
      </c>
      <c r="Y53" s="109">
        <f t="shared" si="5"/>
        <v>49.443996895727246</v>
      </c>
      <c r="Z53" s="109">
        <f t="shared" si="6"/>
        <v>31.157005073319958</v>
      </c>
      <c r="AA53" s="109">
        <f t="shared" si="7"/>
        <v>21.609744820191509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25.424950885533516</v>
      </c>
      <c r="I54" s="97">
        <v>17.555323230487428</v>
      </c>
      <c r="J54" s="98">
        <v>0.63877629693125704</v>
      </c>
      <c r="K54" s="99">
        <v>25</v>
      </c>
      <c r="M54" s="100">
        <f t="shared" si="0"/>
        <v>0.69047619047619047</v>
      </c>
      <c r="N54" s="89">
        <f t="shared" si="1"/>
        <v>17.555323230487428</v>
      </c>
      <c r="O54" s="100"/>
      <c r="V54" s="109">
        <f t="shared" si="2"/>
        <v>113.68077501047772</v>
      </c>
      <c r="W54" s="109">
        <f t="shared" si="3"/>
        <v>12.805495563748611</v>
      </c>
      <c r="X54" s="109">
        <f t="shared" si="4"/>
        <v>-4.0208082276782156</v>
      </c>
      <c r="Y54" s="109">
        <f t="shared" si="5"/>
        <v>-10.554584509216939</v>
      </c>
      <c r="Z54" s="109">
        <f t="shared" si="6"/>
        <v>-25.9725224319867</v>
      </c>
      <c r="AA54" s="109">
        <f t="shared" si="7"/>
        <v>-34.021908976519228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5.2012942845593217</v>
      </c>
      <c r="I55" s="97">
        <v>3.2700729807553515</v>
      </c>
      <c r="J55" s="98">
        <v>0.93271397764057618</v>
      </c>
      <c r="K55" s="99">
        <v>248</v>
      </c>
      <c r="M55" s="100">
        <f t="shared" si="0"/>
        <v>0.62870370370370376</v>
      </c>
      <c r="N55" s="89">
        <f t="shared" si="1"/>
        <v>3.2700729807553515</v>
      </c>
      <c r="O55" s="100"/>
      <c r="V55" s="109">
        <f t="shared" si="2"/>
        <v>381.91025315312862</v>
      </c>
      <c r="W55" s="109">
        <f t="shared" si="3"/>
        <v>149.81869166614976</v>
      </c>
      <c r="X55" s="109">
        <f t="shared" si="4"/>
        <v>111.10511245798676</v>
      </c>
      <c r="Y55" s="109">
        <f t="shared" si="5"/>
        <v>96.07234776175892</v>
      </c>
      <c r="Z55" s="109">
        <f t="shared" si="6"/>
        <v>60.599104891639961</v>
      </c>
      <c r="AA55" s="109">
        <f t="shared" si="7"/>
        <v>42.079258380390378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14.387260449675569</v>
      </c>
      <c r="I56" s="97">
        <v>10.168293534027462</v>
      </c>
      <c r="J56" s="98">
        <v>0.79077408054369536</v>
      </c>
      <c r="K56" s="99">
        <v>106</v>
      </c>
      <c r="M56" s="100">
        <f t="shared" si="0"/>
        <v>0.70675675675675675</v>
      </c>
      <c r="N56" s="89">
        <f t="shared" si="1"/>
        <v>10.168293534027462</v>
      </c>
      <c r="O56" s="100"/>
      <c r="V56" s="109">
        <f t="shared" si="2"/>
        <v>142.69625952531709</v>
      </c>
      <c r="W56" s="109">
        <f t="shared" si="3"/>
        <v>40.412500394513366</v>
      </c>
      <c r="X56" s="109">
        <f t="shared" si="4"/>
        <v>23.351257902759993</v>
      </c>
      <c r="Y56" s="109">
        <f t="shared" si="5"/>
        <v>16.726253213197918</v>
      </c>
      <c r="Z56" s="109">
        <f t="shared" si="6"/>
        <v>1.093041018538655</v>
      </c>
      <c r="AA56" s="109">
        <f t="shared" si="7"/>
        <v>-7.068735771447666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23.210175139361244</v>
      </c>
      <c r="I57" s="97">
        <v>14.497000520512326</v>
      </c>
      <c r="J57" s="98">
        <v>0.70170528091931017</v>
      </c>
      <c r="K57" s="99">
        <v>52</v>
      </c>
      <c r="M57" s="100">
        <f t="shared" si="0"/>
        <v>0.62459677419354842</v>
      </c>
      <c r="N57" s="89">
        <f t="shared" si="1"/>
        <v>14.497000520512326</v>
      </c>
      <c r="O57" s="100"/>
      <c r="V57" s="109">
        <f t="shared" si="2"/>
        <v>297.64924797807475</v>
      </c>
      <c r="W57" s="109">
        <f t="shared" si="3"/>
        <v>57.214871231719286</v>
      </c>
      <c r="X57" s="109">
        <f t="shared" si="4"/>
        <v>17.109685033221712</v>
      </c>
      <c r="Y57" s="109">
        <f t="shared" si="5"/>
        <v>1.5365492097767064</v>
      </c>
      <c r="Z57" s="109">
        <f t="shared" si="6"/>
        <v>-35.211822794811042</v>
      </c>
      <c r="AA57" s="109">
        <f t="shared" si="7"/>
        <v>-54.397387857331744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24.343344833755701</v>
      </c>
      <c r="I58" s="97">
        <v>16.234863061923839</v>
      </c>
      <c r="J58" s="98">
        <v>0.6659464894467082</v>
      </c>
      <c r="K58" s="99">
        <v>35</v>
      </c>
      <c r="M58" s="100">
        <f t="shared" si="0"/>
        <v>0.66691176470588232</v>
      </c>
      <c r="N58" s="89">
        <f t="shared" si="1"/>
        <v>16.234863061923839</v>
      </c>
      <c r="O58" s="100"/>
      <c r="V58" s="109">
        <f t="shared" si="2"/>
        <v>69.163368234413937</v>
      </c>
      <c r="W58" s="109">
        <f t="shared" si="3"/>
        <v>10.294820944384938</v>
      </c>
      <c r="X58" s="109">
        <f t="shared" si="4"/>
        <v>0.47536799322760848</v>
      </c>
      <c r="Y58" s="109">
        <f t="shared" si="5"/>
        <v>-3.3375970872344705</v>
      </c>
      <c r="Z58" s="109">
        <f t="shared" si="6"/>
        <v>-12.335159351243973</v>
      </c>
      <c r="AA58" s="109">
        <f t="shared" si="7"/>
        <v>-17.032600538534794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12.994455902229067</v>
      </c>
      <c r="I59" s="97">
        <v>8.4463963364488936</v>
      </c>
      <c r="J59" s="98">
        <v>0.82620436421587773</v>
      </c>
      <c r="K59" s="99">
        <v>145</v>
      </c>
      <c r="M59" s="100">
        <f t="shared" si="0"/>
        <v>0.65</v>
      </c>
      <c r="N59" s="89">
        <f t="shared" si="1"/>
        <v>8.4463963364488936</v>
      </c>
      <c r="O59" s="100"/>
      <c r="V59" s="109">
        <f t="shared" si="2"/>
        <v>189.18519607662481</v>
      </c>
      <c r="W59" s="109">
        <f t="shared" si="3"/>
        <v>59.393716799220464</v>
      </c>
      <c r="X59" s="109">
        <f t="shared" si="4"/>
        <v>37.744102822055922</v>
      </c>
      <c r="Y59" s="109">
        <f t="shared" si="5"/>
        <v>29.337400074864412</v>
      </c>
      <c r="Z59" s="109">
        <f t="shared" si="6"/>
        <v>9.4998642446886752</v>
      </c>
      <c r="AA59" s="109">
        <f t="shared" si="7"/>
        <v>-0.85690296944554589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8.3688889692125361</v>
      </c>
      <c r="I60" s="97">
        <v>6.6951111753700285</v>
      </c>
      <c r="J60" s="98">
        <v>0.86223934361834376</v>
      </c>
      <c r="K60" s="99">
        <v>183</v>
      </c>
      <c r="M60" s="100">
        <f t="shared" si="0"/>
        <v>0.79999999999999993</v>
      </c>
      <c r="N60" s="89">
        <f t="shared" si="1"/>
        <v>6.6951111753700285</v>
      </c>
      <c r="O60" s="100"/>
      <c r="V60" s="109">
        <f t="shared" si="2"/>
        <v>427.90893929906412</v>
      </c>
      <c r="W60" s="109">
        <f t="shared" si="3"/>
        <v>146.60873916021595</v>
      </c>
      <c r="X60" s="109">
        <f t="shared" si="4"/>
        <v>99.687009177549697</v>
      </c>
      <c r="Y60" s="109">
        <f t="shared" si="5"/>
        <v>81.466959768616945</v>
      </c>
      <c r="Z60" s="109">
        <f t="shared" si="6"/>
        <v>38.47259041280445</v>
      </c>
      <c r="AA60" s="109">
        <f t="shared" si="7"/>
        <v>16.026119301240428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22.71724863405138</v>
      </c>
      <c r="I61" s="97">
        <v>14.95111944985242</v>
      </c>
      <c r="J61" s="98">
        <v>0.69236119085977965</v>
      </c>
      <c r="K61" s="99">
        <v>47</v>
      </c>
      <c r="M61" s="100">
        <f t="shared" si="0"/>
        <v>0.65813953488372101</v>
      </c>
      <c r="N61" s="89">
        <f t="shared" si="1"/>
        <v>14.95111944985242</v>
      </c>
      <c r="O61" s="100"/>
      <c r="V61" s="109">
        <f t="shared" si="2"/>
        <v>98.749288366455289</v>
      </c>
      <c r="W61" s="109">
        <f t="shared" si="3"/>
        <v>17.90529163059648</v>
      </c>
      <c r="X61" s="109">
        <f t="shared" si="4"/>
        <v>4.4202667934753244</v>
      </c>
      <c r="Y61" s="109">
        <f t="shared" si="5"/>
        <v>-0.81606654086247499</v>
      </c>
      <c r="Z61" s="109">
        <f t="shared" si="6"/>
        <v>-13.172391400019917</v>
      </c>
      <c r="AA61" s="109">
        <f t="shared" si="7"/>
        <v>-19.623373078593641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15.814924502787935</v>
      </c>
      <c r="I62" s="97">
        <v>10.782903070082684</v>
      </c>
      <c r="J62" s="98">
        <v>0.77812768664707532</v>
      </c>
      <c r="K62" s="99">
        <v>94</v>
      </c>
      <c r="M62" s="100">
        <f t="shared" si="0"/>
        <v>0.68181818181818188</v>
      </c>
      <c r="N62" s="89">
        <f t="shared" si="1"/>
        <v>10.782903070082684</v>
      </c>
      <c r="O62" s="100"/>
      <c r="V62" s="109">
        <f t="shared" si="2"/>
        <v>118.09611771792341</v>
      </c>
      <c r="W62" s="109">
        <f t="shared" si="3"/>
        <v>32.069812589660131</v>
      </c>
      <c r="X62" s="109">
        <f t="shared" si="4"/>
        <v>17.720362931812637</v>
      </c>
      <c r="Y62" s="109">
        <f t="shared" si="5"/>
        <v>12.148367145349564</v>
      </c>
      <c r="Z62" s="109">
        <f t="shared" si="6"/>
        <v>-1.0000299591485724</v>
      </c>
      <c r="AA62" s="109">
        <f t="shared" si="7"/>
        <v>-7.8645361768584392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6.0467306282967419</v>
      </c>
      <c r="I63" s="97">
        <v>4.2125556710467302</v>
      </c>
      <c r="J63" s="98">
        <v>0.91332116538668351</v>
      </c>
      <c r="K63" s="99">
        <v>232</v>
      </c>
      <c r="M63" s="100">
        <f t="shared" si="0"/>
        <v>0.69666666666666666</v>
      </c>
      <c r="N63" s="89">
        <f t="shared" si="1"/>
        <v>4.2125556710467302</v>
      </c>
      <c r="O63" s="100"/>
      <c r="V63" s="109">
        <f t="shared" si="2"/>
        <v>161.27819040273127</v>
      </c>
      <c r="W63" s="109">
        <f t="shared" si="3"/>
        <v>61.186358646818114</v>
      </c>
      <c r="X63" s="109">
        <f t="shared" si="4"/>
        <v>44.490736315930114</v>
      </c>
      <c r="Y63" s="109">
        <f t="shared" si="5"/>
        <v>38.007704597064773</v>
      </c>
      <c r="Z63" s="109">
        <f t="shared" si="6"/>
        <v>22.709510063646572</v>
      </c>
      <c r="AA63" s="109">
        <f t="shared" si="7"/>
        <v>14.722639066385748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18.443001830370491</v>
      </c>
      <c r="I64" s="97">
        <v>12.3881295313432</v>
      </c>
      <c r="J64" s="98">
        <v>0.74509805574894006</v>
      </c>
      <c r="K64" s="99">
        <v>69</v>
      </c>
      <c r="M64" s="100">
        <f t="shared" si="0"/>
        <v>0.67169811320754724</v>
      </c>
      <c r="N64" s="89">
        <f t="shared" si="1"/>
        <v>12.3881295313432</v>
      </c>
      <c r="O64" s="100"/>
      <c r="V64" s="109">
        <f t="shared" si="2"/>
        <v>158.0847861318608</v>
      </c>
      <c r="W64" s="109">
        <f t="shared" si="3"/>
        <v>37.824242313858356</v>
      </c>
      <c r="X64" s="109">
        <f t="shared" si="4"/>
        <v>17.764417394389245</v>
      </c>
      <c r="Y64" s="109">
        <f t="shared" si="5"/>
        <v>9.9750413142172913</v>
      </c>
      <c r="Z64" s="109">
        <f t="shared" si="6"/>
        <v>-8.4057712031215832</v>
      </c>
      <c r="AA64" s="109">
        <f t="shared" si="7"/>
        <v>-18.002013300849743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14.991796083576396</v>
      </c>
      <c r="I65" s="97">
        <v>9.7446674543246576</v>
      </c>
      <c r="J65" s="98">
        <v>0.79949074039767032</v>
      </c>
      <c r="K65" s="99">
        <v>116</v>
      </c>
      <c r="M65" s="100">
        <f t="shared" si="0"/>
        <v>0.65</v>
      </c>
      <c r="N65" s="89">
        <f t="shared" si="1"/>
        <v>9.7446674543246576</v>
      </c>
      <c r="O65" s="100"/>
      <c r="V65" s="109">
        <f t="shared" si="2"/>
        <v>89.510835313269496</v>
      </c>
      <c r="W65" s="109">
        <f t="shared" si="3"/>
        <v>26.049575499575361</v>
      </c>
      <c r="X65" s="109">
        <f t="shared" si="4"/>
        <v>15.464044114001503</v>
      </c>
      <c r="Y65" s="109">
        <f t="shared" si="5"/>
        <v>11.35360519931926</v>
      </c>
      <c r="Z65" s="109">
        <f t="shared" si="6"/>
        <v>1.6540854589551013</v>
      </c>
      <c r="AA65" s="109">
        <f t="shared" si="7"/>
        <v>-3.4098332101693014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26.387464436195881</v>
      </c>
      <c r="I66" s="97">
        <v>17.493069096064339</v>
      </c>
      <c r="J66" s="98">
        <v>0.64005725705215033</v>
      </c>
      <c r="K66" s="99">
        <v>26</v>
      </c>
      <c r="M66" s="100">
        <f t="shared" si="0"/>
        <v>0.6629310344827587</v>
      </c>
      <c r="N66" s="89">
        <f t="shared" si="1"/>
        <v>17.493069096064339</v>
      </c>
      <c r="O66" s="100"/>
      <c r="V66" s="109">
        <f t="shared" si="2"/>
        <v>210.48314180666691</v>
      </c>
      <c r="W66" s="109">
        <f t="shared" si="3"/>
        <v>24.083527589521402</v>
      </c>
      <c r="X66" s="109">
        <f t="shared" si="4"/>
        <v>-7.0084956754922425</v>
      </c>
      <c r="Y66" s="109">
        <f t="shared" si="5"/>
        <v>-19.081754703271262</v>
      </c>
      <c r="Z66" s="109">
        <f t="shared" si="6"/>
        <v>-47.571367783806515</v>
      </c>
      <c r="AA66" s="109">
        <f t="shared" si="7"/>
        <v>-62.44520560427955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24.606438026726615</v>
      </c>
      <c r="I67" s="97">
        <v>16.397033481526673</v>
      </c>
      <c r="J67" s="98">
        <v>0.66260962126558498</v>
      </c>
      <c r="K67" s="99">
        <v>31</v>
      </c>
      <c r="M67" s="100">
        <f t="shared" si="0"/>
        <v>0.66637168141592917</v>
      </c>
      <c r="N67" s="89">
        <f t="shared" si="1"/>
        <v>16.397033481526673</v>
      </c>
      <c r="O67" s="100"/>
      <c r="V67" s="109">
        <f t="shared" si="2"/>
        <v>226.45265230181309</v>
      </c>
      <c r="W67" s="109">
        <f t="shared" si="3"/>
        <v>32.736340637201138</v>
      </c>
      <c r="X67" s="109">
        <f t="shared" si="4"/>
        <v>0.42386995755562712</v>
      </c>
      <c r="Y67" s="109">
        <f t="shared" si="5"/>
        <v>-12.123297687911005</v>
      </c>
      <c r="Z67" s="109">
        <f t="shared" si="6"/>
        <v>-41.731206426841908</v>
      </c>
      <c r="AA67" s="109">
        <f t="shared" si="7"/>
        <v>-57.188883284064808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29.071785631109535</v>
      </c>
      <c r="I68" s="97">
        <v>19.138925540480443</v>
      </c>
      <c r="J68" s="98">
        <v>0.60619161118702247</v>
      </c>
      <c r="K68" s="99">
        <v>19</v>
      </c>
      <c r="M68" s="100">
        <f t="shared" si="0"/>
        <v>0.65833333333333333</v>
      </c>
      <c r="N68" s="89">
        <f t="shared" si="1"/>
        <v>19.138925540480443</v>
      </c>
      <c r="O68" s="100"/>
      <c r="V68" s="109">
        <f t="shared" si="2"/>
        <v>65.970256646263934</v>
      </c>
      <c r="W68" s="109">
        <f t="shared" si="3"/>
        <v>4.2845180570390529</v>
      </c>
      <c r="X68" s="109">
        <f t="shared" si="4"/>
        <v>-6.0048509815762277</v>
      </c>
      <c r="Y68" s="109">
        <f t="shared" si="5"/>
        <v>-10.000287900453028</v>
      </c>
      <c r="Z68" s="109">
        <f t="shared" si="6"/>
        <v>-19.428434156951067</v>
      </c>
      <c r="AA68" s="109">
        <f t="shared" si="7"/>
        <v>-24.350674342187631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24.31257062035365</v>
      </c>
      <c r="I69" s="97">
        <v>15.987114694107548</v>
      </c>
      <c r="J69" s="98">
        <v>0.67104423567882665</v>
      </c>
      <c r="K69" s="99">
        <v>38</v>
      </c>
      <c r="M69" s="100">
        <f t="shared" si="0"/>
        <v>0.65756578947368416</v>
      </c>
      <c r="N69" s="89">
        <f t="shared" si="1"/>
        <v>15.987114694107548</v>
      </c>
      <c r="O69" s="100"/>
      <c r="V69" s="109">
        <f t="shared" si="2"/>
        <v>158.19806448231137</v>
      </c>
      <c r="W69" s="109">
        <f t="shared" si="3"/>
        <v>24.570352255781835</v>
      </c>
      <c r="X69" s="109">
        <f t="shared" si="4"/>
        <v>2.2808429408229771</v>
      </c>
      <c r="Y69" s="109">
        <f t="shared" si="5"/>
        <v>-6.374335825378604</v>
      </c>
      <c r="Z69" s="109">
        <f t="shared" si="6"/>
        <v>-26.798207592280345</v>
      </c>
      <c r="AA69" s="109">
        <f t="shared" si="7"/>
        <v>-37.461088673476382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31.216690645241339</v>
      </c>
      <c r="I70" s="97">
        <v>19.983078729946747</v>
      </c>
      <c r="J70" s="98">
        <v>0.58882205683289046</v>
      </c>
      <c r="K70" s="99">
        <v>16</v>
      </c>
      <c r="M70" s="100">
        <f t="shared" ref="M70:M133" si="8">IF(ISERROR(I70/H70),$O$3,(I70/H70))</f>
        <v>0.64014084507042257</v>
      </c>
      <c r="N70" s="89">
        <f t="shared" ref="N70:N133" si="9">I70</f>
        <v>19.983078729946747</v>
      </c>
      <c r="O70" s="100"/>
      <c r="V70" s="109">
        <f t="shared" ref="V70:V133" si="10">(((($O$5-N70))/M70)*G70)+((((($O$5-N70)/$T$2))*$T$3/M70)*G70)</f>
        <v>103.74962443297173</v>
      </c>
      <c r="W70" s="109">
        <f t="shared" ref="W70:W133" si="11">(((($P$5-N70))/M70)*G70)+((((($P$5-N70)/$T$2))*$T$3/M70)*G70)</f>
        <v>3.8764208348242311</v>
      </c>
      <c r="X70" s="109">
        <f t="shared" ref="X70:X133" si="12">(((($Q$5-N70))/M70)*G70)+((((($Q$5-N70)/$T$2))*$T$3/M70)*G70)</f>
        <v>-12.782733653594319</v>
      </c>
      <c r="Y70" s="109">
        <f t="shared" ref="Y70:Y133" si="13">(((($R$5-N70))/M70)*G70)+((((($R$5-N70)/$T$2))*$T$3/M70)*G70)</f>
        <v>-19.25160464369122</v>
      </c>
      <c r="Z70" s="109">
        <f t="shared" ref="Z70:Z133" si="14">(((($S$5-N70))/M70)*G70)+((((($S$5-N70)/$T$2))*$T$3/M70)*G70)</f>
        <v>-34.516383702246912</v>
      </c>
      <c r="AA70" s="109">
        <f t="shared" ref="AA70:AA133" si="15">(((($T$5-N70))/M70)*G70)+((((($T$5-N70)/$T$2))*$T$3/M70)*G70)</f>
        <v>-42.485809171118348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25.011246462085722</v>
      </c>
      <c r="I71" s="97">
        <v>17.665552120720978</v>
      </c>
      <c r="J71" s="98">
        <v>0.63650819355357768</v>
      </c>
      <c r="K71" s="99">
        <v>24</v>
      </c>
      <c r="M71" s="100">
        <f t="shared" si="8"/>
        <v>0.70630434782608686</v>
      </c>
      <c r="N71" s="89">
        <f t="shared" si="9"/>
        <v>17.665552120720978</v>
      </c>
      <c r="O71" s="100"/>
      <c r="V71" s="109">
        <f t="shared" si="10"/>
        <v>205.48547916183003</v>
      </c>
      <c r="W71" s="109">
        <f t="shared" si="11"/>
        <v>22.497038457733638</v>
      </c>
      <c r="X71" s="109">
        <f t="shared" si="12"/>
        <v>-8.0259906777901922</v>
      </c>
      <c r="Y71" s="109">
        <f t="shared" si="13"/>
        <v>-19.878305142005022</v>
      </c>
      <c r="Z71" s="109">
        <f t="shared" si="14"/>
        <v>-47.846549045112006</v>
      </c>
      <c r="AA71" s="109">
        <f t="shared" si="15"/>
        <v>-62.448190800031597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22.983261710094609</v>
      </c>
      <c r="I72" s="97">
        <v>15.112406608582051</v>
      </c>
      <c r="J72" s="98">
        <v>0.68904249692467878</v>
      </c>
      <c r="K72" s="99">
        <v>44</v>
      </c>
      <c r="M72" s="100">
        <f t="shared" si="8"/>
        <v>0.65753968253968254</v>
      </c>
      <c r="N72" s="89">
        <f t="shared" si="9"/>
        <v>15.112406608582051</v>
      </c>
      <c r="O72" s="100"/>
      <c r="V72" s="109">
        <f t="shared" si="10"/>
        <v>142.4490120030506</v>
      </c>
      <c r="W72" s="109">
        <f t="shared" si="11"/>
        <v>25.267269708781267</v>
      </c>
      <c r="X72" s="109">
        <f t="shared" si="12"/>
        <v>5.7209982588636228</v>
      </c>
      <c r="Y72" s="109">
        <f t="shared" si="13"/>
        <v>-1.8689612696847338</v>
      </c>
      <c r="Z72" s="109">
        <f t="shared" si="14"/>
        <v>-19.779204872322218</v>
      </c>
      <c r="AA72" s="109">
        <f t="shared" si="15"/>
        <v>-29.129772671110651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30.644910503738824</v>
      </c>
      <c r="I73" s="97">
        <v>20.29334480451077</v>
      </c>
      <c r="J73" s="98">
        <v>0.58243792713506848</v>
      </c>
      <c r="K73" s="99">
        <v>12</v>
      </c>
      <c r="M73" s="100">
        <f t="shared" si="8"/>
        <v>0.66220930232558151</v>
      </c>
      <c r="N73" s="89">
        <f t="shared" si="9"/>
        <v>20.29334480451077</v>
      </c>
      <c r="O73" s="100"/>
      <c r="V73" s="109">
        <f t="shared" si="10"/>
        <v>244.81102595116482</v>
      </c>
      <c r="W73" s="109">
        <f t="shared" si="11"/>
        <v>6.5638047769333872</v>
      </c>
      <c r="X73" s="109">
        <f t="shared" si="12"/>
        <v>-33.176557211931105</v>
      </c>
      <c r="Y73" s="109">
        <f t="shared" si="13"/>
        <v>-48.608029138338516</v>
      </c>
      <c r="Z73" s="109">
        <f t="shared" si="14"/>
        <v>-85.022112811598731</v>
      </c>
      <c r="AA73" s="109">
        <f t="shared" si="15"/>
        <v>-104.03315284945914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22.913916465204245</v>
      </c>
      <c r="I74" s="97">
        <v>14.357377658855608</v>
      </c>
      <c r="J74" s="98">
        <v>0.70457820364813273</v>
      </c>
      <c r="K74" s="99">
        <v>53</v>
      </c>
      <c r="M74" s="100">
        <f t="shared" si="8"/>
        <v>0.62657894736842112</v>
      </c>
      <c r="N74" s="89">
        <f t="shared" si="9"/>
        <v>14.357377658855608</v>
      </c>
      <c r="O74" s="100"/>
      <c r="V74" s="109">
        <f t="shared" si="10"/>
        <v>231.19806715777375</v>
      </c>
      <c r="W74" s="109">
        <f t="shared" si="11"/>
        <v>45.202963069332789</v>
      </c>
      <c r="X74" s="109">
        <f t="shared" si="12"/>
        <v>14.178413325578507</v>
      </c>
      <c r="Y74" s="109">
        <f t="shared" si="13"/>
        <v>2.1313547574073124</v>
      </c>
      <c r="Z74" s="109">
        <f t="shared" si="14"/>
        <v>-26.296432352605667</v>
      </c>
      <c r="AA74" s="109">
        <f t="shared" si="15"/>
        <v>-41.137992112438084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35.950172188679034</v>
      </c>
      <c r="I75" s="97">
        <v>23.563548880067824</v>
      </c>
      <c r="J75" s="98">
        <v>0.51514920732888714</v>
      </c>
      <c r="K75" s="99">
        <v>9</v>
      </c>
      <c r="M75" s="100">
        <f t="shared" si="8"/>
        <v>0.6554502369668247</v>
      </c>
      <c r="N75" s="89">
        <f t="shared" si="9"/>
        <v>23.563548880067824</v>
      </c>
      <c r="O75" s="100"/>
      <c r="V75" s="109">
        <f t="shared" si="10"/>
        <v>228.76064139568103</v>
      </c>
      <c r="W75" s="109">
        <f t="shared" si="11"/>
        <v>-22.946065147713696</v>
      </c>
      <c r="X75" s="109">
        <f t="shared" si="12"/>
        <v>-64.931510282220458</v>
      </c>
      <c r="Y75" s="109">
        <f t="shared" si="13"/>
        <v>-81.234764341466445</v>
      </c>
      <c r="Z75" s="109">
        <f t="shared" si="14"/>
        <v>-119.7060171351728</v>
      </c>
      <c r="AA75" s="109">
        <f t="shared" si="15"/>
        <v>-139.79106262829532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20.774674529122127</v>
      </c>
      <c r="I76" s="97">
        <v>14.346396667682335</v>
      </c>
      <c r="J76" s="98">
        <v>0.70480415188291579</v>
      </c>
      <c r="K76" s="99">
        <v>54</v>
      </c>
      <c r="M76" s="100">
        <f t="shared" si="8"/>
        <v>0.6905714285714285</v>
      </c>
      <c r="N76" s="89">
        <f t="shared" si="9"/>
        <v>14.346396667682335</v>
      </c>
      <c r="O76" s="100"/>
      <c r="V76" s="109">
        <f t="shared" si="10"/>
        <v>426.35384294052488</v>
      </c>
      <c r="W76" s="109">
        <f t="shared" si="11"/>
        <v>83.469033280673457</v>
      </c>
      <c r="X76" s="109">
        <f t="shared" si="12"/>
        <v>26.27480289592383</v>
      </c>
      <c r="Y76" s="109">
        <f t="shared" si="13"/>
        <v>4.0658667825071957</v>
      </c>
      <c r="Z76" s="109">
        <f t="shared" si="14"/>
        <v>-48.341192102401138</v>
      </c>
      <c r="AA76" s="109">
        <f t="shared" si="15"/>
        <v>-75.701833761472145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17.074363508427044</v>
      </c>
      <c r="I77" s="97">
        <v>11.427373493921225</v>
      </c>
      <c r="J77" s="98">
        <v>0.76486686598539977</v>
      </c>
      <c r="K77" s="99">
        <v>81</v>
      </c>
      <c r="M77" s="100">
        <f t="shared" si="8"/>
        <v>0.66927083333333337</v>
      </c>
      <c r="N77" s="89">
        <f t="shared" si="9"/>
        <v>11.427373493921225</v>
      </c>
      <c r="O77" s="100"/>
      <c r="V77" s="109">
        <f t="shared" si="10"/>
        <v>159.32619221194548</v>
      </c>
      <c r="W77" s="109">
        <f t="shared" si="11"/>
        <v>41.253940186405103</v>
      </c>
      <c r="X77" s="109">
        <f t="shared" si="12"/>
        <v>21.559129001581425</v>
      </c>
      <c r="Y77" s="109">
        <f t="shared" si="13"/>
        <v>13.911490412389362</v>
      </c>
      <c r="Z77" s="109">
        <f t="shared" si="14"/>
        <v>-4.1348601119009167</v>
      </c>
      <c r="AA77" s="109">
        <f t="shared" si="15"/>
        <v>-13.556486519775575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54.451274634659228</v>
      </c>
      <c r="I78" s="97">
        <v>36.078866142820964</v>
      </c>
      <c r="J78" s="98">
        <v>0.25763020939435965</v>
      </c>
      <c r="K78" s="99">
        <v>2</v>
      </c>
      <c r="M78" s="100">
        <f t="shared" si="8"/>
        <v>0.66258992805755379</v>
      </c>
      <c r="N78" s="89">
        <f t="shared" si="9"/>
        <v>36.078866142820964</v>
      </c>
      <c r="O78" s="100"/>
      <c r="V78" s="109">
        <f t="shared" si="10"/>
        <v>49.222675978213879</v>
      </c>
      <c r="W78" s="109">
        <f t="shared" si="11"/>
        <v>-59.073956262466019</v>
      </c>
      <c r="X78" s="109">
        <f t="shared" si="12"/>
        <v>-77.138164299008849</v>
      </c>
      <c r="Y78" s="109">
        <f t="shared" si="13"/>
        <v>-84.152627812622654</v>
      </c>
      <c r="Z78" s="109">
        <f t="shared" si="14"/>
        <v>-100.70485708316045</v>
      </c>
      <c r="AA78" s="109">
        <f t="shared" si="15"/>
        <v>-109.34643368307125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15.203828979166746</v>
      </c>
      <c r="I79" s="97">
        <v>10.225502051232269</v>
      </c>
      <c r="J79" s="98">
        <v>0.78959694058674468</v>
      </c>
      <c r="K79" s="99">
        <v>103</v>
      </c>
      <c r="M79" s="100">
        <f t="shared" si="8"/>
        <v>0.67256097560975614</v>
      </c>
      <c r="N79" s="89">
        <f t="shared" si="9"/>
        <v>10.225502051232269</v>
      </c>
      <c r="O79" s="100"/>
      <c r="V79" s="109">
        <f t="shared" si="10"/>
        <v>157.00417004651163</v>
      </c>
      <c r="W79" s="109">
        <f t="shared" si="11"/>
        <v>44.296817609254845</v>
      </c>
      <c r="X79" s="109">
        <f t="shared" si="12"/>
        <v>25.496888012646568</v>
      </c>
      <c r="Y79" s="109">
        <f t="shared" si="13"/>
        <v>18.196738460164191</v>
      </c>
      <c r="Z79" s="109">
        <f t="shared" si="14"/>
        <v>0.9703677095877532</v>
      </c>
      <c r="AA79" s="109">
        <f t="shared" si="15"/>
        <v>-8.0231642157184293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46.132378617642964</v>
      </c>
      <c r="I80" s="97">
        <v>30.149542079327386</v>
      </c>
      <c r="J80" s="98">
        <v>0.3796337958159518</v>
      </c>
      <c r="K80" s="99">
        <v>3</v>
      </c>
      <c r="M80" s="100">
        <f t="shared" si="8"/>
        <v>0.65354406130268194</v>
      </c>
      <c r="N80" s="89">
        <f t="shared" si="9"/>
        <v>30.149542079327386</v>
      </c>
      <c r="O80" s="100"/>
      <c r="V80" s="109">
        <f t="shared" si="10"/>
        <v>162.97881970505256</v>
      </c>
      <c r="W80" s="109">
        <f t="shared" si="11"/>
        <v>-80.360796379400654</v>
      </c>
      <c r="X80" s="109">
        <f t="shared" si="12"/>
        <v>-120.95058534636394</v>
      </c>
      <c r="Y80" s="109">
        <f t="shared" si="13"/>
        <v>-136.71189595339879</v>
      </c>
      <c r="Z80" s="109">
        <f t="shared" si="14"/>
        <v>-173.90430935258053</v>
      </c>
      <c r="AA80" s="109">
        <f t="shared" si="15"/>
        <v>-193.32169924438543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20.236603248851658</v>
      </c>
      <c r="I81" s="97">
        <v>12.733083781053766</v>
      </c>
      <c r="J81" s="98">
        <v>0.73800017154403108</v>
      </c>
      <c r="K81" s="99">
        <v>65</v>
      </c>
      <c r="M81" s="100">
        <f t="shared" si="8"/>
        <v>0.62921052631578944</v>
      </c>
      <c r="N81" s="89">
        <f t="shared" si="9"/>
        <v>12.733083781053766</v>
      </c>
      <c r="O81" s="100"/>
      <c r="V81" s="109">
        <f t="shared" si="10"/>
        <v>273.05679311855693</v>
      </c>
      <c r="W81" s="109">
        <f t="shared" si="11"/>
        <v>63.335252130242786</v>
      </c>
      <c r="X81" s="109">
        <f t="shared" si="12"/>
        <v>28.353060461181983</v>
      </c>
      <c r="Y81" s="109">
        <f t="shared" si="13"/>
        <v>14.769220716174669</v>
      </c>
      <c r="Z81" s="109">
        <f t="shared" si="14"/>
        <v>-17.284952692415459</v>
      </c>
      <c r="AA81" s="109">
        <f t="shared" si="15"/>
        <v>-34.019773744598439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0</v>
      </c>
      <c r="I82" s="97">
        <v>0</v>
      </c>
      <c r="J82" s="98">
        <v>1</v>
      </c>
      <c r="K82" s="99">
        <v>275</v>
      </c>
      <c r="M82" s="100">
        <f t="shared" si="8"/>
        <v>0.67252754699106199</v>
      </c>
      <c r="N82" s="89">
        <f t="shared" si="9"/>
        <v>0</v>
      </c>
      <c r="O82" s="100"/>
      <c r="V82" s="109">
        <f t="shared" si="10"/>
        <v>200.2037191043905</v>
      </c>
      <c r="W82" s="109">
        <f t="shared" si="11"/>
        <v>86.723893824935601</v>
      </c>
      <c r="X82" s="109">
        <f t="shared" si="12"/>
        <v>67.79511340595792</v>
      </c>
      <c r="Y82" s="109">
        <f t="shared" si="13"/>
        <v>60.444930140932996</v>
      </c>
      <c r="Z82" s="109">
        <f t="shared" si="14"/>
        <v>43.100493414298235</v>
      </c>
      <c r="AA82" s="109">
        <f t="shared" si="15"/>
        <v>34.045321684511606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14.38239250909014</v>
      </c>
      <c r="I83" s="97">
        <v>9.4862588889743478</v>
      </c>
      <c r="J83" s="98">
        <v>0.80480783411648116</v>
      </c>
      <c r="K83" s="99">
        <v>124</v>
      </c>
      <c r="M83" s="100">
        <f t="shared" si="8"/>
        <v>0.65957446808510634</v>
      </c>
      <c r="N83" s="89">
        <f t="shared" si="9"/>
        <v>9.4862588889743478</v>
      </c>
      <c r="O83" s="100"/>
      <c r="V83" s="109">
        <f t="shared" si="10"/>
        <v>197.74321660671961</v>
      </c>
      <c r="W83" s="109">
        <f t="shared" si="11"/>
        <v>58.473748590492946</v>
      </c>
      <c r="X83" s="109">
        <f t="shared" si="12"/>
        <v>35.243177229856016</v>
      </c>
      <c r="Y83" s="109">
        <f t="shared" si="13"/>
        <v>26.222577219052848</v>
      </c>
      <c r="Z83" s="109">
        <f t="shared" si="14"/>
        <v>4.9364105369046722</v>
      </c>
      <c r="AA83" s="109">
        <f t="shared" si="15"/>
        <v>-6.1766568871714265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15.207633680069904</v>
      </c>
      <c r="I84" s="97">
        <v>11.263959183373812</v>
      </c>
      <c r="J84" s="98">
        <v>0.76822932884725403</v>
      </c>
      <c r="K84" s="99">
        <v>85</v>
      </c>
      <c r="M84" s="100">
        <f t="shared" si="8"/>
        <v>0.74067796610169501</v>
      </c>
      <c r="N84" s="89">
        <f t="shared" si="9"/>
        <v>11.263959183373812</v>
      </c>
      <c r="O84" s="100"/>
      <c r="V84" s="109">
        <f t="shared" si="10"/>
        <v>199.55303661366816</v>
      </c>
      <c r="W84" s="109">
        <f t="shared" si="11"/>
        <v>52.317048563330317</v>
      </c>
      <c r="X84" s="109">
        <f t="shared" si="12"/>
        <v>27.757637401806068</v>
      </c>
      <c r="Y84" s="109">
        <f t="shared" si="13"/>
        <v>18.221039220482169</v>
      </c>
      <c r="Z84" s="109">
        <f t="shared" si="14"/>
        <v>-4.2827430362656473</v>
      </c>
      <c r="AA84" s="109">
        <f t="shared" si="15"/>
        <v>-16.031502371393035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16.812966549364496</v>
      </c>
      <c r="I85" s="97">
        <v>11.898650198939348</v>
      </c>
      <c r="J85" s="98">
        <v>0.75516973228289741</v>
      </c>
      <c r="K85" s="99">
        <v>74</v>
      </c>
      <c r="M85" s="100">
        <f t="shared" si="8"/>
        <v>0.70770676691729328</v>
      </c>
      <c r="N85" s="89">
        <f t="shared" si="9"/>
        <v>11.898650198939348</v>
      </c>
      <c r="O85" s="100"/>
      <c r="V85" s="109">
        <f t="shared" si="10"/>
        <v>418.60559874992344</v>
      </c>
      <c r="W85" s="109">
        <f t="shared" si="11"/>
        <v>104.40502385887197</v>
      </c>
      <c r="X85" s="109">
        <f t="shared" si="12"/>
        <v>51.995411181172322</v>
      </c>
      <c r="Y85" s="109">
        <f t="shared" si="13"/>
        <v>31.644376962197978</v>
      </c>
      <c r="Z85" s="109">
        <f t="shared" si="14"/>
        <v>-16.378537923772953</v>
      </c>
      <c r="AA85" s="109">
        <f t="shared" si="15"/>
        <v>-41.450308665662313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0</v>
      </c>
      <c r="J86" s="98">
        <v>1</v>
      </c>
      <c r="K86" s="99">
        <v>275</v>
      </c>
      <c r="M86" s="100">
        <f t="shared" si="8"/>
        <v>0.67252754699106199</v>
      </c>
      <c r="N86" s="89">
        <f t="shared" si="9"/>
        <v>0</v>
      </c>
      <c r="O86" s="100"/>
      <c r="V86" s="109">
        <f t="shared" si="10"/>
        <v>66.956324850708725</v>
      </c>
      <c r="W86" s="109">
        <f t="shared" si="11"/>
        <v>29.004022668694855</v>
      </c>
      <c r="X86" s="109">
        <f t="shared" si="12"/>
        <v>22.673463094524546</v>
      </c>
      <c r="Y86" s="109">
        <f t="shared" si="13"/>
        <v>20.215260716432663</v>
      </c>
      <c r="Z86" s="109">
        <f t="shared" si="14"/>
        <v>14.414570574330041</v>
      </c>
      <c r="AA86" s="109">
        <f t="shared" si="15"/>
        <v>11.38615021015884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16.494080755032591</v>
      </c>
      <c r="I87" s="97">
        <v>11.054782760588889</v>
      </c>
      <c r="J87" s="98">
        <v>0.77253340693462436</v>
      </c>
      <c r="K87" s="99">
        <v>90</v>
      </c>
      <c r="M87" s="100">
        <f t="shared" si="8"/>
        <v>0.67022727272727267</v>
      </c>
      <c r="N87" s="89">
        <f t="shared" si="9"/>
        <v>11.054782760588889</v>
      </c>
      <c r="O87" s="100"/>
      <c r="V87" s="109">
        <f t="shared" si="10"/>
        <v>381.21172987593587</v>
      </c>
      <c r="W87" s="109">
        <f t="shared" si="11"/>
        <v>101.50977348760254</v>
      </c>
      <c r="X87" s="109">
        <f t="shared" si="12"/>
        <v>54.854635429403906</v>
      </c>
      <c r="Y87" s="109">
        <f t="shared" si="13"/>
        <v>36.738105605908807</v>
      </c>
      <c r="Z87" s="109">
        <f t="shared" si="14"/>
        <v>-6.0119856367123878</v>
      </c>
      <c r="AA87" s="109">
        <f t="shared" si="15"/>
        <v>-28.330924197082126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-0.68156834005130107</v>
      </c>
      <c r="I88" s="97">
        <v>-1.8743129351410779</v>
      </c>
      <c r="J88" s="98">
        <v>1.0385664365305169</v>
      </c>
      <c r="K88" s="99">
        <v>292</v>
      </c>
      <c r="M88" s="100">
        <f t="shared" si="8"/>
        <v>2.75</v>
      </c>
      <c r="N88" s="89">
        <f t="shared" si="9"/>
        <v>-1.8743129351410779</v>
      </c>
      <c r="O88" s="100"/>
      <c r="V88" s="109">
        <f t="shared" si="10"/>
        <v>27.478858957853813</v>
      </c>
      <c r="W88" s="109">
        <f t="shared" si="11"/>
        <v>12.481633198179537</v>
      </c>
      <c r="X88" s="109">
        <f t="shared" si="12"/>
        <v>9.9800502727597085</v>
      </c>
      <c r="Y88" s="109">
        <f t="shared" si="13"/>
        <v>9.0086674077517568</v>
      </c>
      <c r="Z88" s="109">
        <f t="shared" si="14"/>
        <v>6.7164676037499325</v>
      </c>
      <c r="AA88" s="109">
        <f t="shared" si="15"/>
        <v>5.5197574890682812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16.99570927183191</v>
      </c>
      <c r="I89" s="97">
        <v>10.892704578764997</v>
      </c>
      <c r="J89" s="98">
        <v>0.77586837720298141</v>
      </c>
      <c r="K89" s="99">
        <v>92</v>
      </c>
      <c r="M89" s="100">
        <f t="shared" si="8"/>
        <v>0.64090909090909098</v>
      </c>
      <c r="N89" s="89">
        <f t="shared" si="9"/>
        <v>10.892704578764997</v>
      </c>
      <c r="O89" s="100"/>
      <c r="V89" s="109">
        <f t="shared" si="10"/>
        <v>271.98788827510862</v>
      </c>
      <c r="W89" s="109">
        <f t="shared" si="11"/>
        <v>73.283237813109793</v>
      </c>
      <c r="X89" s="109">
        <f t="shared" si="12"/>
        <v>40.138697031852153</v>
      </c>
      <c r="Y89" s="109">
        <f t="shared" si="13"/>
        <v>27.268430507280478</v>
      </c>
      <c r="Z89" s="109">
        <f t="shared" si="14"/>
        <v>-3.1019038560222474</v>
      </c>
      <c r="AA89" s="109">
        <f t="shared" si="15"/>
        <v>-18.957627364669396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19.347478101701455</v>
      </c>
      <c r="I90" s="97">
        <v>12.457060461972691</v>
      </c>
      <c r="J90" s="98">
        <v>0.74367971182607129</v>
      </c>
      <c r="K90" s="99">
        <v>68</v>
      </c>
      <c r="M90" s="100">
        <f t="shared" si="8"/>
        <v>0.64385964912280702</v>
      </c>
      <c r="N90" s="89">
        <f t="shared" si="9"/>
        <v>12.457060461972691</v>
      </c>
      <c r="O90" s="100"/>
      <c r="V90" s="109">
        <f t="shared" si="10"/>
        <v>337.50617783614121</v>
      </c>
      <c r="W90" s="109">
        <f t="shared" si="11"/>
        <v>80.263921342539319</v>
      </c>
      <c r="X90" s="109">
        <f t="shared" si="12"/>
        <v>37.355129619793438</v>
      </c>
      <c r="Y90" s="109">
        <f t="shared" si="13"/>
        <v>20.693333357063025</v>
      </c>
      <c r="Z90" s="109">
        <f t="shared" si="14"/>
        <v>-18.623981682703885</v>
      </c>
      <c r="AA90" s="109">
        <f t="shared" si="15"/>
        <v>-39.150738777818205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42.152757623071018</v>
      </c>
      <c r="I91" s="97">
        <v>29.386493885798078</v>
      </c>
      <c r="J91" s="98">
        <v>0.39533450895394157</v>
      </c>
      <c r="K91" s="99">
        <v>4</v>
      </c>
      <c r="M91" s="100">
        <f t="shared" si="8"/>
        <v>0.69714285714285706</v>
      </c>
      <c r="N91" s="89">
        <f t="shared" si="9"/>
        <v>29.386493885798078</v>
      </c>
      <c r="O91" s="100"/>
      <c r="V91" s="109">
        <f t="shared" si="10"/>
        <v>93.40099486128895</v>
      </c>
      <c r="W91" s="109">
        <f t="shared" si="11"/>
        <v>-40.515259587298253</v>
      </c>
      <c r="X91" s="109">
        <f t="shared" si="12"/>
        <v>-62.852898623548832</v>
      </c>
      <c r="Y91" s="109">
        <f t="shared" si="13"/>
        <v>-71.526766510980551</v>
      </c>
      <c r="Z91" s="109">
        <f t="shared" si="14"/>
        <v>-91.994739529370108</v>
      </c>
      <c r="AA91" s="109">
        <f t="shared" si="15"/>
        <v>-102.68064496194836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16.437249152738126</v>
      </c>
      <c r="I92" s="97">
        <v>10.587768905781573</v>
      </c>
      <c r="J92" s="98">
        <v>0.78214282692667214</v>
      </c>
      <c r="K92" s="99">
        <v>98</v>
      </c>
      <c r="M92" s="100">
        <f t="shared" si="8"/>
        <v>0.64413265306122447</v>
      </c>
      <c r="N92" s="89">
        <f t="shared" si="9"/>
        <v>10.587768905781573</v>
      </c>
      <c r="O92" s="100"/>
      <c r="V92" s="109">
        <f t="shared" si="10"/>
        <v>359.01632977832367</v>
      </c>
      <c r="W92" s="109">
        <f t="shared" si="11"/>
        <v>98.83588389709378</v>
      </c>
      <c r="X92" s="109">
        <f t="shared" si="12"/>
        <v>55.436993237282934</v>
      </c>
      <c r="Y92" s="109">
        <f t="shared" si="13"/>
        <v>38.584887988675661</v>
      </c>
      <c r="Z92" s="109">
        <f t="shared" si="14"/>
        <v>-1.1815045835873177</v>
      </c>
      <c r="AA92" s="109">
        <f t="shared" si="15"/>
        <v>-21.942715771436514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7.8289046500216513</v>
      </c>
      <c r="I93" s="97">
        <v>6.2631237200173215</v>
      </c>
      <c r="J93" s="98">
        <v>0.87112804969643831</v>
      </c>
      <c r="K93" s="99">
        <v>192</v>
      </c>
      <c r="M93" s="100">
        <f t="shared" si="8"/>
        <v>0.8</v>
      </c>
      <c r="N93" s="89">
        <f t="shared" si="9"/>
        <v>6.2631237200173215</v>
      </c>
      <c r="O93" s="100"/>
      <c r="V93" s="109">
        <f t="shared" si="10"/>
        <v>289.69887694539437</v>
      </c>
      <c r="W93" s="109">
        <f t="shared" si="11"/>
        <v>101.19888707684819</v>
      </c>
      <c r="X93" s="109">
        <f t="shared" si="12"/>
        <v>69.756514757235465</v>
      </c>
      <c r="Y93" s="109">
        <f t="shared" si="13"/>
        <v>57.547212640518175</v>
      </c>
      <c r="Z93" s="109">
        <f t="shared" si="14"/>
        <v>28.736574809564345</v>
      </c>
      <c r="AA93" s="109">
        <f t="shared" si="15"/>
        <v>13.695136605731017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0</v>
      </c>
      <c r="I94" s="97">
        <v>0</v>
      </c>
      <c r="J94" s="98">
        <v>1</v>
      </c>
      <c r="K94" s="99">
        <v>275</v>
      </c>
      <c r="M94" s="100">
        <f t="shared" si="8"/>
        <v>0.67252754699106199</v>
      </c>
      <c r="N94" s="89">
        <f t="shared" si="9"/>
        <v>0</v>
      </c>
      <c r="O94" s="100"/>
      <c r="V94" s="109">
        <f t="shared" si="10"/>
        <v>138.03221255971275</v>
      </c>
      <c r="W94" s="109">
        <f t="shared" si="11"/>
        <v>59.792550308257233</v>
      </c>
      <c r="X94" s="109">
        <f t="shared" si="12"/>
        <v>46.741936393707064</v>
      </c>
      <c r="Y94" s="109">
        <f t="shared" si="13"/>
        <v>41.674287983730466</v>
      </c>
      <c r="Z94" s="109">
        <f t="shared" si="14"/>
        <v>29.716013743425229</v>
      </c>
      <c r="AA94" s="109">
        <f t="shared" si="15"/>
        <v>23.472846061216082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21.162211064570634</v>
      </c>
      <c r="I95" s="97">
        <v>15.111607055968046</v>
      </c>
      <c r="J95" s="98">
        <v>0.68905894876394358</v>
      </c>
      <c r="K95" s="99">
        <v>45</v>
      </c>
      <c r="M95" s="100">
        <f t="shared" si="8"/>
        <v>0.71408450704225357</v>
      </c>
      <c r="N95" s="89">
        <f t="shared" si="9"/>
        <v>15.111607055968046</v>
      </c>
      <c r="O95" s="100"/>
      <c r="V95" s="109">
        <f t="shared" si="10"/>
        <v>160.55010272243703</v>
      </c>
      <c r="W95" s="109">
        <f t="shared" si="11"/>
        <v>28.481151807941924</v>
      </c>
      <c r="X95" s="109">
        <f t="shared" si="12"/>
        <v>6.4516486264824406</v>
      </c>
      <c r="Y95" s="109">
        <f t="shared" si="13"/>
        <v>-2.1025678648683552</v>
      </c>
      <c r="Z95" s="109">
        <f t="shared" si="14"/>
        <v>-22.288196077182942</v>
      </c>
      <c r="AA95" s="109">
        <f t="shared" si="15"/>
        <v>-32.82669512543648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23.764434799374701</v>
      </c>
      <c r="I96" s="97">
        <v>14.957142578119957</v>
      </c>
      <c r="J96" s="98">
        <v>0.69223725712934969</v>
      </c>
      <c r="K96" s="99">
        <v>46</v>
      </c>
      <c r="M96" s="100">
        <f t="shared" si="8"/>
        <v>0.62939189189189193</v>
      </c>
      <c r="N96" s="89">
        <f t="shared" si="9"/>
        <v>14.957142578119957</v>
      </c>
      <c r="O96" s="100"/>
      <c r="V96" s="109">
        <f t="shared" si="10"/>
        <v>169.84179459537697</v>
      </c>
      <c r="W96" s="109">
        <f t="shared" si="11"/>
        <v>30.770941834073245</v>
      </c>
      <c r="X96" s="109">
        <f t="shared" si="12"/>
        <v>7.5735001027694357</v>
      </c>
      <c r="Y96" s="109">
        <f t="shared" si="13"/>
        <v>-1.4342354317330537</v>
      </c>
      <c r="Z96" s="109">
        <f t="shared" si="14"/>
        <v>-22.690045442874098</v>
      </c>
      <c r="AA96" s="109">
        <f t="shared" si="15"/>
        <v>-33.787264276797252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30.678480295918263</v>
      </c>
      <c r="I97" s="97">
        <v>20.193658500666199</v>
      </c>
      <c r="J97" s="98">
        <v>0.58448910302896695</v>
      </c>
      <c r="K97" s="99">
        <v>15</v>
      </c>
      <c r="M97" s="100">
        <f t="shared" si="8"/>
        <v>0.65823529411764714</v>
      </c>
      <c r="N97" s="89">
        <f t="shared" si="9"/>
        <v>20.193658500666199</v>
      </c>
      <c r="O97" s="100"/>
      <c r="V97" s="109">
        <f t="shared" si="10"/>
        <v>122.00759064452647</v>
      </c>
      <c r="W97" s="109">
        <f t="shared" si="11"/>
        <v>3.6879206505431625</v>
      </c>
      <c r="X97" s="109">
        <f t="shared" si="12"/>
        <v>-16.048160604840039</v>
      </c>
      <c r="Y97" s="109">
        <f t="shared" si="13"/>
        <v>-23.711824662934941</v>
      </c>
      <c r="Z97" s="109">
        <f t="shared" si="14"/>
        <v>-41.795990942476195</v>
      </c>
      <c r="AA97" s="109">
        <f t="shared" si="15"/>
        <v>-51.237360174132689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11.208865132760922</v>
      </c>
      <c r="I98" s="97">
        <v>6.8854457244102809</v>
      </c>
      <c r="J98" s="98">
        <v>0.85832296169113209</v>
      </c>
      <c r="K98" s="99">
        <v>179</v>
      </c>
      <c r="M98" s="100">
        <f t="shared" si="8"/>
        <v>0.61428571428571432</v>
      </c>
      <c r="N98" s="89">
        <f t="shared" si="9"/>
        <v>6.8854457244102809</v>
      </c>
      <c r="O98" s="100"/>
      <c r="V98" s="109">
        <f t="shared" si="10"/>
        <v>259.64171912295217</v>
      </c>
      <c r="W98" s="109">
        <f t="shared" si="11"/>
        <v>88.178780480758263</v>
      </c>
      <c r="X98" s="109">
        <f t="shared" si="12"/>
        <v>59.578240185968724</v>
      </c>
      <c r="Y98" s="109">
        <f t="shared" si="13"/>
        <v>48.472442137053179</v>
      </c>
      <c r="Z98" s="109">
        <f t="shared" si="14"/>
        <v>22.265774274119735</v>
      </c>
      <c r="AA98" s="109">
        <f t="shared" si="15"/>
        <v>8.5838149401549373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2.5358739120207012</v>
      </c>
      <c r="I99" s="97">
        <v>1.6483180428134558</v>
      </c>
      <c r="J99" s="98">
        <v>0.96608370353295014</v>
      </c>
      <c r="K99" s="99">
        <v>266</v>
      </c>
      <c r="M99" s="100">
        <f t="shared" si="8"/>
        <v>0.65</v>
      </c>
      <c r="N99" s="89">
        <f t="shared" si="9"/>
        <v>1.6483180428134558</v>
      </c>
      <c r="O99" s="100"/>
      <c r="V99" s="109">
        <f t="shared" si="10"/>
        <v>203.45965217877591</v>
      </c>
      <c r="W99" s="109">
        <f t="shared" si="11"/>
        <v>84.085566281939151</v>
      </c>
      <c r="X99" s="109">
        <f t="shared" si="12"/>
        <v>64.173605243112149</v>
      </c>
      <c r="Y99" s="109">
        <f t="shared" si="13"/>
        <v>56.441645784452035</v>
      </c>
      <c r="Z99" s="109">
        <f t="shared" si="14"/>
        <v>38.196320903674298</v>
      </c>
      <c r="AA99" s="109">
        <f t="shared" si="15"/>
        <v>28.67081409909289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0</v>
      </c>
      <c r="I100" s="97">
        <v>0</v>
      </c>
      <c r="J100" s="98">
        <v>1</v>
      </c>
      <c r="K100" s="99">
        <v>275</v>
      </c>
      <c r="M100" s="100">
        <f t="shared" si="8"/>
        <v>0.67252754699106199</v>
      </c>
      <c r="N100" s="89">
        <f t="shared" si="9"/>
        <v>0</v>
      </c>
      <c r="O100" s="100"/>
      <c r="V100" s="109">
        <f t="shared" si="10"/>
        <v>175.68044257655282</v>
      </c>
      <c r="W100" s="109">
        <f t="shared" si="11"/>
        <v>76.100944164690802</v>
      </c>
      <c r="X100" s="109">
        <f t="shared" si="12"/>
        <v>59.490780595719144</v>
      </c>
      <c r="Y100" s="109">
        <f t="shared" si="13"/>
        <v>53.040933136366753</v>
      </c>
      <c r="Z100" s="109">
        <f t="shared" si="14"/>
        <v>37.821044444951376</v>
      </c>
      <c r="AA100" s="109">
        <f t="shared" si="15"/>
        <v>29.875055308425306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16.933729796925945</v>
      </c>
      <c r="I101" s="97">
        <v>11.645195721885997</v>
      </c>
      <c r="J101" s="98">
        <v>0.76038488916486047</v>
      </c>
      <c r="K101" s="99">
        <v>77</v>
      </c>
      <c r="M101" s="100">
        <f t="shared" si="8"/>
        <v>0.68769230769230771</v>
      </c>
      <c r="N101" s="89">
        <f t="shared" si="9"/>
        <v>11.645195721885997</v>
      </c>
      <c r="O101" s="100"/>
      <c r="V101" s="109">
        <f t="shared" si="10"/>
        <v>210.47792625641654</v>
      </c>
      <c r="W101" s="109">
        <f t="shared" si="11"/>
        <v>53.579135651775644</v>
      </c>
      <c r="X101" s="109">
        <f t="shared" si="12"/>
        <v>27.407939599572227</v>
      </c>
      <c r="Y101" s="109">
        <f t="shared" si="13"/>
        <v>17.245473609120353</v>
      </c>
      <c r="Z101" s="109">
        <f t="shared" si="14"/>
        <v>-6.7351867366829667</v>
      </c>
      <c r="AA101" s="109">
        <f t="shared" si="15"/>
        <v>-19.254993580076793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1.0067566169260789</v>
      </c>
      <c r="K102" s="99">
        <v>286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152.0439417495466</v>
      </c>
      <c r="W102" s="109">
        <f t="shared" si="11"/>
        <v>66.440515993400155</v>
      </c>
      <c r="X102" s="109">
        <f t="shared" si="12"/>
        <v>52.161603902550162</v>
      </c>
      <c r="Y102" s="109">
        <f t="shared" si="13"/>
        <v>46.616998366965632</v>
      </c>
      <c r="Z102" s="109">
        <f t="shared" si="14"/>
        <v>33.533234817327291</v>
      </c>
      <c r="AA102" s="109">
        <f t="shared" si="15"/>
        <v>26.702472441979467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0</v>
      </c>
      <c r="I103" s="97">
        <v>0</v>
      </c>
      <c r="J103" s="98">
        <v>1</v>
      </c>
      <c r="K103" s="99">
        <v>275</v>
      </c>
      <c r="M103" s="100">
        <f t="shared" si="8"/>
        <v>0.67252754699106199</v>
      </c>
      <c r="N103" s="89">
        <f t="shared" si="9"/>
        <v>0</v>
      </c>
      <c r="O103" s="100"/>
      <c r="V103" s="109">
        <f t="shared" si="10"/>
        <v>260.92420392143413</v>
      </c>
      <c r="W103" s="109">
        <f t="shared" si="11"/>
        <v>113.02668630965533</v>
      </c>
      <c r="X103" s="109">
        <f t="shared" si="12"/>
        <v>88.356930002830254</v>
      </c>
      <c r="Y103" s="109">
        <f t="shared" si="13"/>
        <v>78.777483998117035</v>
      </c>
      <c r="Z103" s="109">
        <f t="shared" si="14"/>
        <v>56.172592512544156</v>
      </c>
      <c r="AA103" s="109">
        <f t="shared" si="15"/>
        <v>44.371046139999102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0.31071204487566773</v>
      </c>
      <c r="I104" s="97">
        <v>9.3213613462700309E-2</v>
      </c>
      <c r="J104" s="98">
        <v>0.99808200816417092</v>
      </c>
      <c r="K104" s="99">
        <v>273</v>
      </c>
      <c r="M104" s="100">
        <f t="shared" si="8"/>
        <v>0.3</v>
      </c>
      <c r="N104" s="89">
        <f t="shared" si="9"/>
        <v>9.3213613462700309E-2</v>
      </c>
      <c r="O104" s="100"/>
      <c r="V104" s="109">
        <f t="shared" si="10"/>
        <v>530.99862560088684</v>
      </c>
      <c r="W104" s="109">
        <f t="shared" si="11"/>
        <v>229.43865824872984</v>
      </c>
      <c r="X104" s="109">
        <f t="shared" si="12"/>
        <v>179.13753740098306</v>
      </c>
      <c r="Y104" s="109">
        <f t="shared" si="13"/>
        <v>159.60524591238681</v>
      </c>
      <c r="Z104" s="109">
        <f t="shared" si="14"/>
        <v>113.51434155872568</v>
      </c>
      <c r="AA104" s="109">
        <f t="shared" si="15"/>
        <v>89.451233561528142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0</v>
      </c>
      <c r="I105" s="97">
        <v>0</v>
      </c>
      <c r="J105" s="98">
        <v>1</v>
      </c>
      <c r="K105" s="99">
        <v>275</v>
      </c>
      <c r="M105" s="100">
        <f t="shared" si="8"/>
        <v>0.67252754699106199</v>
      </c>
      <c r="N105" s="89">
        <f t="shared" si="9"/>
        <v>0</v>
      </c>
      <c r="O105" s="100"/>
      <c r="V105" s="109">
        <f t="shared" si="10"/>
        <v>182.15254817651066</v>
      </c>
      <c r="W105" s="109">
        <f t="shared" si="11"/>
        <v>78.904519449832463</v>
      </c>
      <c r="X105" s="109">
        <f t="shared" si="12"/>
        <v>61.682433853147835</v>
      </c>
      <c r="Y105" s="109">
        <f t="shared" si="13"/>
        <v>54.994972614775286</v>
      </c>
      <c r="Z105" s="109">
        <f t="shared" si="14"/>
        <v>39.214379923610359</v>
      </c>
      <c r="AA105" s="109">
        <f t="shared" si="15"/>
        <v>30.975658824246114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6.1454271274899082</v>
      </c>
      <c r="I106" s="97">
        <v>4.247574632235672</v>
      </c>
      <c r="J106" s="98">
        <v>0.91260060452476077</v>
      </c>
      <c r="K106" s="99">
        <v>231</v>
      </c>
      <c r="M106" s="100">
        <f t="shared" si="8"/>
        <v>0.69117647058823528</v>
      </c>
      <c r="N106" s="89">
        <f t="shared" si="9"/>
        <v>4.247574632235672</v>
      </c>
      <c r="O106" s="100"/>
      <c r="V106" s="109">
        <f t="shared" si="10"/>
        <v>362.26398883204195</v>
      </c>
      <c r="W106" s="109">
        <f t="shared" si="11"/>
        <v>137.25963066141875</v>
      </c>
      <c r="X106" s="109">
        <f t="shared" si="12"/>
        <v>99.728218547975729</v>
      </c>
      <c r="Y106" s="109">
        <f t="shared" si="13"/>
        <v>85.154497942478756</v>
      </c>
      <c r="Z106" s="109">
        <f t="shared" si="14"/>
        <v>50.764474483269311</v>
      </c>
      <c r="AA106" s="109">
        <f t="shared" si="15"/>
        <v>32.810154425338418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8.8887964404288908</v>
      </c>
      <c r="I107" s="97">
        <v>6.4960564683832063</v>
      </c>
      <c r="J107" s="98">
        <v>0.86633515418400575</v>
      </c>
      <c r="K107" s="99">
        <v>189</v>
      </c>
      <c r="M107" s="100">
        <f t="shared" si="8"/>
        <v>0.73081395348837208</v>
      </c>
      <c r="N107" s="89">
        <f t="shared" si="9"/>
        <v>6.4960564683832063</v>
      </c>
      <c r="O107" s="100"/>
      <c r="V107" s="109">
        <f t="shared" si="10"/>
        <v>284.38790092056752</v>
      </c>
      <c r="W107" s="109">
        <f t="shared" si="11"/>
        <v>98.319898297102341</v>
      </c>
      <c r="X107" s="109">
        <f t="shared" si="12"/>
        <v>67.283188855719516</v>
      </c>
      <c r="Y107" s="109">
        <f t="shared" si="13"/>
        <v>55.231408588419328</v>
      </c>
      <c r="Z107" s="109">
        <f t="shared" si="14"/>
        <v>26.792479550534317</v>
      </c>
      <c r="AA107" s="109">
        <f t="shared" si="15"/>
        <v>11.945102820576432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11.193112804009361</v>
      </c>
      <c r="I108" s="97">
        <v>7.2143109869591582</v>
      </c>
      <c r="J108" s="98">
        <v>0.85155612940961223</v>
      </c>
      <c r="K108" s="99">
        <v>168</v>
      </c>
      <c r="M108" s="100">
        <f t="shared" si="8"/>
        <v>0.64453125</v>
      </c>
      <c r="N108" s="89">
        <f t="shared" si="9"/>
        <v>7.2143109869591582</v>
      </c>
      <c r="O108" s="100"/>
      <c r="V108" s="109">
        <f t="shared" si="10"/>
        <v>374.63203187996271</v>
      </c>
      <c r="W108" s="109">
        <f t="shared" si="11"/>
        <v>125.26551106631717</v>
      </c>
      <c r="X108" s="109">
        <f t="shared" si="12"/>
        <v>83.670416037734185</v>
      </c>
      <c r="Y108" s="109">
        <f t="shared" si="13"/>
        <v>67.518737766920154</v>
      </c>
      <c r="Z108" s="109">
        <f t="shared" si="14"/>
        <v>29.405162676878337</v>
      </c>
      <c r="AA108" s="109">
        <f t="shared" si="15"/>
        <v>9.5068533160180184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6.7783462171237954</v>
      </c>
      <c r="I109" s="97">
        <v>4.2929526041784039</v>
      </c>
      <c r="J109" s="98">
        <v>0.91166689348750485</v>
      </c>
      <c r="K109" s="99">
        <v>229</v>
      </c>
      <c r="M109" s="100">
        <f t="shared" si="8"/>
        <v>0.6333333333333333</v>
      </c>
      <c r="N109" s="89">
        <f t="shared" si="9"/>
        <v>4.2929526041784039</v>
      </c>
      <c r="O109" s="100"/>
      <c r="V109" s="109">
        <f t="shared" si="10"/>
        <v>221.15965256353113</v>
      </c>
      <c r="W109" s="109">
        <f t="shared" si="11"/>
        <v>83.655367445216584</v>
      </c>
      <c r="X109" s="109">
        <f t="shared" si="12"/>
        <v>60.719233967186817</v>
      </c>
      <c r="Y109" s="109">
        <f t="shared" si="13"/>
        <v>51.81296633012488</v>
      </c>
      <c r="Z109" s="109">
        <f t="shared" si="14"/>
        <v>30.7965930055923</v>
      </c>
      <c r="AA109" s="109">
        <f t="shared" si="15"/>
        <v>19.824379114165851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11.524680321962634</v>
      </c>
      <c r="I110" s="97">
        <v>8.6213473946989705</v>
      </c>
      <c r="J110" s="98">
        <v>0.82260451770281906</v>
      </c>
      <c r="K110" s="99">
        <v>139</v>
      </c>
      <c r="M110" s="100">
        <f t="shared" si="8"/>
        <v>0.74807692307692308</v>
      </c>
      <c r="N110" s="89">
        <f t="shared" si="9"/>
        <v>8.6213473946989705</v>
      </c>
      <c r="O110" s="100"/>
      <c r="V110" s="109">
        <f t="shared" si="10"/>
        <v>184.53853396486639</v>
      </c>
      <c r="W110" s="109">
        <f t="shared" si="11"/>
        <v>57.38088390369186</v>
      </c>
      <c r="X110" s="109">
        <f t="shared" si="12"/>
        <v>36.170600660182643</v>
      </c>
      <c r="Y110" s="109">
        <f t="shared" si="13"/>
        <v>27.934493235819595</v>
      </c>
      <c r="Z110" s="109">
        <f t="shared" si="14"/>
        <v>8.4995160461525341</v>
      </c>
      <c r="AA110" s="109">
        <f t="shared" si="15"/>
        <v>-1.6470836267367319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8.7250078599637675</v>
      </c>
      <c r="I111" s="97">
        <v>6.265458230473981</v>
      </c>
      <c r="J111" s="98">
        <v>0.87108001409487545</v>
      </c>
      <c r="K111" s="99">
        <v>191</v>
      </c>
      <c r="M111" s="100">
        <f t="shared" si="8"/>
        <v>0.71810344827586203</v>
      </c>
      <c r="N111" s="89">
        <f t="shared" si="9"/>
        <v>6.265458230473981</v>
      </c>
      <c r="O111" s="100"/>
      <c r="V111" s="109">
        <f t="shared" si="10"/>
        <v>199.94461974980533</v>
      </c>
      <c r="W111" s="109">
        <f t="shared" si="11"/>
        <v>69.838360517206766</v>
      </c>
      <c r="X111" s="109">
        <f t="shared" si="12"/>
        <v>48.136240284965673</v>
      </c>
      <c r="Y111" s="109">
        <f t="shared" si="13"/>
        <v>39.709148976608006</v>
      </c>
      <c r="Z111" s="109">
        <f t="shared" si="14"/>
        <v>19.823501678140591</v>
      </c>
      <c r="AA111" s="109">
        <f t="shared" si="15"/>
        <v>9.4416164613626563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17.694479735865393</v>
      </c>
      <c r="I112" s="97">
        <v>13.453008858003543</v>
      </c>
      <c r="J112" s="98">
        <v>0.72318677284931343</v>
      </c>
      <c r="K112" s="99">
        <v>59</v>
      </c>
      <c r="M112" s="100">
        <f t="shared" si="8"/>
        <v>0.7602941176470589</v>
      </c>
      <c r="N112" s="89">
        <f t="shared" si="9"/>
        <v>13.453008858003543</v>
      </c>
      <c r="O112" s="100"/>
      <c r="V112" s="109">
        <f t="shared" si="10"/>
        <v>362.55714514817697</v>
      </c>
      <c r="W112" s="109">
        <f t="shared" si="11"/>
        <v>78.390884947010434</v>
      </c>
      <c r="X112" s="109">
        <f t="shared" si="12"/>
        <v>30.991087418385</v>
      </c>
      <c r="Y112" s="109">
        <f t="shared" si="13"/>
        <v>12.585400900347341</v>
      </c>
      <c r="Z112" s="109">
        <f t="shared" si="14"/>
        <v>-30.847021627323674</v>
      </c>
      <c r="AA112" s="109">
        <f t="shared" si="15"/>
        <v>-53.522191240918907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14.763382433843738</v>
      </c>
      <c r="I113" s="97">
        <v>10.07725261635963</v>
      </c>
      <c r="J113" s="98">
        <v>0.79264736632596111</v>
      </c>
      <c r="K113" s="99">
        <v>110</v>
      </c>
      <c r="M113" s="100">
        <f t="shared" si="8"/>
        <v>0.68258426966292129</v>
      </c>
      <c r="N113" s="89">
        <f t="shared" si="9"/>
        <v>10.07725261635963</v>
      </c>
      <c r="O113" s="100"/>
      <c r="V113" s="109">
        <f t="shared" si="10"/>
        <v>347.16377008767682</v>
      </c>
      <c r="W113" s="109">
        <f t="shared" si="11"/>
        <v>98.907119000158389</v>
      </c>
      <c r="X113" s="109">
        <f t="shared" si="12"/>
        <v>57.497153621606117</v>
      </c>
      <c r="Y113" s="109">
        <f t="shared" si="13"/>
        <v>41.417362541905092</v>
      </c>
      <c r="Z113" s="109">
        <f t="shared" si="14"/>
        <v>3.4734217035217934</v>
      </c>
      <c r="AA113" s="109">
        <f t="shared" si="15"/>
        <v>-16.336325122605825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24.827027111128778</v>
      </c>
      <c r="I114" s="97">
        <v>16.457309638058849</v>
      </c>
      <c r="J114" s="98">
        <v>0.6613693606230755</v>
      </c>
      <c r="K114" s="99">
        <v>30</v>
      </c>
      <c r="M114" s="100">
        <f t="shared" si="8"/>
        <v>0.66287878787878785</v>
      </c>
      <c r="N114" s="89">
        <f t="shared" si="9"/>
        <v>16.457309638058849</v>
      </c>
      <c r="O114" s="100"/>
      <c r="V114" s="109">
        <f t="shared" si="10"/>
        <v>197.29993387412804</v>
      </c>
      <c r="W114" s="109">
        <f t="shared" si="11"/>
        <v>28.205471277962367</v>
      </c>
      <c r="X114" s="109">
        <f t="shared" si="12"/>
        <v>0</v>
      </c>
      <c r="Y114" s="109">
        <f t="shared" si="13"/>
        <v>-10.952389873019465</v>
      </c>
      <c r="Z114" s="109">
        <f t="shared" si="14"/>
        <v>-36.797056095417048</v>
      </c>
      <c r="AA114" s="109">
        <f t="shared" si="15"/>
        <v>-50.290021859098708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8.3471712568572816</v>
      </c>
      <c r="I115" s="97">
        <v>5.8117179875868832</v>
      </c>
      <c r="J115" s="98">
        <v>0.88041631218606342</v>
      </c>
      <c r="K115" s="99">
        <v>201</v>
      </c>
      <c r="M115" s="100">
        <f t="shared" si="8"/>
        <v>0.69625000000000015</v>
      </c>
      <c r="N115" s="89">
        <f t="shared" si="9"/>
        <v>5.8117179875868832</v>
      </c>
      <c r="O115" s="100"/>
      <c r="V115" s="109">
        <f t="shared" si="10"/>
        <v>150.25192958163572</v>
      </c>
      <c r="W115" s="109">
        <f t="shared" si="11"/>
        <v>53.518074660846679</v>
      </c>
      <c r="X115" s="109">
        <f t="shared" si="12"/>
        <v>37.382573091579076</v>
      </c>
      <c r="Y115" s="109">
        <f t="shared" si="13"/>
        <v>31.117040342923548</v>
      </c>
      <c r="Z115" s="109">
        <f t="shared" si="14"/>
        <v>16.332084322191537</v>
      </c>
      <c r="AA115" s="109">
        <f t="shared" si="15"/>
        <v>8.613164538565508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9.7695232039996434</v>
      </c>
      <c r="I116" s="97">
        <v>6.2441999723676958</v>
      </c>
      <c r="J116" s="98">
        <v>0.87151743051912034</v>
      </c>
      <c r="K116" s="99">
        <v>193</v>
      </c>
      <c r="M116" s="100">
        <f t="shared" si="8"/>
        <v>0.63915094339622636</v>
      </c>
      <c r="N116" s="89">
        <f t="shared" si="9"/>
        <v>6.2441999723676958</v>
      </c>
      <c r="O116" s="100"/>
      <c r="V116" s="109">
        <f t="shared" si="10"/>
        <v>366.84420087885201</v>
      </c>
      <c r="W116" s="109">
        <f t="shared" si="11"/>
        <v>128.25427728255801</v>
      </c>
      <c r="X116" s="109">
        <f t="shared" si="12"/>
        <v>88.456751486115394</v>
      </c>
      <c r="Y116" s="109">
        <f t="shared" si="13"/>
        <v>73.003082436991889</v>
      </c>
      <c r="Z116" s="109">
        <f t="shared" si="14"/>
        <v>36.536619581256836</v>
      </c>
      <c r="AA116" s="109">
        <f t="shared" si="15"/>
        <v>17.498233455434544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12.478500506385672</v>
      </c>
      <c r="I117" s="97">
        <v>8.5312723503368151</v>
      </c>
      <c r="J117" s="98">
        <v>0.82445792938037077</v>
      </c>
      <c r="K117" s="99">
        <v>142</v>
      </c>
      <c r="M117" s="100">
        <f t="shared" si="8"/>
        <v>0.68367768595041323</v>
      </c>
      <c r="N117" s="89">
        <f t="shared" si="9"/>
        <v>8.5312723503368151</v>
      </c>
      <c r="O117" s="100"/>
      <c r="V117" s="109">
        <f t="shared" si="10"/>
        <v>579.89127854716469</v>
      </c>
      <c r="W117" s="109">
        <f t="shared" si="11"/>
        <v>181.21114474403694</v>
      </c>
      <c r="X117" s="109">
        <f t="shared" si="12"/>
        <v>114.71008438741414</v>
      </c>
      <c r="Y117" s="109">
        <f t="shared" si="13"/>
        <v>88.887238429012925</v>
      </c>
      <c r="Z117" s="109">
        <f t="shared" si="14"/>
        <v>27.952333586799089</v>
      </c>
      <c r="AA117" s="109">
        <f t="shared" si="15"/>
        <v>-3.86052008962641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15.304360946603525</v>
      </c>
      <c r="I118" s="97">
        <v>9.9478346152922921</v>
      </c>
      <c r="J118" s="98">
        <v>0.79531031072040614</v>
      </c>
      <c r="K118" s="99">
        <v>113</v>
      </c>
      <c r="M118" s="100">
        <f t="shared" si="8"/>
        <v>0.65</v>
      </c>
      <c r="N118" s="89">
        <f t="shared" si="9"/>
        <v>9.9478346152922921</v>
      </c>
      <c r="O118" s="100"/>
      <c r="V118" s="109">
        <f t="shared" si="10"/>
        <v>166.51902556628258</v>
      </c>
      <c r="W118" s="109">
        <f t="shared" si="11"/>
        <v>47.840056380984478</v>
      </c>
      <c r="X118" s="109">
        <f t="shared" si="12"/>
        <v>28.044042926372324</v>
      </c>
      <c r="Y118" s="109">
        <f t="shared" si="13"/>
        <v>20.357106758925514</v>
      </c>
      <c r="Z118" s="109">
        <f t="shared" si="14"/>
        <v>2.2180246203375598</v>
      </c>
      <c r="AA118" s="109">
        <f t="shared" si="15"/>
        <v>-7.2520150456601673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10.446065862494176</v>
      </c>
      <c r="I119" s="97">
        <v>6.7899428106212145</v>
      </c>
      <c r="J119" s="98">
        <v>0.86028805887104798</v>
      </c>
      <c r="K119" s="99">
        <v>180</v>
      </c>
      <c r="M119" s="100">
        <f t="shared" si="8"/>
        <v>0.65</v>
      </c>
      <c r="N119" s="89">
        <f t="shared" si="9"/>
        <v>6.7899428106212145</v>
      </c>
      <c r="O119" s="100"/>
      <c r="V119" s="109">
        <f t="shared" si="10"/>
        <v>201.06397799659945</v>
      </c>
      <c r="W119" s="109">
        <f t="shared" si="11"/>
        <v>68.588073481501539</v>
      </c>
      <c r="X119" s="109">
        <f t="shared" si="12"/>
        <v>46.490689200229369</v>
      </c>
      <c r="Y119" s="109">
        <f t="shared" si="13"/>
        <v>37.910113983550744</v>
      </c>
      <c r="Z119" s="109">
        <f t="shared" si="14"/>
        <v>17.662286336588195</v>
      </c>
      <c r="AA119" s="109">
        <f t="shared" si="15"/>
        <v>7.0913142497972936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15.205700982561924</v>
      </c>
      <c r="I120" s="97">
        <v>11.302904397037699</v>
      </c>
      <c r="J120" s="98">
        <v>0.7674279802128956</v>
      </c>
      <c r="K120" s="99">
        <v>84</v>
      </c>
      <c r="M120" s="100">
        <f t="shared" si="8"/>
        <v>0.74333333333333351</v>
      </c>
      <c r="N120" s="89">
        <f t="shared" si="9"/>
        <v>11.302904397037699</v>
      </c>
      <c r="O120" s="100"/>
      <c r="V120" s="109">
        <f t="shared" si="10"/>
        <v>151.51882818918926</v>
      </c>
      <c r="W120" s="109">
        <f t="shared" si="11"/>
        <v>39.60712867963688</v>
      </c>
      <c r="X120" s="109">
        <f t="shared" si="12"/>
        <v>20.939916414247119</v>
      </c>
      <c r="Y120" s="109">
        <f t="shared" si="13"/>
        <v>13.691301967847075</v>
      </c>
      <c r="Z120" s="109">
        <f t="shared" si="14"/>
        <v>-3.4134599255871674</v>
      </c>
      <c r="AA120" s="109">
        <f t="shared" si="15"/>
        <v>-12.343502381466264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30.331882261841077</v>
      </c>
      <c r="I121" s="97">
        <v>19.715723470196696</v>
      </c>
      <c r="J121" s="98">
        <v>0.59432324047353691</v>
      </c>
      <c r="K121" s="99">
        <v>17</v>
      </c>
      <c r="M121" s="100">
        <f t="shared" si="8"/>
        <v>0.64999999999999991</v>
      </c>
      <c r="N121" s="89">
        <f t="shared" si="9"/>
        <v>19.715723470196696</v>
      </c>
      <c r="O121" s="100"/>
      <c r="V121" s="109">
        <f t="shared" si="10"/>
        <v>147.9965882286011</v>
      </c>
      <c r="W121" s="109">
        <f t="shared" si="11"/>
        <v>6.848334996456523</v>
      </c>
      <c r="X121" s="109">
        <f t="shared" si="12"/>
        <v>-16.695623459366303</v>
      </c>
      <c r="Y121" s="109">
        <f t="shared" si="13"/>
        <v>-25.837913961132156</v>
      </c>
      <c r="Z121" s="109">
        <f t="shared" si="14"/>
        <v>-47.411237159605399</v>
      </c>
      <c r="AA121" s="109">
        <f t="shared" si="15"/>
        <v>-58.674223062421007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14.926795376477035</v>
      </c>
      <c r="I122" s="97">
        <v>9.7024169947100738</v>
      </c>
      <c r="J122" s="98">
        <v>0.80036009878418135</v>
      </c>
      <c r="K122" s="99">
        <v>117</v>
      </c>
      <c r="M122" s="100">
        <f t="shared" si="8"/>
        <v>0.65000000000000013</v>
      </c>
      <c r="N122" s="89">
        <f t="shared" si="9"/>
        <v>9.7024169947100738</v>
      </c>
      <c r="O122" s="100"/>
      <c r="V122" s="109">
        <f t="shared" si="10"/>
        <v>151.36091039400026</v>
      </c>
      <c r="W122" s="109">
        <f t="shared" si="11"/>
        <v>44.165838570883629</v>
      </c>
      <c r="X122" s="109">
        <f t="shared" si="12"/>
        <v>26.2853741664</v>
      </c>
      <c r="Y122" s="109">
        <f t="shared" si="13"/>
        <v>19.34225964302874</v>
      </c>
      <c r="Z122" s="109">
        <f t="shared" si="14"/>
        <v>2.9583946162315509</v>
      </c>
      <c r="AA122" s="109">
        <f t="shared" si="15"/>
        <v>-5.5952824938165584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13.987060278200795</v>
      </c>
      <c r="I123" s="97">
        <v>9.5422833453503202</v>
      </c>
      <c r="J123" s="98">
        <v>0.80365505775749069</v>
      </c>
      <c r="K123" s="99">
        <v>121</v>
      </c>
      <c r="M123" s="100">
        <f t="shared" si="8"/>
        <v>0.68222222222222217</v>
      </c>
      <c r="N123" s="89">
        <f t="shared" si="9"/>
        <v>9.5422833453503202</v>
      </c>
      <c r="O123" s="100"/>
      <c r="V123" s="109">
        <f t="shared" si="10"/>
        <v>375.89486890632264</v>
      </c>
      <c r="W123" s="109">
        <f t="shared" si="11"/>
        <v>110.77441614113739</v>
      </c>
      <c r="X123" s="109">
        <f t="shared" si="12"/>
        <v>66.551517290052402</v>
      </c>
      <c r="Y123" s="109">
        <f t="shared" si="13"/>
        <v>49.379443660826453</v>
      </c>
      <c r="Z123" s="109">
        <f t="shared" si="14"/>
        <v>8.8580125906022289</v>
      </c>
      <c r="AA123" s="109">
        <f t="shared" si="15"/>
        <v>-12.297388582738973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11.965272017342535</v>
      </c>
      <c r="I124" s="97">
        <v>7.1882278104186588</v>
      </c>
      <c r="J124" s="98">
        <v>0.85209282483208049</v>
      </c>
      <c r="K124" s="99">
        <v>170</v>
      </c>
      <c r="M124" s="100">
        <f t="shared" si="8"/>
        <v>0.60075757575757571</v>
      </c>
      <c r="N124" s="89">
        <f t="shared" si="9"/>
        <v>7.1882278104186588</v>
      </c>
      <c r="O124" s="100"/>
      <c r="V124" s="109">
        <f t="shared" si="10"/>
        <v>193.99276350138976</v>
      </c>
      <c r="W124" s="109">
        <f t="shared" si="11"/>
        <v>64.946587706720067</v>
      </c>
      <c r="X124" s="109">
        <f t="shared" si="12"/>
        <v>43.421292620031799</v>
      </c>
      <c r="Y124" s="109">
        <f t="shared" si="13"/>
        <v>35.062863803229853</v>
      </c>
      <c r="Z124" s="109">
        <f t="shared" si="14"/>
        <v>15.33924134106115</v>
      </c>
      <c r="AA124" s="109">
        <f t="shared" si="15"/>
        <v>5.0419459406202529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3.8948099798256393</v>
      </c>
      <c r="I125" s="97">
        <v>2.4225718074515474</v>
      </c>
      <c r="J125" s="98">
        <v>0.95015242113469822</v>
      </c>
      <c r="K125" s="99">
        <v>257</v>
      </c>
      <c r="M125" s="100">
        <f t="shared" si="8"/>
        <v>0.622</v>
      </c>
      <c r="N125" s="89">
        <f t="shared" si="9"/>
        <v>2.4225718074515474</v>
      </c>
      <c r="O125" s="100"/>
      <c r="V125" s="109">
        <f t="shared" si="10"/>
        <v>486.253951015376</v>
      </c>
      <c r="W125" s="109">
        <f t="shared" si="11"/>
        <v>196.17488972473683</v>
      </c>
      <c r="X125" s="109">
        <f t="shared" si="12"/>
        <v>147.78881896905892</v>
      </c>
      <c r="Y125" s="109">
        <f t="shared" si="13"/>
        <v>129.00015537549052</v>
      </c>
      <c r="Z125" s="109">
        <f t="shared" si="14"/>
        <v>84.66401093847584</v>
      </c>
      <c r="AA125" s="109">
        <f t="shared" si="15"/>
        <v>61.51702680509797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14.701493257656928</v>
      </c>
      <c r="I126" s="97">
        <v>9.5559706174770032</v>
      </c>
      <c r="J126" s="98">
        <v>0.80337342425763447</v>
      </c>
      <c r="K126" s="99">
        <v>120</v>
      </c>
      <c r="M126" s="100">
        <f t="shared" si="8"/>
        <v>0.65</v>
      </c>
      <c r="N126" s="89">
        <f t="shared" si="9"/>
        <v>9.5559706174770032</v>
      </c>
      <c r="O126" s="100"/>
      <c r="V126" s="109">
        <f t="shared" si="10"/>
        <v>179.27413056051773</v>
      </c>
      <c r="W126" s="109">
        <f t="shared" si="11"/>
        <v>52.786900703334297</v>
      </c>
      <c r="X126" s="109">
        <f t="shared" si="12"/>
        <v>31.688445591376617</v>
      </c>
      <c r="Y126" s="109">
        <f t="shared" si="13"/>
        <v>23.495761844762232</v>
      </c>
      <c r="Z126" s="109">
        <f t="shared" si="14"/>
        <v>4.163252743847929</v>
      </c>
      <c r="AA126" s="109">
        <f t="shared" si="15"/>
        <v>-5.9298504589568219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12.601398804345171</v>
      </c>
      <c r="I127" s="97">
        <v>8.5736619902460607</v>
      </c>
      <c r="J127" s="98">
        <v>0.82358570717752477</v>
      </c>
      <c r="K127" s="99">
        <v>140</v>
      </c>
      <c r="M127" s="100">
        <f t="shared" si="8"/>
        <v>0.68037383177570099</v>
      </c>
      <c r="N127" s="89">
        <f t="shared" si="9"/>
        <v>8.5736619902460607</v>
      </c>
      <c r="O127" s="100"/>
      <c r="V127" s="109">
        <f t="shared" si="10"/>
        <v>509.72124473504988</v>
      </c>
      <c r="W127" s="109">
        <f t="shared" si="11"/>
        <v>158.91246707286365</v>
      </c>
      <c r="X127" s="109">
        <f t="shared" si="12"/>
        <v>100.39649469570406</v>
      </c>
      <c r="Y127" s="109">
        <f t="shared" si="13"/>
        <v>77.674316542480554</v>
      </c>
      <c r="Z127" s="109">
        <f t="shared" si="14"/>
        <v>24.05614580309129</v>
      </c>
      <c r="AA127" s="109">
        <f t="shared" si="15"/>
        <v>-3.9367923092548041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17.259999911518346</v>
      </c>
      <c r="I128" s="97">
        <v>11.608548551601054</v>
      </c>
      <c r="J128" s="98">
        <v>0.76113895255540687</v>
      </c>
      <c r="K128" s="99">
        <v>78</v>
      </c>
      <c r="M128" s="100">
        <f t="shared" si="8"/>
        <v>0.67256944444444444</v>
      </c>
      <c r="N128" s="89">
        <f t="shared" si="9"/>
        <v>11.608548551601054</v>
      </c>
      <c r="O128" s="100"/>
      <c r="V128" s="109">
        <f t="shared" si="10"/>
        <v>234.11273390558517</v>
      </c>
      <c r="W128" s="109">
        <f t="shared" si="11"/>
        <v>59.768493042911985</v>
      </c>
      <c r="X128" s="109">
        <f t="shared" si="12"/>
        <v>30.687342763767436</v>
      </c>
      <c r="Y128" s="109">
        <f t="shared" si="13"/>
        <v>19.394920358405319</v>
      </c>
      <c r="Z128" s="109">
        <f t="shared" si="14"/>
        <v>-7.2521303120478642</v>
      </c>
      <c r="AA128" s="109">
        <f t="shared" si="15"/>
        <v>-21.164004402645435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8.7155385821565758</v>
      </c>
      <c r="I129" s="97">
        <v>5.5561558461248168</v>
      </c>
      <c r="J129" s="98">
        <v>0.88567483701588756</v>
      </c>
      <c r="K129" s="99">
        <v>206</v>
      </c>
      <c r="M129" s="100">
        <f t="shared" si="8"/>
        <v>0.63749999999999996</v>
      </c>
      <c r="N129" s="89">
        <f t="shared" si="9"/>
        <v>5.5561558461248168</v>
      </c>
      <c r="O129" s="100"/>
      <c r="V129" s="109">
        <f t="shared" si="10"/>
        <v>221.34230717718418</v>
      </c>
      <c r="W129" s="109">
        <f t="shared" si="11"/>
        <v>79.685762560743569</v>
      </c>
      <c r="X129" s="109">
        <f t="shared" si="12"/>
        <v>56.057019554199904</v>
      </c>
      <c r="Y129" s="109">
        <f t="shared" si="13"/>
        <v>46.881806594037513</v>
      </c>
      <c r="Z129" s="109">
        <f t="shared" si="14"/>
        <v>25.230795333109945</v>
      </c>
      <c r="AA129" s="109">
        <f t="shared" si="15"/>
        <v>13.927250099486088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11.408493730409845</v>
      </c>
      <c r="I130" s="97">
        <v>7.512910505391849</v>
      </c>
      <c r="J130" s="98">
        <v>0.84541205434094668</v>
      </c>
      <c r="K130" s="99">
        <v>162</v>
      </c>
      <c r="M130" s="100">
        <f t="shared" si="8"/>
        <v>0.65853658536585369</v>
      </c>
      <c r="N130" s="89">
        <f t="shared" si="9"/>
        <v>7.512910505391849</v>
      </c>
      <c r="O130" s="100"/>
      <c r="V130" s="109">
        <f t="shared" si="10"/>
        <v>228.79713986545769</v>
      </c>
      <c r="W130" s="109">
        <f t="shared" si="11"/>
        <v>75.395969612063695</v>
      </c>
      <c r="X130" s="109">
        <f t="shared" si="12"/>
        <v>49.808187285204518</v>
      </c>
      <c r="Y130" s="109">
        <f t="shared" si="13"/>
        <v>39.872265092382186</v>
      </c>
      <c r="Z130" s="109">
        <f t="shared" si="14"/>
        <v>16.426186596053878</v>
      </c>
      <c r="AA130" s="109">
        <f t="shared" si="15"/>
        <v>4.1854738810493295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24.517176945276699</v>
      </c>
      <c r="I131" s="97">
        <v>16.303922668609005</v>
      </c>
      <c r="J131" s="98">
        <v>0.66452549784594039</v>
      </c>
      <c r="K131" s="99">
        <v>34</v>
      </c>
      <c r="M131" s="100">
        <f t="shared" si="8"/>
        <v>0.66500000000000004</v>
      </c>
      <c r="N131" s="89">
        <f t="shared" si="9"/>
        <v>16.303922668609005</v>
      </c>
      <c r="O131" s="100"/>
      <c r="V131" s="109">
        <f t="shared" si="10"/>
        <v>141.48946249035023</v>
      </c>
      <c r="W131" s="109">
        <f t="shared" si="11"/>
        <v>20.802886856029733</v>
      </c>
      <c r="X131" s="109">
        <f t="shared" si="12"/>
        <v>0.67199853227070327</v>
      </c>
      <c r="Y131" s="109">
        <f t="shared" si="13"/>
        <v>-7.1449719852292723</v>
      </c>
      <c r="Z131" s="109">
        <f t="shared" si="14"/>
        <v>-25.590899882006433</v>
      </c>
      <c r="AA131" s="109">
        <f t="shared" si="15"/>
        <v>-35.22113737274487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7.1462403504810945</v>
      </c>
      <c r="I132" s="97">
        <v>4.6450562278127112</v>
      </c>
      <c r="J132" s="98">
        <v>0.90442190157689017</v>
      </c>
      <c r="K132" s="99">
        <v>223</v>
      </c>
      <c r="M132" s="100">
        <f t="shared" si="8"/>
        <v>0.65</v>
      </c>
      <c r="N132" s="89">
        <f t="shared" si="9"/>
        <v>4.6450562278127112</v>
      </c>
      <c r="O132" s="100"/>
      <c r="V132" s="109">
        <f t="shared" si="10"/>
        <v>135.18068566789827</v>
      </c>
      <c r="W132" s="109">
        <f t="shared" si="11"/>
        <v>50.459877144650868</v>
      </c>
      <c r="X132" s="109">
        <f t="shared" si="12"/>
        <v>36.328188295944642</v>
      </c>
      <c r="Y132" s="109">
        <f t="shared" si="13"/>
        <v>30.840750617278303</v>
      </c>
      <c r="Z132" s="109">
        <f t="shared" si="14"/>
        <v>17.89188768730655</v>
      </c>
      <c r="AA132" s="109">
        <f t="shared" si="15"/>
        <v>11.13155413572443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14.448286791953054</v>
      </c>
      <c r="I133" s="97">
        <v>10.273403922417781</v>
      </c>
      <c r="J133" s="98">
        <v>0.78861129702630584</v>
      </c>
      <c r="K133" s="99">
        <v>102</v>
      </c>
      <c r="M133" s="100">
        <f t="shared" si="8"/>
        <v>0.711046511627907</v>
      </c>
      <c r="N133" s="89">
        <f t="shared" si="9"/>
        <v>10.273403922417781</v>
      </c>
      <c r="O133" s="100"/>
      <c r="V133" s="109">
        <f t="shared" si="10"/>
        <v>327.38109401095107</v>
      </c>
      <c r="W133" s="109">
        <f t="shared" si="11"/>
        <v>92.07286294573214</v>
      </c>
      <c r="X133" s="109">
        <f t="shared" si="12"/>
        <v>52.82273345669789</v>
      </c>
      <c r="Y133" s="109">
        <f t="shared" si="13"/>
        <v>37.581622379561622</v>
      </c>
      <c r="Z133" s="109">
        <f t="shared" si="14"/>
        <v>1.6167386223256399</v>
      </c>
      <c r="AA133" s="109">
        <f t="shared" si="15"/>
        <v>-17.159783428890748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17.080520867575387</v>
      </c>
      <c r="I134" s="97">
        <v>11.645809682437765</v>
      </c>
      <c r="J134" s="98">
        <v>0.76037225612466319</v>
      </c>
      <c r="K134" s="99">
        <v>76</v>
      </c>
      <c r="M134" s="100">
        <f t="shared" ref="M134:M197" si="16">IF(ISERROR(I134/H134),$O$3,(I134/H134))</f>
        <v>0.68181818181818188</v>
      </c>
      <c r="N134" s="89">
        <f t="shared" ref="N134:N197" si="17">I134</f>
        <v>11.645809682437765</v>
      </c>
      <c r="O134" s="100"/>
      <c r="V134" s="109">
        <f t="shared" ref="V134:V197" si="18">(((($O$5-N134))/M134)*G134)+((((($O$5-N134)/$T$2))*$T$3/M134)*G134)</f>
        <v>213.70123071585957</v>
      </c>
      <c r="W134" s="109">
        <f t="shared" ref="W134:W197" si="19">(((($P$5-N134))/M134)*G134)+((((($P$5-N134)/$T$2))*$T$3/M134)*G134)</f>
        <v>54.397011435290551</v>
      </c>
      <c r="X134" s="109">
        <f t="shared" ref="X134:X197" si="20">(((($Q$5-N134))/M134)*G134)+((((($Q$5-N134)/$T$2))*$T$3/M134)*G134)</f>
        <v>27.82458255506657</v>
      </c>
      <c r="Y134" s="109">
        <f t="shared" ref="Y134:Y197" si="21">(((($R$5-N134))/M134)*G134)+((((($R$5-N134)/$T$2))*$T$3/M134)*G134)</f>
        <v>17.50631493595094</v>
      </c>
      <c r="Z134" s="109">
        <f t="shared" ref="Z134:Z197" si="22">(((($S$5-N134))/M134)*G134)+((((($S$5-N134)/$T$2))*$T$3/M134)*G134)</f>
        <v>-6.841994949031057</v>
      </c>
      <c r="AA134" s="109">
        <f t="shared" ref="AA134:AA197" si="23">(((($T$5-N134))/M134)*G134)+((((($T$5-N134)/$T$2))*$T$3/M134)*G134)</f>
        <v>-19.553744013790158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19.86790452298921</v>
      </c>
      <c r="I135" s="97">
        <v>14.012101084634496</v>
      </c>
      <c r="J135" s="98">
        <v>0.71168272010080846</v>
      </c>
      <c r="K135" s="99">
        <v>56</v>
      </c>
      <c r="M135" s="100">
        <f t="shared" si="16"/>
        <v>0.70526315789473681</v>
      </c>
      <c r="N135" s="89">
        <f t="shared" si="17"/>
        <v>14.012101084634496</v>
      </c>
      <c r="O135" s="100"/>
      <c r="V135" s="109">
        <f t="shared" si="18"/>
        <v>143.5702739616554</v>
      </c>
      <c r="W135" s="109">
        <f t="shared" si="19"/>
        <v>29.223313318148328</v>
      </c>
      <c r="X135" s="109">
        <f t="shared" si="20"/>
        <v>10.14989207989505</v>
      </c>
      <c r="Y135" s="109">
        <f t="shared" si="21"/>
        <v>2.743543731555345</v>
      </c>
      <c r="Z135" s="109">
        <f t="shared" si="22"/>
        <v>-14.733427341322855</v>
      </c>
      <c r="AA135" s="109">
        <f t="shared" si="23"/>
        <v>-23.857792512455788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10.513221786384898</v>
      </c>
      <c r="I136" s="97">
        <v>7.4805616556969463</v>
      </c>
      <c r="J136" s="98">
        <v>0.8460776741716608</v>
      </c>
      <c r="K136" s="99">
        <v>163</v>
      </c>
      <c r="M136" s="100">
        <f t="shared" si="16"/>
        <v>0.71153846153846145</v>
      </c>
      <c r="N136" s="89">
        <f t="shared" si="17"/>
        <v>7.4805616556969463</v>
      </c>
      <c r="O136" s="100"/>
      <c r="V136" s="109">
        <f t="shared" si="18"/>
        <v>510.41559459292108</v>
      </c>
      <c r="W136" s="109">
        <f t="shared" si="19"/>
        <v>168.46747720557326</v>
      </c>
      <c r="X136" s="109">
        <f t="shared" si="20"/>
        <v>111.42948994423975</v>
      </c>
      <c r="Y136" s="109">
        <f t="shared" si="21"/>
        <v>89.281224173316829</v>
      </c>
      <c r="Z136" s="109">
        <f t="shared" si="22"/>
        <v>37.017330823011321</v>
      </c>
      <c r="AA136" s="109">
        <f t="shared" si="23"/>
        <v>9.7314329288747121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40.695493633533957</v>
      </c>
      <c r="I137" s="97">
        <v>27.210800404117201</v>
      </c>
      <c r="J137" s="98">
        <v>0.44010224383850582</v>
      </c>
      <c r="K137" s="99">
        <v>5</v>
      </c>
      <c r="M137" s="100">
        <f t="shared" si="16"/>
        <v>0.66864406779661023</v>
      </c>
      <c r="N137" s="89">
        <f t="shared" si="17"/>
        <v>27.210800404117201</v>
      </c>
      <c r="O137" s="100"/>
      <c r="V137" s="109">
        <f t="shared" si="18"/>
        <v>94.645678155298143</v>
      </c>
      <c r="W137" s="109">
        <f t="shared" si="19"/>
        <v>-27.251519655302289</v>
      </c>
      <c r="X137" s="109">
        <f t="shared" si="20"/>
        <v>-47.58434344458319</v>
      </c>
      <c r="Y137" s="109">
        <f t="shared" si="21"/>
        <v>-55.479726973721547</v>
      </c>
      <c r="Z137" s="109">
        <f t="shared" si="22"/>
        <v>-74.11068828665563</v>
      </c>
      <c r="AA137" s="109">
        <f t="shared" si="23"/>
        <v>-83.837527897454663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34.401856894707684</v>
      </c>
      <c r="I138" s="97">
        <v>23.7553874978192</v>
      </c>
      <c r="J138" s="98">
        <v>0.51120187722360044</v>
      </c>
      <c r="K138" s="99">
        <v>7</v>
      </c>
      <c r="M138" s="100">
        <f t="shared" si="16"/>
        <v>0.69052631578947365</v>
      </c>
      <c r="N138" s="89">
        <f t="shared" si="17"/>
        <v>23.7553874978192</v>
      </c>
      <c r="O138" s="100"/>
      <c r="V138" s="109">
        <f t="shared" si="18"/>
        <v>101.3819033000717</v>
      </c>
      <c r="W138" s="109">
        <f t="shared" si="19"/>
        <v>-11.030573757650661</v>
      </c>
      <c r="X138" s="109">
        <f t="shared" si="20"/>
        <v>-29.781317243014723</v>
      </c>
      <c r="Y138" s="109">
        <f t="shared" si="21"/>
        <v>-37.062367470356399</v>
      </c>
      <c r="Z138" s="109">
        <f t="shared" si="22"/>
        <v>-54.24366899959783</v>
      </c>
      <c r="AA138" s="109">
        <f t="shared" si="23"/>
        <v>-63.213671216482311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40.916889299844485</v>
      </c>
      <c r="I139" s="97">
        <v>26.595978044898914</v>
      </c>
      <c r="J139" s="98">
        <v>0.4527530168496573</v>
      </c>
      <c r="K139" s="99">
        <v>6</v>
      </c>
      <c r="M139" s="100">
        <f t="shared" si="16"/>
        <v>0.64999999999999991</v>
      </c>
      <c r="N139" s="89">
        <f t="shared" si="17"/>
        <v>26.595978044898914</v>
      </c>
      <c r="O139" s="100"/>
      <c r="V139" s="109">
        <f t="shared" si="18"/>
        <v>19.416892987818748</v>
      </c>
      <c r="W139" s="109">
        <f t="shared" si="19"/>
        <v>-4.8919843265666376</v>
      </c>
      <c r="X139" s="109">
        <f t="shared" si="20"/>
        <v>-8.946779086628494</v>
      </c>
      <c r="Y139" s="109">
        <f t="shared" si="21"/>
        <v>-10.521285416610374</v>
      </c>
      <c r="Z139" s="109">
        <f t="shared" si="22"/>
        <v>-14.236692833185046</v>
      </c>
      <c r="AA139" s="109">
        <f t="shared" si="23"/>
        <v>-16.176430210273924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15.105359456246491</v>
      </c>
      <c r="I140" s="97">
        <v>9.8184836465602192</v>
      </c>
      <c r="J140" s="98">
        <v>0.79797187583700768</v>
      </c>
      <c r="K140" s="99">
        <v>115</v>
      </c>
      <c r="M140" s="100">
        <f t="shared" si="16"/>
        <v>0.65</v>
      </c>
      <c r="N140" s="89">
        <f t="shared" si="17"/>
        <v>9.8184836465602192</v>
      </c>
      <c r="O140" s="100"/>
      <c r="V140" s="109">
        <f t="shared" si="18"/>
        <v>165.24698133431508</v>
      </c>
      <c r="W140" s="109">
        <f t="shared" si="19"/>
        <v>47.867424060225481</v>
      </c>
      <c r="X140" s="109">
        <f t="shared" si="20"/>
        <v>28.28815646929878</v>
      </c>
      <c r="Y140" s="109">
        <f t="shared" si="21"/>
        <v>20.685384298937961</v>
      </c>
      <c r="Z140" s="109">
        <f t="shared" si="22"/>
        <v>2.7449063406110406</v>
      </c>
      <c r="AA140" s="109">
        <f t="shared" si="23"/>
        <v>-6.621446190032473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11.402582974586862</v>
      </c>
      <c r="I141" s="97">
        <v>7.4116789334814603</v>
      </c>
      <c r="J141" s="98">
        <v>0.84749502614345029</v>
      </c>
      <c r="K141" s="99">
        <v>166</v>
      </c>
      <c r="M141" s="100">
        <f t="shared" si="16"/>
        <v>0.65</v>
      </c>
      <c r="N141" s="89">
        <f t="shared" si="17"/>
        <v>7.4116789334814603</v>
      </c>
      <c r="O141" s="100"/>
      <c r="V141" s="109">
        <f t="shared" si="18"/>
        <v>192.79953904832544</v>
      </c>
      <c r="W141" s="109">
        <f t="shared" si="19"/>
        <v>63.851319287937052</v>
      </c>
      <c r="X141" s="109">
        <f t="shared" si="20"/>
        <v>42.342363566057109</v>
      </c>
      <c r="Y141" s="109">
        <f t="shared" si="21"/>
        <v>33.990279443583951</v>
      </c>
      <c r="Z141" s="109">
        <f t="shared" si="22"/>
        <v>14.281628737270532</v>
      </c>
      <c r="AA141" s="109">
        <f t="shared" si="23"/>
        <v>3.9921497809438349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9.8898538445244686</v>
      </c>
      <c r="I142" s="97">
        <v>6.5477653039610271</v>
      </c>
      <c r="J142" s="98">
        <v>0.86527117735922399</v>
      </c>
      <c r="K142" s="99">
        <v>187</v>
      </c>
      <c r="M142" s="100">
        <f t="shared" si="16"/>
        <v>0.66206896551724137</v>
      </c>
      <c r="N142" s="89">
        <f t="shared" si="17"/>
        <v>6.5477653039610271</v>
      </c>
      <c r="O142" s="100"/>
      <c r="V142" s="109">
        <f t="shared" si="18"/>
        <v>190.0481493846373</v>
      </c>
      <c r="W142" s="109">
        <f t="shared" si="19"/>
        <v>65.551424944631648</v>
      </c>
      <c r="X142" s="109">
        <f t="shared" si="20"/>
        <v>44.784992197634047</v>
      </c>
      <c r="Y142" s="109">
        <f t="shared" si="21"/>
        <v>36.721235152926823</v>
      </c>
      <c r="Z142" s="109">
        <f t="shared" si="22"/>
        <v>17.692958061334391</v>
      </c>
      <c r="AA142" s="109">
        <f t="shared" si="23"/>
        <v>7.7586880990393805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8.5833747131874798</v>
      </c>
      <c r="I143" s="97">
        <v>5.5791935635718612</v>
      </c>
      <c r="J143" s="98">
        <v>0.88520080589169714</v>
      </c>
      <c r="K143" s="99">
        <v>205</v>
      </c>
      <c r="M143" s="100">
        <f t="shared" si="16"/>
        <v>0.64999999999999991</v>
      </c>
      <c r="N143" s="89">
        <f t="shared" si="17"/>
        <v>5.5791935635718612</v>
      </c>
      <c r="O143" s="100"/>
      <c r="V143" s="109">
        <f t="shared" si="18"/>
        <v>180.96922296337357</v>
      </c>
      <c r="W143" s="109">
        <f t="shared" si="19"/>
        <v>65.088968947661158</v>
      </c>
      <c r="X143" s="109">
        <f t="shared" si="20"/>
        <v>45.759789705825511</v>
      </c>
      <c r="Y143" s="109">
        <f t="shared" si="21"/>
        <v>38.254128662414203</v>
      </c>
      <c r="Z143" s="109">
        <f t="shared" si="22"/>
        <v>20.542806595321007</v>
      </c>
      <c r="AA143" s="109">
        <f t="shared" si="23"/>
        <v>11.296091616517224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19.881543376997715</v>
      </c>
      <c r="I144" s="97">
        <v>14.008950054858461</v>
      </c>
      <c r="J144" s="98">
        <v>0.711747556653758</v>
      </c>
      <c r="K144" s="99">
        <v>57</v>
      </c>
      <c r="M144" s="100">
        <f t="shared" si="16"/>
        <v>0.70462085308056877</v>
      </c>
      <c r="N144" s="89">
        <f t="shared" si="17"/>
        <v>14.008950054858461</v>
      </c>
      <c r="O144" s="100"/>
      <c r="V144" s="109">
        <f t="shared" si="18"/>
        <v>531.62986168198211</v>
      </c>
      <c r="W144" s="109">
        <f t="shared" si="19"/>
        <v>108.25028934785169</v>
      </c>
      <c r="X144" s="109">
        <f t="shared" si="20"/>
        <v>37.629287430920265</v>
      </c>
      <c r="Y144" s="109">
        <f t="shared" si="21"/>
        <v>10.206638165640371</v>
      </c>
      <c r="Z144" s="109">
        <f t="shared" si="22"/>
        <v>-54.503368089793049</v>
      </c>
      <c r="AA144" s="109">
        <f t="shared" si="23"/>
        <v>-88.287124144476181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11.960466349277565</v>
      </c>
      <c r="I145" s="97">
        <v>7.7743031270304179</v>
      </c>
      <c r="J145" s="98">
        <v>0.84003355976676808</v>
      </c>
      <c r="K145" s="99">
        <v>161</v>
      </c>
      <c r="M145" s="100">
        <f t="shared" si="16"/>
        <v>0.65</v>
      </c>
      <c r="N145" s="89">
        <f t="shared" si="17"/>
        <v>7.7743031270304179</v>
      </c>
      <c r="O145" s="100"/>
      <c r="V145" s="109">
        <f t="shared" si="18"/>
        <v>155.39594377444803</v>
      </c>
      <c r="W145" s="109">
        <f t="shared" si="19"/>
        <v>50.540843654825863</v>
      </c>
      <c r="X145" s="109">
        <f t="shared" si="20"/>
        <v>33.050693656035001</v>
      </c>
      <c r="Y145" s="109">
        <f t="shared" si="21"/>
        <v>26.259141058436022</v>
      </c>
      <c r="Z145" s="109">
        <f t="shared" si="22"/>
        <v>10.232921023190679</v>
      </c>
      <c r="AA145" s="109">
        <f t="shared" si="23"/>
        <v>1.8659629670872202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22.620721661371537</v>
      </c>
      <c r="I146" s="97">
        <v>15.992324151295227</v>
      </c>
      <c r="J146" s="98">
        <v>0.67093704429353529</v>
      </c>
      <c r="K146" s="99">
        <v>37</v>
      </c>
      <c r="M146" s="100">
        <f t="shared" si="16"/>
        <v>0.7069767441860465</v>
      </c>
      <c r="N146" s="89">
        <f t="shared" si="17"/>
        <v>15.992324151295227</v>
      </c>
      <c r="O146" s="100"/>
      <c r="V146" s="109">
        <f t="shared" si="18"/>
        <v>89.463350042756261</v>
      </c>
      <c r="W146" s="109">
        <f t="shared" si="19"/>
        <v>13.882825250591477</v>
      </c>
      <c r="X146" s="109">
        <f t="shared" si="20"/>
        <v>1.2757635617064291</v>
      </c>
      <c r="Y146" s="109">
        <f t="shared" si="21"/>
        <v>-3.6196502893558509</v>
      </c>
      <c r="Z146" s="109">
        <f t="shared" si="22"/>
        <v>-15.171497737087931</v>
      </c>
      <c r="AA146" s="109">
        <f t="shared" si="23"/>
        <v>-21.202478395853138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16.047490169739259</v>
      </c>
      <c r="I147" s="97">
        <v>11.145483406951721</v>
      </c>
      <c r="J147" s="98">
        <v>0.77066712267886017</v>
      </c>
      <c r="K147" s="99">
        <v>88</v>
      </c>
      <c r="M147" s="100">
        <f t="shared" si="16"/>
        <v>0.69453125000000004</v>
      </c>
      <c r="N147" s="89">
        <f t="shared" si="17"/>
        <v>11.145483406951721</v>
      </c>
      <c r="O147" s="100"/>
      <c r="V147" s="109">
        <f t="shared" si="18"/>
        <v>438.91902520885577</v>
      </c>
      <c r="W147" s="109">
        <f t="shared" si="19"/>
        <v>116.09630587062125</v>
      </c>
      <c r="X147" s="109">
        <f t="shared" si="20"/>
        <v>62.248493243463408</v>
      </c>
      <c r="Y147" s="109">
        <f t="shared" si="21"/>
        <v>41.338995511981473</v>
      </c>
      <c r="Z147" s="109">
        <f t="shared" si="22"/>
        <v>-8.0017416251587701</v>
      </c>
      <c r="AA147" s="109">
        <f t="shared" si="23"/>
        <v>-33.761520111649446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29.643721167684806</v>
      </c>
      <c r="I148" s="97">
        <v>20.222232935455352</v>
      </c>
      <c r="J148" s="98">
        <v>0.58390114671439963</v>
      </c>
      <c r="K148" s="99">
        <v>13</v>
      </c>
      <c r="M148" s="100">
        <f t="shared" si="16"/>
        <v>0.68217592592592591</v>
      </c>
      <c r="N148" s="89">
        <f t="shared" si="17"/>
        <v>20.222232935455352</v>
      </c>
      <c r="O148" s="100"/>
      <c r="V148" s="109">
        <f t="shared" si="18"/>
        <v>154.64664016688914</v>
      </c>
      <c r="W148" s="109">
        <f t="shared" si="19"/>
        <v>4.5234867639389442</v>
      </c>
      <c r="X148" s="109">
        <f t="shared" si="20"/>
        <v>-20.517512370234147</v>
      </c>
      <c r="Y148" s="109">
        <f t="shared" si="21"/>
        <v>-30.241114667980248</v>
      </c>
      <c r="Z148" s="109">
        <f t="shared" si="22"/>
        <v>-53.186175862674958</v>
      </c>
      <c r="AA148" s="109">
        <f t="shared" si="23"/>
        <v>-65.165317805599045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21.823616725647806</v>
      </c>
      <c r="I149" s="97">
        <v>14.516282764641964</v>
      </c>
      <c r="J149" s="98">
        <v>0.70130852356334827</v>
      </c>
      <c r="K149" s="99">
        <v>51</v>
      </c>
      <c r="M149" s="100">
        <f t="shared" si="16"/>
        <v>0.66516393442622956</v>
      </c>
      <c r="N149" s="89">
        <f t="shared" si="17"/>
        <v>14.516282764641964</v>
      </c>
      <c r="O149" s="100"/>
      <c r="V149" s="109">
        <f t="shared" si="18"/>
        <v>146.14704780959667</v>
      </c>
      <c r="W149" s="109">
        <f t="shared" si="19"/>
        <v>28.025957445855159</v>
      </c>
      <c r="X149" s="109">
        <f t="shared" si="20"/>
        <v>8.3229998774997842</v>
      </c>
      <c r="Y149" s="109">
        <f t="shared" si="21"/>
        <v>0.6721979882651502</v>
      </c>
      <c r="Z149" s="109">
        <f t="shared" si="22"/>
        <v>-17.381617065201812</v>
      </c>
      <c r="AA149" s="109">
        <f t="shared" si="23"/>
        <v>-26.807140549392198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10.032844257927875</v>
      </c>
      <c r="I150" s="97">
        <v>6.6162540511740584</v>
      </c>
      <c r="J150" s="98">
        <v>0.86386193193764915</v>
      </c>
      <c r="K150" s="99">
        <v>185</v>
      </c>
      <c r="M150" s="100">
        <f t="shared" si="16"/>
        <v>0.6594594594594595</v>
      </c>
      <c r="N150" s="89">
        <f t="shared" si="17"/>
        <v>6.6162540511740584</v>
      </c>
      <c r="O150" s="100"/>
      <c r="V150" s="109">
        <f t="shared" si="18"/>
        <v>239.57439571233672</v>
      </c>
      <c r="W150" s="109">
        <f t="shared" si="19"/>
        <v>82.378000507225792</v>
      </c>
      <c r="X150" s="109">
        <f t="shared" si="20"/>
        <v>56.157163101415229</v>
      </c>
      <c r="Y150" s="109">
        <f t="shared" si="21"/>
        <v>45.97542101189832</v>
      </c>
      <c r="Z150" s="109">
        <f t="shared" si="22"/>
        <v>21.949274306297593</v>
      </c>
      <c r="AA150" s="109">
        <f t="shared" si="23"/>
        <v>9.4057199751173286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10.678767620405495</v>
      </c>
      <c r="I151" s="97">
        <v>7.0715053438697097</v>
      </c>
      <c r="J151" s="98">
        <v>0.85449454202318909</v>
      </c>
      <c r="K151" s="99">
        <v>173</v>
      </c>
      <c r="M151" s="100">
        <f t="shared" si="16"/>
        <v>0.66220238095238093</v>
      </c>
      <c r="N151" s="89">
        <f t="shared" si="17"/>
        <v>7.0715053438697097</v>
      </c>
      <c r="O151" s="100"/>
      <c r="V151" s="109">
        <f t="shared" si="18"/>
        <v>503.36523684180912</v>
      </c>
      <c r="W151" s="109">
        <f t="shared" si="19"/>
        <v>169.4621425615573</v>
      </c>
      <c r="X151" s="109">
        <f t="shared" si="20"/>
        <v>113.76608965273806</v>
      </c>
      <c r="Y151" s="109">
        <f t="shared" si="21"/>
        <v>92.138906762079529</v>
      </c>
      <c r="Z151" s="109">
        <f t="shared" si="22"/>
        <v>41.104627520728776</v>
      </c>
      <c r="AA151" s="109">
        <f t="shared" si="23"/>
        <v>14.460685724299033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6.6052574628068363</v>
      </c>
      <c r="I152" s="97">
        <v>4.0915900394609022</v>
      </c>
      <c r="J152" s="98">
        <v>0.91581019124008378</v>
      </c>
      <c r="K152" s="99">
        <v>234</v>
      </c>
      <c r="M152" s="100">
        <f t="shared" si="16"/>
        <v>0.61944444444444458</v>
      </c>
      <c r="N152" s="89">
        <f t="shared" si="17"/>
        <v>4.0915900394609022</v>
      </c>
      <c r="O152" s="100"/>
      <c r="V152" s="109">
        <f t="shared" si="18"/>
        <v>299.69785702699522</v>
      </c>
      <c r="W152" s="109">
        <f t="shared" si="19"/>
        <v>114.20607095844593</v>
      </c>
      <c r="X152" s="109">
        <f t="shared" si="20"/>
        <v>83.265476193085249</v>
      </c>
      <c r="Y152" s="109">
        <f t="shared" si="21"/>
        <v>71.251017954335452</v>
      </c>
      <c r="Z152" s="109">
        <f t="shared" si="22"/>
        <v>42.900158769862429</v>
      </c>
      <c r="AA152" s="109">
        <f t="shared" si="23"/>
        <v>28.098761489075002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14.305436521985415</v>
      </c>
      <c r="I153" s="97">
        <v>9.4488444853548597</v>
      </c>
      <c r="J153" s="98">
        <v>0.80557768433490773</v>
      </c>
      <c r="K153" s="99">
        <v>125</v>
      </c>
      <c r="M153" s="100">
        <f t="shared" si="16"/>
        <v>0.66050724637681157</v>
      </c>
      <c r="N153" s="89">
        <f t="shared" si="17"/>
        <v>9.4488444853548597</v>
      </c>
      <c r="O153" s="100"/>
      <c r="V153" s="109">
        <f t="shared" si="18"/>
        <v>291.73217553504912</v>
      </c>
      <c r="W153" s="109">
        <f t="shared" si="19"/>
        <v>86.463149776947304</v>
      </c>
      <c r="X153" s="109">
        <f t="shared" si="20"/>
        <v>52.223651206834212</v>
      </c>
      <c r="Y153" s="109">
        <f t="shared" si="21"/>
        <v>38.928204600006154</v>
      </c>
      <c r="Z153" s="109">
        <f t="shared" si="22"/>
        <v>7.5545606907752072</v>
      </c>
      <c r="AA153" s="109">
        <f t="shared" si="23"/>
        <v>-8.8249699832301989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31.48175918641061</v>
      </c>
      <c r="I154" s="97">
        <v>20.719596003865185</v>
      </c>
      <c r="J154" s="98">
        <v>0.57366725201580326</v>
      </c>
      <c r="K154" s="99">
        <v>11</v>
      </c>
      <c r="M154" s="100">
        <f t="shared" si="16"/>
        <v>0.65814606741573034</v>
      </c>
      <c r="N154" s="89">
        <f t="shared" si="17"/>
        <v>20.719596003865185</v>
      </c>
      <c r="O154" s="100"/>
      <c r="V154" s="109">
        <f t="shared" si="18"/>
        <v>122.20115092101108</v>
      </c>
      <c r="W154" s="109">
        <f t="shared" si="19"/>
        <v>1.458208528037737</v>
      </c>
      <c r="X154" s="109">
        <f t="shared" si="20"/>
        <v>-18.682081942709456</v>
      </c>
      <c r="Y154" s="109">
        <f t="shared" si="21"/>
        <v>-26.502703382345889</v>
      </c>
      <c r="Z154" s="109">
        <f t="shared" si="22"/>
        <v>-44.957246464038349</v>
      </c>
      <c r="AA154" s="109">
        <f t="shared" si="23"/>
        <v>-54.59198176465793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11.816415850279862</v>
      </c>
      <c r="I155" s="97">
        <v>8.3750370072859841</v>
      </c>
      <c r="J155" s="98">
        <v>0.82767267561010849</v>
      </c>
      <c r="K155" s="99">
        <v>148</v>
      </c>
      <c r="M155" s="100">
        <f t="shared" si="16"/>
        <v>0.70876288659793807</v>
      </c>
      <c r="N155" s="89">
        <f t="shared" si="17"/>
        <v>8.3750370072859841</v>
      </c>
      <c r="O155" s="100"/>
      <c r="V155" s="109">
        <f t="shared" si="18"/>
        <v>475.39009786373788</v>
      </c>
      <c r="W155" s="109">
        <f t="shared" si="19"/>
        <v>149.82485699506833</v>
      </c>
      <c r="X155" s="109">
        <f t="shared" si="20"/>
        <v>95.519583425261999</v>
      </c>
      <c r="Y155" s="109">
        <f t="shared" si="21"/>
        <v>74.432450278785964</v>
      </c>
      <c r="Z155" s="109">
        <f t="shared" si="22"/>
        <v>24.672541795206612</v>
      </c>
      <c r="AA155" s="109">
        <f t="shared" si="23"/>
        <v>-1.3060773827423857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11.778307690036314</v>
      </c>
      <c r="I156" s="97">
        <v>8.6318169214123266</v>
      </c>
      <c r="J156" s="98">
        <v>0.8223890935172814</v>
      </c>
      <c r="K156" s="99">
        <v>138</v>
      </c>
      <c r="M156" s="100">
        <f t="shared" si="16"/>
        <v>0.73285714285714276</v>
      </c>
      <c r="N156" s="89">
        <f t="shared" si="17"/>
        <v>8.6318169214123266</v>
      </c>
      <c r="O156" s="100"/>
      <c r="V156" s="109">
        <f t="shared" si="18"/>
        <v>165.36731688291013</v>
      </c>
      <c r="W156" s="109">
        <f t="shared" si="19"/>
        <v>51.389888133225384</v>
      </c>
      <c r="X156" s="109">
        <f t="shared" si="20"/>
        <v>32.378105940139342</v>
      </c>
      <c r="Y156" s="109">
        <f t="shared" si="21"/>
        <v>24.995692481857649</v>
      </c>
      <c r="Z156" s="109">
        <f t="shared" si="22"/>
        <v>7.5752012505291777</v>
      </c>
      <c r="AA156" s="109">
        <f t="shared" si="23"/>
        <v>-1.5196769633410512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11.400296631408898</v>
      </c>
      <c r="I157" s="97">
        <v>8.4632710585713493</v>
      </c>
      <c r="J157" s="98">
        <v>0.82585714476948524</v>
      </c>
      <c r="K157" s="99">
        <v>144</v>
      </c>
      <c r="M157" s="100">
        <f t="shared" si="16"/>
        <v>0.74237288135593205</v>
      </c>
      <c r="N157" s="89">
        <f t="shared" si="17"/>
        <v>8.4632710585713493</v>
      </c>
      <c r="O157" s="100"/>
      <c r="V157" s="109">
        <f t="shared" si="18"/>
        <v>285.51255171966164</v>
      </c>
      <c r="W157" s="109">
        <f t="shared" si="19"/>
        <v>89.552839659738765</v>
      </c>
      <c r="X157" s="109">
        <f t="shared" si="20"/>
        <v>56.86616296267902</v>
      </c>
      <c r="Y157" s="109">
        <f t="shared" si="21"/>
        <v>44.173688395900534</v>
      </c>
      <c r="Z157" s="109">
        <f t="shared" si="22"/>
        <v>14.222894777537039</v>
      </c>
      <c r="AA157" s="109">
        <f t="shared" si="23"/>
        <v>-1.4137951843340755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11.011847111094838</v>
      </c>
      <c r="I158" s="97">
        <v>7.0149544559567119</v>
      </c>
      <c r="J158" s="98">
        <v>0.85565815039858384</v>
      </c>
      <c r="K158" s="99">
        <v>176</v>
      </c>
      <c r="M158" s="100">
        <f t="shared" si="16"/>
        <v>0.63703703703703707</v>
      </c>
      <c r="N158" s="89">
        <f t="shared" si="17"/>
        <v>7.0149544559567119</v>
      </c>
      <c r="O158" s="100"/>
      <c r="V158" s="109">
        <f t="shared" si="18"/>
        <v>163.32238522050454</v>
      </c>
      <c r="W158" s="109">
        <f t="shared" si="19"/>
        <v>55.131184686704209</v>
      </c>
      <c r="X158" s="109">
        <f t="shared" si="20"/>
        <v>37.084562979923561</v>
      </c>
      <c r="Y158" s="109">
        <f t="shared" si="21"/>
        <v>30.076928366209835</v>
      </c>
      <c r="Z158" s="109">
        <f t="shared" si="22"/>
        <v>13.540813445200246</v>
      </c>
      <c r="AA158" s="109">
        <f t="shared" si="23"/>
        <v>4.9076498139313021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18.696054012563241</v>
      </c>
      <c r="I159" s="97">
        <v>12.152435108166108</v>
      </c>
      <c r="J159" s="98">
        <v>0.74994777632741538</v>
      </c>
      <c r="K159" s="99">
        <v>71</v>
      </c>
      <c r="M159" s="100">
        <f t="shared" si="16"/>
        <v>0.65</v>
      </c>
      <c r="N159" s="89">
        <f t="shared" si="17"/>
        <v>12.152435108166108</v>
      </c>
      <c r="O159" s="100"/>
      <c r="V159" s="109">
        <f t="shared" si="18"/>
        <v>76.509300911993847</v>
      </c>
      <c r="W159" s="109">
        <f t="shared" si="19"/>
        <v>18.682425099878518</v>
      </c>
      <c r="X159" s="109">
        <f t="shared" si="20"/>
        <v>9.0367261232764271</v>
      </c>
      <c r="Y159" s="109">
        <f t="shared" si="21"/>
        <v>5.2912309763092207</v>
      </c>
      <c r="Z159" s="109">
        <f t="shared" si="22"/>
        <v>-3.5471205646125323</v>
      </c>
      <c r="AA159" s="109">
        <f t="shared" si="23"/>
        <v>-8.1614411258775341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12.081995094636756</v>
      </c>
      <c r="I160" s="97">
        <v>8.1095815559455797</v>
      </c>
      <c r="J160" s="98">
        <v>0.83313476821153887</v>
      </c>
      <c r="K160" s="99">
        <v>151</v>
      </c>
      <c r="M160" s="100">
        <f t="shared" si="16"/>
        <v>0.67121212121212115</v>
      </c>
      <c r="N160" s="89">
        <f t="shared" si="17"/>
        <v>8.1095815559455797</v>
      </c>
      <c r="O160" s="100"/>
      <c r="V160" s="109">
        <f t="shared" si="18"/>
        <v>168.12692382084168</v>
      </c>
      <c r="W160" s="109">
        <f t="shared" si="19"/>
        <v>53.74206890865014</v>
      </c>
      <c r="X160" s="109">
        <f t="shared" si="20"/>
        <v>34.662326790986789</v>
      </c>
      <c r="Y160" s="109">
        <f t="shared" si="21"/>
        <v>27.253523999147198</v>
      </c>
      <c r="Z160" s="109">
        <f t="shared" si="22"/>
        <v>9.7707611060588277</v>
      </c>
      <c r="AA160" s="109">
        <f t="shared" si="23"/>
        <v>0.64337214536975296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5.354062730832414</v>
      </c>
      <c r="I161" s="97">
        <v>3.4801407750410691</v>
      </c>
      <c r="J161" s="98">
        <v>0.92839155842042809</v>
      </c>
      <c r="K161" s="99">
        <v>241</v>
      </c>
      <c r="M161" s="100">
        <f t="shared" si="16"/>
        <v>0.65</v>
      </c>
      <c r="N161" s="89">
        <f t="shared" si="17"/>
        <v>3.4801407750410691</v>
      </c>
      <c r="O161" s="100"/>
      <c r="V161" s="109">
        <f t="shared" si="18"/>
        <v>79.376534723167836</v>
      </c>
      <c r="W161" s="109">
        <f t="shared" si="19"/>
        <v>30.913849936073124</v>
      </c>
      <c r="X161" s="109">
        <f t="shared" si="20"/>
        <v>22.830126537750917</v>
      </c>
      <c r="Y161" s="109">
        <f t="shared" si="21"/>
        <v>19.69115788122469</v>
      </c>
      <c r="Z161" s="109">
        <f t="shared" si="22"/>
        <v>12.284044168962126</v>
      </c>
      <c r="AA161" s="109">
        <f t="shared" si="23"/>
        <v>8.416943279857124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25.625616528588399</v>
      </c>
      <c r="I162" s="97">
        <v>17.055097829850144</v>
      </c>
      <c r="J162" s="98">
        <v>0.6490690878536961</v>
      </c>
      <c r="K162" s="99">
        <v>28</v>
      </c>
      <c r="M162" s="100">
        <f t="shared" si="16"/>
        <v>0.66554878048780486</v>
      </c>
      <c r="N162" s="89">
        <f t="shared" si="17"/>
        <v>17.055097829850144</v>
      </c>
      <c r="O162" s="100"/>
      <c r="V162" s="109">
        <f t="shared" si="18"/>
        <v>154.7594143841693</v>
      </c>
      <c r="W162" s="109">
        <f t="shared" si="19"/>
        <v>19.610466540666501</v>
      </c>
      <c r="X162" s="109">
        <f t="shared" si="20"/>
        <v>-2.9327895075844261</v>
      </c>
      <c r="Y162" s="109">
        <f t="shared" si="21"/>
        <v>-11.686499977958993</v>
      </c>
      <c r="Z162" s="109">
        <f t="shared" si="22"/>
        <v>-32.342879812615699</v>
      </c>
      <c r="AA162" s="109">
        <f t="shared" si="23"/>
        <v>-43.127148547689771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6.9823032441470776</v>
      </c>
      <c r="I163" s="97">
        <v>4.8876122709029541</v>
      </c>
      <c r="J163" s="98">
        <v>0.89943099420728956</v>
      </c>
      <c r="K163" s="99">
        <v>220</v>
      </c>
      <c r="M163" s="100">
        <f t="shared" si="16"/>
        <v>0.7</v>
      </c>
      <c r="N163" s="89">
        <f t="shared" si="17"/>
        <v>4.8876122709029541</v>
      </c>
      <c r="O163" s="100"/>
      <c r="V163" s="109">
        <f t="shared" si="18"/>
        <v>237.27444415172192</v>
      </c>
      <c r="W163" s="109">
        <f t="shared" si="19"/>
        <v>87.743996657309424</v>
      </c>
      <c r="X163" s="109">
        <f t="shared" si="20"/>
        <v>62.801862673555043</v>
      </c>
      <c r="Y163" s="109">
        <f t="shared" si="21"/>
        <v>53.11665043359487</v>
      </c>
      <c r="Z163" s="109">
        <f t="shared" si="22"/>
        <v>30.262179351308419</v>
      </c>
      <c r="AA163" s="109">
        <f t="shared" si="23"/>
        <v>18.330332632657466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23.956260896515506</v>
      </c>
      <c r="I164" s="97">
        <v>15.826276954335961</v>
      </c>
      <c r="J164" s="98">
        <v>0.67435368223191561</v>
      </c>
      <c r="K164" s="99">
        <v>39</v>
      </c>
      <c r="M164" s="100">
        <f t="shared" si="16"/>
        <v>0.6606321839080459</v>
      </c>
      <c r="N164" s="89">
        <f t="shared" si="17"/>
        <v>15.826276954335961</v>
      </c>
      <c r="O164" s="100"/>
      <c r="V164" s="109">
        <f t="shared" si="18"/>
        <v>183.83776794545022</v>
      </c>
      <c r="W164" s="109">
        <f t="shared" si="19"/>
        <v>29.31462865682607</v>
      </c>
      <c r="X164" s="109">
        <f t="shared" si="20"/>
        <v>3.5396984783336691</v>
      </c>
      <c r="Y164" s="109">
        <f t="shared" si="21"/>
        <v>-6.4688945879793076</v>
      </c>
      <c r="Z164" s="109">
        <f t="shared" si="22"/>
        <v>-30.086456613585803</v>
      </c>
      <c r="AA164" s="109">
        <f t="shared" si="23"/>
        <v>-42.416697332924976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17.438593105609446</v>
      </c>
      <c r="I165" s="97">
        <v>12.062675467478154</v>
      </c>
      <c r="J165" s="98">
        <v>0.75179469816244693</v>
      </c>
      <c r="K165" s="99">
        <v>73</v>
      </c>
      <c r="M165" s="100">
        <f t="shared" si="16"/>
        <v>0.69172297297297292</v>
      </c>
      <c r="N165" s="89">
        <f t="shared" si="17"/>
        <v>12.062675467478154</v>
      </c>
      <c r="O165" s="100"/>
      <c r="V165" s="109">
        <f t="shared" si="18"/>
        <v>457.42915776142257</v>
      </c>
      <c r="W165" s="109">
        <f t="shared" si="19"/>
        <v>112.54670132468023</v>
      </c>
      <c r="X165" s="109">
        <f t="shared" si="20"/>
        <v>55.019257374423873</v>
      </c>
      <c r="Y165" s="109">
        <f t="shared" si="21"/>
        <v>32.680932007254192</v>
      </c>
      <c r="Z165" s="109">
        <f t="shared" si="22"/>
        <v>-20.031450383736622</v>
      </c>
      <c r="AA165" s="109">
        <f t="shared" si="23"/>
        <v>-47.551495131203801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9.6996376688903201</v>
      </c>
      <c r="I166" s="97">
        <v>6.3047644847787074</v>
      </c>
      <c r="J166" s="98">
        <v>0.87027123657780536</v>
      </c>
      <c r="K166" s="99">
        <v>190</v>
      </c>
      <c r="M166" s="100">
        <f t="shared" si="16"/>
        <v>0.64999999999999991</v>
      </c>
      <c r="N166" s="89">
        <f t="shared" si="17"/>
        <v>6.3047644847787074</v>
      </c>
      <c r="O166" s="100"/>
      <c r="V166" s="109">
        <f t="shared" si="18"/>
        <v>123.21534031000421</v>
      </c>
      <c r="W166" s="109">
        <f t="shared" si="19"/>
        <v>42.963191731237458</v>
      </c>
      <c r="X166" s="109">
        <f t="shared" si="20"/>
        <v>29.576888968981891</v>
      </c>
      <c r="Y166" s="109">
        <f t="shared" si="21"/>
        <v>24.378890135150954</v>
      </c>
      <c r="Z166" s="109">
        <f t="shared" si="22"/>
        <v>12.113024288308516</v>
      </c>
      <c r="AA166" s="109">
        <f t="shared" si="23"/>
        <v>5.7092693893604114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14.311938325705343</v>
      </c>
      <c r="I167" s="97">
        <v>10.077989904350845</v>
      </c>
      <c r="J167" s="98">
        <v>0.7926321956626291</v>
      </c>
      <c r="K167" s="99">
        <v>109</v>
      </c>
      <c r="M167" s="100">
        <f t="shared" si="16"/>
        <v>0.70416666666666661</v>
      </c>
      <c r="N167" s="89">
        <f t="shared" si="17"/>
        <v>10.077989904350845</v>
      </c>
      <c r="O167" s="100"/>
      <c r="V167" s="109">
        <f t="shared" si="18"/>
        <v>117.01069491074659</v>
      </c>
      <c r="W167" s="109">
        <f t="shared" si="19"/>
        <v>33.334799719226943</v>
      </c>
      <c r="X167" s="109">
        <f t="shared" si="20"/>
        <v>19.377405596164081</v>
      </c>
      <c r="Y167" s="109">
        <f t="shared" si="21"/>
        <v>13.957647828577558</v>
      </c>
      <c r="Z167" s="109">
        <f t="shared" si="22"/>
        <v>1.1684911117792791</v>
      </c>
      <c r="AA167" s="109">
        <f t="shared" si="23"/>
        <v>-5.508463128650062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10.178720853250519</v>
      </c>
      <c r="I168" s="97">
        <v>6.73670603840133</v>
      </c>
      <c r="J168" s="98">
        <v>0.86138347498775591</v>
      </c>
      <c r="K168" s="99">
        <v>182</v>
      </c>
      <c r="M168" s="100">
        <f t="shared" si="16"/>
        <v>0.66184210526315779</v>
      </c>
      <c r="N168" s="89">
        <f t="shared" si="17"/>
        <v>6.73670603840133</v>
      </c>
      <c r="O168" s="100"/>
      <c r="V168" s="109">
        <f t="shared" si="18"/>
        <v>120.47836187303331</v>
      </c>
      <c r="W168" s="109">
        <f t="shared" si="19"/>
        <v>41.19920268533</v>
      </c>
      <c r="X168" s="109">
        <f t="shared" si="20"/>
        <v>27.975197516396239</v>
      </c>
      <c r="Y168" s="109">
        <f t="shared" si="21"/>
        <v>22.840220019808545</v>
      </c>
      <c r="Z168" s="109">
        <f t="shared" si="22"/>
        <v>10.723067416817409</v>
      </c>
      <c r="AA168" s="109">
        <f t="shared" si="23"/>
        <v>4.3969526270749979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14.359532602016468</v>
      </c>
      <c r="I169" s="97">
        <v>10.113897462686934</v>
      </c>
      <c r="J169" s="98">
        <v>0.79189335075387834</v>
      </c>
      <c r="K169" s="99">
        <v>107</v>
      </c>
      <c r="M169" s="100">
        <f t="shared" si="16"/>
        <v>0.70433333333333337</v>
      </c>
      <c r="N169" s="89">
        <f t="shared" si="17"/>
        <v>10.113897462686934</v>
      </c>
      <c r="O169" s="100"/>
      <c r="V169" s="109">
        <f t="shared" si="18"/>
        <v>582.43293220471162</v>
      </c>
      <c r="W169" s="109">
        <f t="shared" si="19"/>
        <v>165.53883668477297</v>
      </c>
      <c r="X169" s="109">
        <f t="shared" si="20"/>
        <v>95.999632049657023</v>
      </c>
      <c r="Y169" s="109">
        <f t="shared" si="21"/>
        <v>68.997052545922756</v>
      </c>
      <c r="Z169" s="109">
        <f t="shared" si="22"/>
        <v>5.2782968671340917</v>
      </c>
      <c r="AA169" s="109">
        <f t="shared" si="23"/>
        <v>-27.987947760672633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11.332841185339467</v>
      </c>
      <c r="I170" s="97">
        <v>7.8367665932583286</v>
      </c>
      <c r="J170" s="98">
        <v>0.838748292370599</v>
      </c>
      <c r="K170" s="99">
        <v>159</v>
      </c>
      <c r="M170" s="100">
        <f t="shared" si="16"/>
        <v>0.69150943396226405</v>
      </c>
      <c r="N170" s="89">
        <f t="shared" si="17"/>
        <v>7.8367665932583286</v>
      </c>
      <c r="O170" s="100"/>
      <c r="V170" s="109">
        <f t="shared" si="18"/>
        <v>281.30478556307997</v>
      </c>
      <c r="W170" s="109">
        <f t="shared" si="19"/>
        <v>91.200464272101314</v>
      </c>
      <c r="X170" s="109">
        <f t="shared" si="20"/>
        <v>59.490484585807238</v>
      </c>
      <c r="Y170" s="109">
        <f t="shared" si="21"/>
        <v>47.177268580046885</v>
      </c>
      <c r="Z170" s="109">
        <f t="shared" si="22"/>
        <v>18.121422186457281</v>
      </c>
      <c r="AA170" s="109">
        <f t="shared" si="23"/>
        <v>2.9519656630165354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12.602875131153787</v>
      </c>
      <c r="I171" s="97">
        <v>8.8220125918076508</v>
      </c>
      <c r="J171" s="98">
        <v>0.81847556919956765</v>
      </c>
      <c r="K171" s="99">
        <v>133</v>
      </c>
      <c r="M171" s="100">
        <f t="shared" si="16"/>
        <v>0.7</v>
      </c>
      <c r="N171" s="89">
        <f t="shared" si="17"/>
        <v>8.8220125918076508</v>
      </c>
      <c r="O171" s="100"/>
      <c r="V171" s="109">
        <f t="shared" si="18"/>
        <v>193.23858634120353</v>
      </c>
      <c r="W171" s="109">
        <f t="shared" si="19"/>
        <v>59.414388576506298</v>
      </c>
      <c r="X171" s="109">
        <f t="shared" si="20"/>
        <v>37.092104875454375</v>
      </c>
      <c r="Y171" s="109">
        <f t="shared" si="21"/>
        <v>28.424199576488906</v>
      </c>
      <c r="Z171" s="109">
        <f t="shared" si="22"/>
        <v>7.9702966478713577</v>
      </c>
      <c r="AA171" s="109">
        <f t="shared" si="23"/>
        <v>-2.7082630818082087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2.2154274632952524</v>
      </c>
      <c r="I172" s="97">
        <v>1.3538723386804319</v>
      </c>
      <c r="J172" s="98">
        <v>0.97214230844743577</v>
      </c>
      <c r="K172" s="99">
        <v>267</v>
      </c>
      <c r="M172" s="100">
        <f t="shared" si="16"/>
        <v>0.61111111111111105</v>
      </c>
      <c r="N172" s="89">
        <f t="shared" si="17"/>
        <v>1.3538723386804319</v>
      </c>
      <c r="O172" s="100"/>
      <c r="V172" s="109">
        <f t="shared" si="18"/>
        <v>320.48016289189923</v>
      </c>
      <c r="W172" s="109">
        <f t="shared" si="19"/>
        <v>133.61952554416251</v>
      </c>
      <c r="X172" s="109">
        <f t="shared" si="20"/>
        <v>102.45060221708464</v>
      </c>
      <c r="Y172" s="109">
        <f t="shared" si="21"/>
        <v>90.347482335264672</v>
      </c>
      <c r="Z172" s="109">
        <f t="shared" si="22"/>
        <v>61.787405747243746</v>
      </c>
      <c r="AA172" s="109">
        <f t="shared" si="23"/>
        <v>46.876780386706848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6.005704160342046</v>
      </c>
      <c r="I173" s="97">
        <v>4.3291117489132249</v>
      </c>
      <c r="J173" s="98">
        <v>0.9109228718600233</v>
      </c>
      <c r="K173" s="99">
        <v>228</v>
      </c>
      <c r="M173" s="100">
        <f t="shared" si="16"/>
        <v>0.72083333333333333</v>
      </c>
      <c r="N173" s="89">
        <f t="shared" si="17"/>
        <v>4.3291117489132249</v>
      </c>
      <c r="O173" s="100"/>
      <c r="V173" s="109">
        <f t="shared" si="18"/>
        <v>187.82864660417846</v>
      </c>
      <c r="W173" s="109">
        <f t="shared" si="19"/>
        <v>70.952269755368576</v>
      </c>
      <c r="X173" s="109">
        <f t="shared" si="20"/>
        <v>51.456934191635185</v>
      </c>
      <c r="Y173" s="109">
        <f t="shared" si="21"/>
        <v>43.886753438577578</v>
      </c>
      <c r="Z173" s="109">
        <f t="shared" si="22"/>
        <v>26.023182375611601</v>
      </c>
      <c r="AA173" s="109">
        <f t="shared" si="23"/>
        <v>16.696981344591514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5.8855133069317889</v>
      </c>
      <c r="I174" s="97">
        <v>4.2118204602730618</v>
      </c>
      <c r="J174" s="98">
        <v>0.91333629330855159</v>
      </c>
      <c r="K174" s="99">
        <v>233</v>
      </c>
      <c r="M174" s="100">
        <f t="shared" si="16"/>
        <v>0.71562500000000007</v>
      </c>
      <c r="N174" s="89">
        <f t="shared" si="17"/>
        <v>4.2118204602730618</v>
      </c>
      <c r="O174" s="100"/>
      <c r="V174" s="109">
        <f t="shared" si="18"/>
        <v>172.06294908509565</v>
      </c>
      <c r="W174" s="109">
        <f t="shared" si="19"/>
        <v>65.279691830047042</v>
      </c>
      <c r="X174" s="109">
        <f t="shared" si="20"/>
        <v>47.467919349551664</v>
      </c>
      <c r="Y174" s="109">
        <f t="shared" si="21"/>
        <v>40.551478400439549</v>
      </c>
      <c r="Z174" s="109">
        <f t="shared" si="22"/>
        <v>24.230555766277988</v>
      </c>
      <c r="AA174" s="109">
        <f t="shared" si="23"/>
        <v>15.709739577768136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13.789807016934125</v>
      </c>
      <c r="I175" s="97">
        <v>9.4889696645214734</v>
      </c>
      <c r="J175" s="98">
        <v>0.80475205636927227</v>
      </c>
      <c r="K175" s="99">
        <v>123</v>
      </c>
      <c r="M175" s="100">
        <f t="shared" si="16"/>
        <v>0.68811475409836065</v>
      </c>
      <c r="N175" s="89">
        <f t="shared" si="17"/>
        <v>9.4889696645214734</v>
      </c>
      <c r="O175" s="100"/>
      <c r="V175" s="109">
        <f t="shared" si="18"/>
        <v>256.55435186496504</v>
      </c>
      <c r="W175" s="109">
        <f t="shared" si="19"/>
        <v>75.851998626451604</v>
      </c>
      <c r="X175" s="109">
        <f t="shared" si="20"/>
        <v>45.710295841651657</v>
      </c>
      <c r="Y175" s="109">
        <f t="shared" si="21"/>
        <v>34.006053176018931</v>
      </c>
      <c r="Z175" s="109">
        <f t="shared" si="22"/>
        <v>6.3872185119613816</v>
      </c>
      <c r="AA175" s="109">
        <f t="shared" si="23"/>
        <v>-8.0320039050786534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2.9681872779877372</v>
      </c>
      <c r="I176" s="97">
        <v>2.1024659885746471</v>
      </c>
      <c r="J176" s="98">
        <v>0.95673901642265946</v>
      </c>
      <c r="K176" s="99">
        <v>261</v>
      </c>
      <c r="M176" s="100">
        <f t="shared" si="16"/>
        <v>0.70833333333333326</v>
      </c>
      <c r="N176" s="89">
        <f t="shared" si="17"/>
        <v>2.1024659885746471</v>
      </c>
      <c r="O176" s="100"/>
      <c r="V176" s="109">
        <f t="shared" si="18"/>
        <v>270.80224860632802</v>
      </c>
      <c r="W176" s="109">
        <f t="shared" si="19"/>
        <v>110.3649656138258</v>
      </c>
      <c r="X176" s="109">
        <f t="shared" si="20"/>
        <v>83.603538256109616</v>
      </c>
      <c r="Y176" s="109">
        <f t="shared" si="21"/>
        <v>73.211881152007109</v>
      </c>
      <c r="Z176" s="109">
        <f t="shared" si="22"/>
        <v>48.690392009738844</v>
      </c>
      <c r="AA176" s="109">
        <f t="shared" si="23"/>
        <v>35.888229636119952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17.301514952722144</v>
      </c>
      <c r="I177" s="97">
        <v>11.593895617775217</v>
      </c>
      <c r="J177" s="98">
        <v>0.76144045580589659</v>
      </c>
      <c r="K177" s="99">
        <v>79</v>
      </c>
      <c r="M177" s="100">
        <f t="shared" si="16"/>
        <v>0.67010869565217379</v>
      </c>
      <c r="N177" s="89">
        <f t="shared" si="17"/>
        <v>11.593895617775217</v>
      </c>
      <c r="O177" s="100"/>
      <c r="V177" s="109">
        <f t="shared" si="18"/>
        <v>149.82038442519746</v>
      </c>
      <c r="W177" s="109">
        <f t="shared" si="19"/>
        <v>38.293010251097868</v>
      </c>
      <c r="X177" s="109">
        <f t="shared" si="20"/>
        <v>19.689904621987466</v>
      </c>
      <c r="Y177" s="109">
        <f t="shared" si="21"/>
        <v>12.466183249241826</v>
      </c>
      <c r="Z177" s="109">
        <f t="shared" si="22"/>
        <v>-4.5798377495286413</v>
      </c>
      <c r="AA177" s="109">
        <f t="shared" si="23"/>
        <v>-13.479212799073062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12.475244400204899</v>
      </c>
      <c r="I178" s="97">
        <v>7.9997504716313905</v>
      </c>
      <c r="J178" s="98">
        <v>0.83539468621288482</v>
      </c>
      <c r="K178" s="99">
        <v>155</v>
      </c>
      <c r="M178" s="100">
        <f t="shared" si="16"/>
        <v>0.64124999999999999</v>
      </c>
      <c r="N178" s="89">
        <f t="shared" si="17"/>
        <v>7.9997504716313905</v>
      </c>
      <c r="O178" s="100"/>
      <c r="V178" s="109">
        <f t="shared" si="18"/>
        <v>207.14849059187875</v>
      </c>
      <c r="W178" s="109">
        <f t="shared" si="19"/>
        <v>66.596635469547152</v>
      </c>
      <c r="X178" s="109">
        <f t="shared" si="20"/>
        <v>43.152158034559022</v>
      </c>
      <c r="Y178" s="109">
        <f t="shared" si="21"/>
        <v>34.048496737546031</v>
      </c>
      <c r="Z178" s="109">
        <f t="shared" si="22"/>
        <v>12.56632797338799</v>
      </c>
      <c r="AA178" s="109">
        <f t="shared" si="23"/>
        <v>1.3509319156428821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13.110944395885127</v>
      </c>
      <c r="I179" s="97">
        <v>8.4223566717044669</v>
      </c>
      <c r="J179" s="98">
        <v>0.82669901171427473</v>
      </c>
      <c r="K179" s="99">
        <v>146</v>
      </c>
      <c r="M179" s="100">
        <f t="shared" si="16"/>
        <v>0.64239130434782599</v>
      </c>
      <c r="N179" s="89">
        <f t="shared" si="17"/>
        <v>8.4223566717044669</v>
      </c>
      <c r="O179" s="100"/>
      <c r="V179" s="109">
        <f t="shared" si="18"/>
        <v>223.91239489867482</v>
      </c>
      <c r="W179" s="109">
        <f t="shared" si="19"/>
        <v>70.388056628470366</v>
      </c>
      <c r="X179" s="109">
        <f t="shared" si="20"/>
        <v>44.779729501342899</v>
      </c>
      <c r="Y179" s="109">
        <f t="shared" si="21"/>
        <v>34.835829612981151</v>
      </c>
      <c r="Z179" s="109">
        <f t="shared" si="22"/>
        <v>11.370925921345627</v>
      </c>
      <c r="AA179" s="109">
        <f t="shared" si="23"/>
        <v>-0.87961503882134906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7.7754374176696679</v>
      </c>
      <c r="I180" s="97">
        <v>5.4622447859129419</v>
      </c>
      <c r="J180" s="98">
        <v>0.88760717972946013</v>
      </c>
      <c r="K180" s="99">
        <v>208</v>
      </c>
      <c r="M180" s="100">
        <f t="shared" si="16"/>
        <v>0.70250000000000001</v>
      </c>
      <c r="N180" s="89">
        <f t="shared" si="17"/>
        <v>5.4622447859129419</v>
      </c>
      <c r="O180" s="100"/>
      <c r="V180" s="109">
        <f t="shared" si="18"/>
        <v>161.17072421328726</v>
      </c>
      <c r="W180" s="109">
        <f t="shared" si="19"/>
        <v>58.247858855504333</v>
      </c>
      <c r="X180" s="109">
        <f t="shared" si="20"/>
        <v>41.08001149892057</v>
      </c>
      <c r="Y180" s="109">
        <f t="shared" si="21"/>
        <v>34.413611364110437</v>
      </c>
      <c r="Z180" s="109">
        <f t="shared" si="22"/>
        <v>18.6827171586784</v>
      </c>
      <c r="AA180" s="109">
        <f t="shared" si="23"/>
        <v>10.4699426109442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7.8329084076760616</v>
      </c>
      <c r="I181" s="97">
        <v>5.3655422592581026</v>
      </c>
      <c r="J181" s="98">
        <v>0.88959696051080761</v>
      </c>
      <c r="K181" s="99">
        <v>209</v>
      </c>
      <c r="M181" s="100">
        <f t="shared" si="16"/>
        <v>0.68500000000000005</v>
      </c>
      <c r="N181" s="89">
        <f t="shared" si="17"/>
        <v>5.3655422592581026</v>
      </c>
      <c r="O181" s="100"/>
      <c r="V181" s="109">
        <f t="shared" si="18"/>
        <v>246.66494819015202</v>
      </c>
      <c r="W181" s="109">
        <f t="shared" si="19"/>
        <v>89.498200407560503</v>
      </c>
      <c r="X181" s="109">
        <f t="shared" si="20"/>
        <v>63.28230828210684</v>
      </c>
      <c r="Y181" s="109">
        <f t="shared" si="21"/>
        <v>53.102486480961161</v>
      </c>
      <c r="Z181" s="109">
        <f t="shared" si="22"/>
        <v>29.080871134504935</v>
      </c>
      <c r="AA181" s="109">
        <f t="shared" si="23"/>
        <v>16.539682532224923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5.6982072666284136</v>
      </c>
      <c r="I182" s="97">
        <v>3.9944432939065178</v>
      </c>
      <c r="J182" s="98">
        <v>0.91780911240544794</v>
      </c>
      <c r="K182" s="99">
        <v>235</v>
      </c>
      <c r="M182" s="100">
        <f t="shared" si="16"/>
        <v>0.70099999999999996</v>
      </c>
      <c r="N182" s="89">
        <f t="shared" si="17"/>
        <v>3.9944432939065178</v>
      </c>
      <c r="O182" s="100"/>
      <c r="V182" s="109">
        <f t="shared" si="18"/>
        <v>284.86731863687834</v>
      </c>
      <c r="W182" s="109">
        <f t="shared" si="19"/>
        <v>108.93858361472135</v>
      </c>
      <c r="X182" s="109">
        <f t="shared" si="20"/>
        <v>79.593134884762634</v>
      </c>
      <c r="Y182" s="109">
        <f t="shared" si="21"/>
        <v>68.198083466482245</v>
      </c>
      <c r="Z182" s="109">
        <f t="shared" si="22"/>
        <v>41.308856192168307</v>
      </c>
      <c r="AA182" s="109">
        <f t="shared" si="23"/>
        <v>27.270546704938454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8.1286752377780669</v>
      </c>
      <c r="I183" s="97">
        <v>5.1255813304878366</v>
      </c>
      <c r="J183" s="98">
        <v>0.89453447001400355</v>
      </c>
      <c r="K183" s="99">
        <v>215</v>
      </c>
      <c r="M183" s="100">
        <f t="shared" si="16"/>
        <v>0.63055555555555554</v>
      </c>
      <c r="N183" s="89">
        <f t="shared" si="17"/>
        <v>5.1255813304878366</v>
      </c>
      <c r="O183" s="100"/>
      <c r="V183" s="109">
        <f t="shared" si="18"/>
        <v>311.57525992848036</v>
      </c>
      <c r="W183" s="109">
        <f t="shared" si="19"/>
        <v>114.14559739362171</v>
      </c>
      <c r="X183" s="109">
        <f t="shared" si="20"/>
        <v>81.213728481132378</v>
      </c>
      <c r="Y183" s="109">
        <f t="shared" si="21"/>
        <v>68.426043991755932</v>
      </c>
      <c r="Z183" s="109">
        <f t="shared" si="22"/>
        <v>38.250580808198578</v>
      </c>
      <c r="AA183" s="109">
        <f t="shared" si="23"/>
        <v>22.49659551253535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21.538360790697247</v>
      </c>
      <c r="I184" s="97">
        <v>13.99993451395321</v>
      </c>
      <c r="J184" s="98">
        <v>0.71193306318235927</v>
      </c>
      <c r="K184" s="99">
        <v>58</v>
      </c>
      <c r="M184" s="100">
        <f t="shared" si="16"/>
        <v>0.65</v>
      </c>
      <c r="N184" s="89">
        <f t="shared" si="17"/>
        <v>13.99993451395321</v>
      </c>
      <c r="O184" s="100"/>
      <c r="V184" s="109">
        <f t="shared" si="18"/>
        <v>163.92040902259617</v>
      </c>
      <c r="W184" s="109">
        <f t="shared" si="19"/>
        <v>33.411432477225084</v>
      </c>
      <c r="X184" s="109">
        <f t="shared" si="20"/>
        <v>11.642137770881465</v>
      </c>
      <c r="Y184" s="109">
        <f t="shared" si="21"/>
        <v>3.1889621251044691</v>
      </c>
      <c r="Z184" s="109">
        <f t="shared" si="22"/>
        <v>-16.758237127050783</v>
      </c>
      <c r="AA184" s="109">
        <f t="shared" si="23"/>
        <v>-27.17225734594679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7.6298952101391011</v>
      </c>
      <c r="I185" s="97">
        <v>4.8704164424721261</v>
      </c>
      <c r="J185" s="98">
        <v>0.89978482083534794</v>
      </c>
      <c r="K185" s="99">
        <v>221</v>
      </c>
      <c r="M185" s="100">
        <f t="shared" si="16"/>
        <v>0.63833333333333331</v>
      </c>
      <c r="N185" s="89">
        <f t="shared" si="17"/>
        <v>4.8704164424721261</v>
      </c>
      <c r="O185" s="100"/>
      <c r="V185" s="109">
        <f t="shared" si="18"/>
        <v>274.85290672007801</v>
      </c>
      <c r="W185" s="109">
        <f t="shared" si="19"/>
        <v>101.7086105519212</v>
      </c>
      <c r="X185" s="109">
        <f t="shared" si="20"/>
        <v>72.827614701825894</v>
      </c>
      <c r="Y185" s="109">
        <f t="shared" si="21"/>
        <v>61.612913718671393</v>
      </c>
      <c r="Z185" s="109">
        <f t="shared" si="22"/>
        <v>35.149264501104206</v>
      </c>
      <c r="AA185" s="109">
        <f t="shared" si="23"/>
        <v>21.333140516292705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3.7919956111139079</v>
      </c>
      <c r="I186" s="97">
        <v>2.46479714722404</v>
      </c>
      <c r="J186" s="98">
        <v>0.94928357962174525</v>
      </c>
      <c r="K186" s="99">
        <v>256</v>
      </c>
      <c r="M186" s="100">
        <f t="shared" si="16"/>
        <v>0.64999999999999991</v>
      </c>
      <c r="N186" s="89">
        <f t="shared" si="17"/>
        <v>2.46479714722404</v>
      </c>
      <c r="O186" s="100"/>
      <c r="V186" s="109">
        <f t="shared" si="18"/>
        <v>133.69628508335026</v>
      </c>
      <c r="W186" s="109">
        <f t="shared" si="19"/>
        <v>53.865594006104352</v>
      </c>
      <c r="X186" s="109">
        <f t="shared" si="20"/>
        <v>40.54959163850107</v>
      </c>
      <c r="Y186" s="109">
        <f t="shared" si="21"/>
        <v>35.378890959800074</v>
      </c>
      <c r="Z186" s="109">
        <f t="shared" si="22"/>
        <v>23.177441346857293</v>
      </c>
      <c r="AA186" s="109">
        <f t="shared" si="23"/>
        <v>16.807316831492173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24.498407395439806</v>
      </c>
      <c r="I187" s="97">
        <v>17.156943863451101</v>
      </c>
      <c r="J187" s="98">
        <v>0.64697347269940997</v>
      </c>
      <c r="K187" s="99">
        <v>27</v>
      </c>
      <c r="M187" s="100">
        <f t="shared" si="16"/>
        <v>0.70032894736842111</v>
      </c>
      <c r="N187" s="89">
        <f t="shared" si="17"/>
        <v>17.156943863451101</v>
      </c>
      <c r="O187" s="100"/>
      <c r="V187" s="109">
        <f t="shared" si="18"/>
        <v>142.12374738097571</v>
      </c>
      <c r="W187" s="109">
        <f t="shared" si="19"/>
        <v>17.607307933524776</v>
      </c>
      <c r="X187" s="109">
        <f t="shared" si="20"/>
        <v>-3.16241333674972</v>
      </c>
      <c r="Y187" s="109">
        <f t="shared" si="21"/>
        <v>-11.227447338990469</v>
      </c>
      <c r="Z187" s="109">
        <f t="shared" si="22"/>
        <v>-30.258737703632612</v>
      </c>
      <c r="AA187" s="109">
        <f t="shared" si="23"/>
        <v>-40.194580833471996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12.34157987843961</v>
      </c>
      <c r="I188" s="97">
        <v>8.2919989808266141</v>
      </c>
      <c r="J188" s="98">
        <v>0.82938129145382489</v>
      </c>
      <c r="K188" s="99">
        <v>149</v>
      </c>
      <c r="M188" s="100">
        <f t="shared" si="16"/>
        <v>0.67187500000000011</v>
      </c>
      <c r="N188" s="89">
        <f t="shared" si="17"/>
        <v>8.2919989808266141</v>
      </c>
      <c r="O188" s="100"/>
      <c r="V188" s="109">
        <f t="shared" si="18"/>
        <v>158.72724813738057</v>
      </c>
      <c r="W188" s="109">
        <f t="shared" si="19"/>
        <v>50.248723535202984</v>
      </c>
      <c r="X188" s="109">
        <f t="shared" si="20"/>
        <v>32.154175298873959</v>
      </c>
      <c r="Y188" s="109">
        <f t="shared" si="21"/>
        <v>25.127930464763566</v>
      </c>
      <c r="Z188" s="109">
        <f t="shared" si="22"/>
        <v>8.5479004768093851</v>
      </c>
      <c r="AA188" s="109">
        <f t="shared" si="23"/>
        <v>-0.10819030274208247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20.023069840617151</v>
      </c>
      <c r="I189" s="97">
        <v>13.014995396401147</v>
      </c>
      <c r="J189" s="98">
        <v>0.73219947187607937</v>
      </c>
      <c r="K189" s="99">
        <v>61</v>
      </c>
      <c r="M189" s="100">
        <f t="shared" si="16"/>
        <v>0.65</v>
      </c>
      <c r="N189" s="89">
        <f t="shared" si="17"/>
        <v>13.014995396401147</v>
      </c>
      <c r="O189" s="100"/>
      <c r="V189" s="109">
        <f t="shared" si="18"/>
        <v>142.285971193655</v>
      </c>
      <c r="W189" s="109">
        <f t="shared" si="19"/>
        <v>32.137318643349737</v>
      </c>
      <c r="X189" s="109">
        <f t="shared" si="20"/>
        <v>13.764187979493579</v>
      </c>
      <c r="Y189" s="109">
        <f t="shared" si="21"/>
        <v>6.6297675602996842</v>
      </c>
      <c r="Z189" s="109">
        <f t="shared" si="22"/>
        <v>-10.205527435776862</v>
      </c>
      <c r="AA189" s="109">
        <f t="shared" si="23"/>
        <v>-18.994886797155711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3.4756592822239485</v>
      </c>
      <c r="I190" s="97">
        <v>3.5335869369276809</v>
      </c>
      <c r="J190" s="98">
        <v>0.92729183383786007</v>
      </c>
      <c r="K190" s="99">
        <v>238</v>
      </c>
      <c r="M190" s="100">
        <f t="shared" si="16"/>
        <v>1.0166666666666666</v>
      </c>
      <c r="N190" s="89">
        <f t="shared" si="17"/>
        <v>3.5335869369276809</v>
      </c>
      <c r="O190" s="100"/>
      <c r="V190" s="109">
        <f t="shared" si="18"/>
        <v>156.16669327635157</v>
      </c>
      <c r="W190" s="109">
        <f t="shared" si="19"/>
        <v>60.707338005940898</v>
      </c>
      <c r="X190" s="109">
        <f t="shared" si="20"/>
        <v>44.784426859390869</v>
      </c>
      <c r="Y190" s="109">
        <f t="shared" si="21"/>
        <v>38.601444519836008</v>
      </c>
      <c r="Z190" s="109">
        <f t="shared" si="22"/>
        <v>24.011285049853598</v>
      </c>
      <c r="AA190" s="109">
        <f t="shared" si="23"/>
        <v>16.394064516956131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13.841679591522205</v>
      </c>
      <c r="I191" s="97">
        <v>8.858674938574211</v>
      </c>
      <c r="J191" s="98">
        <v>0.81772119353309125</v>
      </c>
      <c r="K191" s="99">
        <v>132</v>
      </c>
      <c r="M191" s="100">
        <f t="shared" si="16"/>
        <v>0.64</v>
      </c>
      <c r="N191" s="89">
        <f t="shared" si="17"/>
        <v>8.858674938574211</v>
      </c>
      <c r="O191" s="100"/>
      <c r="V191" s="109">
        <f t="shared" si="18"/>
        <v>480.65371240681253</v>
      </c>
      <c r="W191" s="109">
        <f t="shared" si="19"/>
        <v>147.4778238131592</v>
      </c>
      <c r="X191" s="109">
        <f t="shared" si="20"/>
        <v>91.903071027310347</v>
      </c>
      <c r="Y191" s="109">
        <f t="shared" si="21"/>
        <v>70.32298985763795</v>
      </c>
      <c r="Z191" s="109">
        <f t="shared" si="22"/>
        <v>19.399857888389484</v>
      </c>
      <c r="AA191" s="109">
        <f t="shared" si="23"/>
        <v>-7.1860562158155874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72.731575622462898</v>
      </c>
      <c r="I192" s="97">
        <v>48.599588236729154</v>
      </c>
      <c r="J192" s="98">
        <v>0</v>
      </c>
      <c r="K192" s="99">
        <v>1</v>
      </c>
      <c r="M192" s="100">
        <f t="shared" si="16"/>
        <v>0.66820480404551197</v>
      </c>
      <c r="N192" s="89">
        <f t="shared" si="17"/>
        <v>48.599588236729154</v>
      </c>
      <c r="O192" s="100"/>
      <c r="V192" s="109">
        <f t="shared" si="18"/>
        <v>0</v>
      </c>
      <c r="W192" s="109">
        <f t="shared" si="19"/>
        <v>-457.50613831690185</v>
      </c>
      <c r="X192" s="109">
        <f t="shared" si="20"/>
        <v>-533.81955536005376</v>
      </c>
      <c r="Y192" s="109">
        <f t="shared" si="21"/>
        <v>-563.45261086769108</v>
      </c>
      <c r="Z192" s="109">
        <f t="shared" si="22"/>
        <v>-633.37857566842433</v>
      </c>
      <c r="AA192" s="109">
        <f t="shared" si="23"/>
        <v>-669.88547581291277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12.293664916562449</v>
      </c>
      <c r="I193" s="97">
        <v>7.9908821957655922</v>
      </c>
      <c r="J193" s="98">
        <v>0.83557716257096837</v>
      </c>
      <c r="K193" s="99">
        <v>156</v>
      </c>
      <c r="M193" s="100">
        <f t="shared" si="16"/>
        <v>0.65</v>
      </c>
      <c r="N193" s="89">
        <f t="shared" si="17"/>
        <v>7.9908821957655922</v>
      </c>
      <c r="O193" s="100"/>
      <c r="V193" s="109">
        <f t="shared" si="18"/>
        <v>108.89743293697458</v>
      </c>
      <c r="W193" s="109">
        <f t="shared" si="19"/>
        <v>35.025817210095184</v>
      </c>
      <c r="X193" s="109">
        <f t="shared" si="20"/>
        <v>22.703806757173261</v>
      </c>
      <c r="Y193" s="109">
        <f t="shared" si="21"/>
        <v>17.919080376612261</v>
      </c>
      <c r="Z193" s="109">
        <f t="shared" si="22"/>
        <v>6.6284253045418788</v>
      </c>
      <c r="AA193" s="109">
        <f t="shared" si="23"/>
        <v>0.73380778361761467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4.8397768602017921</v>
      </c>
      <c r="I194" s="97">
        <v>3.4877957155584651</v>
      </c>
      <c r="J194" s="98">
        <v>0.92823404802177811</v>
      </c>
      <c r="K194" s="99">
        <v>239</v>
      </c>
      <c r="M194" s="100">
        <f t="shared" si="16"/>
        <v>0.72065217391304337</v>
      </c>
      <c r="N194" s="89">
        <f t="shared" si="17"/>
        <v>3.4877957155584651</v>
      </c>
      <c r="O194" s="100"/>
      <c r="V194" s="109">
        <f t="shared" si="18"/>
        <v>303.55738619787286</v>
      </c>
      <c r="W194" s="109">
        <f t="shared" si="19"/>
        <v>118.19149321694903</v>
      </c>
      <c r="X194" s="109">
        <f t="shared" si="20"/>
        <v>87.271897801966773</v>
      </c>
      <c r="Y194" s="109">
        <f t="shared" si="21"/>
        <v>75.265593763873952</v>
      </c>
      <c r="Z194" s="109">
        <f t="shared" si="22"/>
        <v>46.933976278859532</v>
      </c>
      <c r="AA194" s="109">
        <f t="shared" si="23"/>
        <v>32.142624691438606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15.884121105374325</v>
      </c>
      <c r="I195" s="97">
        <v>10.66029482571977</v>
      </c>
      <c r="J195" s="98">
        <v>0.78065051140364916</v>
      </c>
      <c r="K195" s="99">
        <v>97</v>
      </c>
      <c r="M195" s="100">
        <f t="shared" si="16"/>
        <v>0.67112903225806464</v>
      </c>
      <c r="N195" s="89">
        <f t="shared" si="17"/>
        <v>10.66029482571977</v>
      </c>
      <c r="O195" s="100"/>
      <c r="V195" s="109">
        <f t="shared" si="18"/>
        <v>562.89273677636277</v>
      </c>
      <c r="W195" s="109">
        <f t="shared" si="19"/>
        <v>154.18250152665081</v>
      </c>
      <c r="X195" s="109">
        <f t="shared" si="20"/>
        <v>86.008389705638464</v>
      </c>
      <c r="Y195" s="109">
        <f t="shared" si="21"/>
        <v>59.535885681430095</v>
      </c>
      <c r="Z195" s="109">
        <f t="shared" si="22"/>
        <v>-2.9320357958869194</v>
      </c>
      <c r="AA195" s="109">
        <f t="shared" si="23"/>
        <v>-35.545245754517978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22.068312281592</v>
      </c>
      <c r="I196" s="97">
        <v>15.19403300587609</v>
      </c>
      <c r="J196" s="98">
        <v>0.68736292719465486</v>
      </c>
      <c r="K196" s="99">
        <v>43</v>
      </c>
      <c r="M196" s="100">
        <f t="shared" si="16"/>
        <v>0.68849999999999989</v>
      </c>
      <c r="N196" s="89">
        <f t="shared" si="17"/>
        <v>15.19403300587609</v>
      </c>
      <c r="O196" s="100"/>
      <c r="V196" s="109">
        <f t="shared" si="18"/>
        <v>224.34663162038487</v>
      </c>
      <c r="W196" s="109">
        <f t="shared" si="19"/>
        <v>39.343122534169822</v>
      </c>
      <c r="X196" s="109">
        <f t="shared" si="20"/>
        <v>8.4839738563360019</v>
      </c>
      <c r="Y196" s="109">
        <f t="shared" si="21"/>
        <v>-3.4988582735842084</v>
      </c>
      <c r="Z196" s="109">
        <f t="shared" si="22"/>
        <v>-31.77508842858601</v>
      </c>
      <c r="AA196" s="109">
        <f t="shared" si="23"/>
        <v>-46.537523436424472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13.409602786918002</v>
      </c>
      <c r="I197" s="97">
        <v>9.0128003346689276</v>
      </c>
      <c r="J197" s="98">
        <v>0.81454986221760817</v>
      </c>
      <c r="K197" s="99">
        <v>129</v>
      </c>
      <c r="M197" s="100">
        <f t="shared" si="16"/>
        <v>0.67211538461538467</v>
      </c>
      <c r="N197" s="89">
        <f t="shared" si="17"/>
        <v>9.0128003346689276</v>
      </c>
      <c r="O197" s="100"/>
      <c r="V197" s="109">
        <f t="shared" si="18"/>
        <v>116.53001074600608</v>
      </c>
      <c r="W197" s="109">
        <f t="shared" si="19"/>
        <v>35.440136022386461</v>
      </c>
      <c r="X197" s="109">
        <f t="shared" si="20"/>
        <v>21.914097988173015</v>
      </c>
      <c r="Y197" s="109">
        <f t="shared" si="21"/>
        <v>16.661838930770102</v>
      </c>
      <c r="Z197" s="109">
        <f t="shared" si="22"/>
        <v>4.2679336894549733</v>
      </c>
      <c r="AA197" s="109">
        <f t="shared" si="23"/>
        <v>-2.2026679294761271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8.2601105522506124</v>
      </c>
      <c r="I198" s="97">
        <v>5.2376610092680016</v>
      </c>
      <c r="J198" s="98">
        <v>0.89222828424481093</v>
      </c>
      <c r="K198" s="99">
        <v>211</v>
      </c>
      <c r="M198" s="100">
        <f t="shared" ref="M198:M261" si="24">IF(ISERROR(I198/H198),$O$3,(I198/H198))</f>
        <v>0.63409090909090904</v>
      </c>
      <c r="N198" s="89">
        <f t="shared" ref="N198:N261" si="25">I198</f>
        <v>5.2376610092680016</v>
      </c>
      <c r="O198" s="100"/>
      <c r="V198" s="109">
        <f t="shared" ref="V198:V261" si="26">(((($O$5-N198))/M198)*G198)+((((($O$5-N198)/$T$2))*$T$3/M198)*G198)</f>
        <v>185.85223779650997</v>
      </c>
      <c r="W198" s="109">
        <f t="shared" ref="W198:W261" si="27">(((($P$5-N198))/M198)*G198)+((((($P$5-N198)/$T$2))*$T$3/M198)*G198)</f>
        <v>67.782574253436692</v>
      </c>
      <c r="X198" s="109">
        <f t="shared" ref="X198:X261" si="28">(((($Q$5-N198))/M198)*G198)+((((($Q$5-N198)/$T$2))*$T$3/M198)*G198)</f>
        <v>48.088194835370835</v>
      </c>
      <c r="Y198" s="109">
        <f t="shared" ref="Y198:Y261" si="29">(((($R$5-N198))/M198)*G198)+((((($R$5-N198)/$T$2))*$T$3/M198)*G198)</f>
        <v>40.440723904354705</v>
      </c>
      <c r="Z198" s="109">
        <f t="shared" ref="Z198:Z261" si="30">(((($S$5-N198))/M198)*G198)+((((($S$5-N198)/$T$2))*$T$3/M198)*G198)</f>
        <v>22.394769007835784</v>
      </c>
      <c r="AA198" s="109">
        <f t="shared" ref="AA198:AA261" si="31">(((($T$5-N198))/M198)*G198)+((((($T$5-N198)/$T$2))*$T$3/M198)*G198)</f>
        <v>12.973349149038913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9.1812976131389892</v>
      </c>
      <c r="I199" s="97">
        <v>5.8393052819563973</v>
      </c>
      <c r="J199" s="98">
        <v>0.87984866757485525</v>
      </c>
      <c r="K199" s="99">
        <v>200</v>
      </c>
      <c r="M199" s="100">
        <f t="shared" si="24"/>
        <v>0.63600000000000001</v>
      </c>
      <c r="N199" s="89">
        <f t="shared" si="25"/>
        <v>5.8393052819563973</v>
      </c>
      <c r="O199" s="100"/>
      <c r="V199" s="109">
        <f t="shared" si="26"/>
        <v>186.80707585802782</v>
      </c>
      <c r="W199" s="109">
        <f t="shared" si="27"/>
        <v>66.461020654134217</v>
      </c>
      <c r="X199" s="109">
        <f t="shared" si="28"/>
        <v>46.386932175104022</v>
      </c>
      <c r="Y199" s="109">
        <f t="shared" si="29"/>
        <v>38.592017450895582</v>
      </c>
      <c r="Z199" s="109">
        <f t="shared" si="30"/>
        <v>20.198135237526216</v>
      </c>
      <c r="AA199" s="109">
        <f t="shared" si="31"/>
        <v>10.59506972178354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15.526439952092332</v>
      </c>
      <c r="I200" s="97">
        <v>10.092185968860015</v>
      </c>
      <c r="J200" s="98">
        <v>0.79234009309501019</v>
      </c>
      <c r="K200" s="99">
        <v>108</v>
      </c>
      <c r="M200" s="100">
        <f t="shared" si="24"/>
        <v>0.64999999999999991</v>
      </c>
      <c r="N200" s="89">
        <f t="shared" si="25"/>
        <v>10.092185968860015</v>
      </c>
      <c r="O200" s="100"/>
      <c r="V200" s="109">
        <f t="shared" si="26"/>
        <v>233.60608539031765</v>
      </c>
      <c r="W200" s="109">
        <f t="shared" si="27"/>
        <v>66.489698597673225</v>
      </c>
      <c r="X200" s="109">
        <f t="shared" si="28"/>
        <v>38.614176387263115</v>
      </c>
      <c r="Y200" s="109">
        <f t="shared" si="29"/>
        <v>27.789908139670803</v>
      </c>
      <c r="Z200" s="109">
        <f t="shared" si="30"/>
        <v>2.2475741647028809</v>
      </c>
      <c r="AA200" s="109">
        <f t="shared" si="31"/>
        <v>-11.087550184865636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12.064999807663341</v>
      </c>
      <c r="I201" s="97">
        <v>8.2645248682493886</v>
      </c>
      <c r="J201" s="98">
        <v>0.82994660720183899</v>
      </c>
      <c r="K201" s="99">
        <v>150</v>
      </c>
      <c r="M201" s="100">
        <f t="shared" si="24"/>
        <v>0.68500000000000005</v>
      </c>
      <c r="N201" s="89">
        <f t="shared" si="25"/>
        <v>8.2645248682493886</v>
      </c>
      <c r="O201" s="100"/>
      <c r="V201" s="109">
        <f t="shared" si="26"/>
        <v>199.20432732989477</v>
      </c>
      <c r="W201" s="109">
        <f t="shared" si="27"/>
        <v>63.155396843500348</v>
      </c>
      <c r="X201" s="109">
        <f t="shared" si="28"/>
        <v>40.46202094983871</v>
      </c>
      <c r="Y201" s="109">
        <f t="shared" si="29"/>
        <v>31.650017850406037</v>
      </c>
      <c r="Z201" s="109">
        <f t="shared" si="30"/>
        <v>10.856083239239384</v>
      </c>
      <c r="AA201" s="109">
        <f t="shared" si="31"/>
        <v>0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3.5690359126761804</v>
      </c>
      <c r="I202" s="97">
        <v>1.9034858200939631</v>
      </c>
      <c r="J202" s="98">
        <v>0.96083329326120914</v>
      </c>
      <c r="K202" s="99">
        <v>265</v>
      </c>
      <c r="M202" s="100">
        <f t="shared" si="24"/>
        <v>0.53333333333333344</v>
      </c>
      <c r="N202" s="89">
        <f t="shared" si="25"/>
        <v>1.9034858200939631</v>
      </c>
      <c r="O202" s="100"/>
      <c r="V202" s="109">
        <f t="shared" si="26"/>
        <v>150.1952373764104</v>
      </c>
      <c r="W202" s="109">
        <f t="shared" si="27"/>
        <v>61.590970606928863</v>
      </c>
      <c r="X202" s="109">
        <f t="shared" si="28"/>
        <v>46.811509097062739</v>
      </c>
      <c r="Y202" s="109">
        <f t="shared" si="29"/>
        <v>41.072536577365405</v>
      </c>
      <c r="Z202" s="109">
        <f t="shared" si="30"/>
        <v>27.530119721253339</v>
      </c>
      <c r="AA202" s="109">
        <f t="shared" si="31"/>
        <v>20.459903939605145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24.817402335996103</v>
      </c>
      <c r="I203" s="97">
        <v>16.372591818886317</v>
      </c>
      <c r="J203" s="98">
        <v>0.66311254039570811</v>
      </c>
      <c r="K203" s="99">
        <v>32</v>
      </c>
      <c r="M203" s="100">
        <f t="shared" si="24"/>
        <v>0.65972222222222221</v>
      </c>
      <c r="N203" s="89">
        <f t="shared" si="25"/>
        <v>16.372591818886317</v>
      </c>
      <c r="O203" s="100"/>
      <c r="V203" s="109">
        <f t="shared" si="26"/>
        <v>144.61349322063742</v>
      </c>
      <c r="W203" s="109">
        <f t="shared" si="27"/>
        <v>20.99936986530188</v>
      </c>
      <c r="X203" s="109">
        <f t="shared" si="28"/>
        <v>0.38015766687431796</v>
      </c>
      <c r="Y203" s="109">
        <f t="shared" si="29"/>
        <v>-7.6264325668490143</v>
      </c>
      <c r="Z203" s="109">
        <f t="shared" si="30"/>
        <v>-26.519811506895813</v>
      </c>
      <c r="AA203" s="109">
        <f t="shared" si="31"/>
        <v>-36.383653933980021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19.036253415491668</v>
      </c>
      <c r="I204" s="97">
        <v>12.242923765257386</v>
      </c>
      <c r="J204" s="98">
        <v>0.74808585402777561</v>
      </c>
      <c r="K204" s="99">
        <v>70</v>
      </c>
      <c r="M204" s="100">
        <f t="shared" si="24"/>
        <v>0.64313725490196072</v>
      </c>
      <c r="N204" s="89">
        <f t="shared" si="25"/>
        <v>12.242923765257386</v>
      </c>
      <c r="O204" s="100"/>
      <c r="V204" s="109">
        <f t="shared" si="26"/>
        <v>154.54073996395474</v>
      </c>
      <c r="W204" s="109">
        <f t="shared" si="27"/>
        <v>37.445817758345981</v>
      </c>
      <c r="X204" s="109">
        <f t="shared" si="28"/>
        <v>17.914028163596555</v>
      </c>
      <c r="Y204" s="109">
        <f t="shared" si="29"/>
        <v>10.329692044858431</v>
      </c>
      <c r="Z204" s="109">
        <f t="shared" si="30"/>
        <v>-7.5672818375387774</v>
      </c>
      <c r="AA204" s="109">
        <f t="shared" si="31"/>
        <v>-16.91092178980929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1.6268288527213328</v>
      </c>
      <c r="I205" s="97">
        <v>0.8676420547847109</v>
      </c>
      <c r="J205" s="98">
        <v>0.98214713156501621</v>
      </c>
      <c r="K205" s="99">
        <v>270</v>
      </c>
      <c r="M205" s="100">
        <f t="shared" si="24"/>
        <v>0.53333333333333333</v>
      </c>
      <c r="N205" s="89">
        <f t="shared" si="25"/>
        <v>0.8676420547847109</v>
      </c>
      <c r="O205" s="100"/>
      <c r="V205" s="109">
        <f t="shared" si="26"/>
        <v>168.40839121617452</v>
      </c>
      <c r="W205" s="109">
        <f t="shared" si="27"/>
        <v>71.215681120200713</v>
      </c>
      <c r="X205" s="109">
        <f t="shared" si="28"/>
        <v>55.003641110432376</v>
      </c>
      <c r="Y205" s="109">
        <f t="shared" si="29"/>
        <v>48.708387928022141</v>
      </c>
      <c r="Z205" s="109">
        <f t="shared" si="30"/>
        <v>33.853299753551944</v>
      </c>
      <c r="AA205" s="109">
        <f t="shared" si="31"/>
        <v>26.097765422801196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6.9353674221953598</v>
      </c>
      <c r="I206" s="97">
        <v>4.4565153943403777</v>
      </c>
      <c r="J206" s="98">
        <v>0.90830137546366363</v>
      </c>
      <c r="K206" s="99">
        <v>226</v>
      </c>
      <c r="M206" s="100">
        <f t="shared" si="24"/>
        <v>0.642578125</v>
      </c>
      <c r="N206" s="89">
        <f t="shared" si="25"/>
        <v>4.4565153943403777</v>
      </c>
      <c r="O206" s="100"/>
      <c r="V206" s="109">
        <f t="shared" si="26"/>
        <v>646.87601527874017</v>
      </c>
      <c r="W206" s="109">
        <f t="shared" si="27"/>
        <v>243.19567947863482</v>
      </c>
      <c r="X206" s="109">
        <f t="shared" si="28"/>
        <v>175.86057020258301</v>
      </c>
      <c r="Y206" s="109">
        <f t="shared" si="29"/>
        <v>149.71385697570986</v>
      </c>
      <c r="Z206" s="109">
        <f t="shared" si="30"/>
        <v>88.014713318857403</v>
      </c>
      <c r="AA206" s="109">
        <f t="shared" si="31"/>
        <v>55.80286636186635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16.293810698580938</v>
      </c>
      <c r="I207" s="97">
        <v>11.353106809333815</v>
      </c>
      <c r="J207" s="98">
        <v>0.76639500001455363</v>
      </c>
      <c r="K207" s="99">
        <v>82</v>
      </c>
      <c r="M207" s="100">
        <f t="shared" si="24"/>
        <v>0.6967741935483871</v>
      </c>
      <c r="N207" s="89">
        <f t="shared" si="25"/>
        <v>11.353106809333815</v>
      </c>
      <c r="O207" s="100"/>
      <c r="V207" s="109">
        <f t="shared" si="26"/>
        <v>207.55640628263831</v>
      </c>
      <c r="W207" s="109">
        <f t="shared" si="27"/>
        <v>54.048765450115361</v>
      </c>
      <c r="X207" s="109">
        <f t="shared" si="28"/>
        <v>28.443223506439274</v>
      </c>
      <c r="Y207" s="109">
        <f t="shared" si="29"/>
        <v>18.50040512509177</v>
      </c>
      <c r="Z207" s="109">
        <f t="shared" si="30"/>
        <v>-4.961946503649302</v>
      </c>
      <c r="AA207" s="109">
        <f t="shared" si="31"/>
        <v>-17.211155084556076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22.573919505503419</v>
      </c>
      <c r="I208" s="97">
        <v>14.673047678577223</v>
      </c>
      <c r="J208" s="98">
        <v>0.69808288072103319</v>
      </c>
      <c r="K208" s="99">
        <v>50</v>
      </c>
      <c r="M208" s="100">
        <f t="shared" si="24"/>
        <v>0.65</v>
      </c>
      <c r="N208" s="89">
        <f t="shared" si="25"/>
        <v>14.673047678577223</v>
      </c>
      <c r="O208" s="100"/>
      <c r="V208" s="109">
        <f t="shared" si="26"/>
        <v>141.56126128084614</v>
      </c>
      <c r="W208" s="109">
        <f t="shared" si="27"/>
        <v>26.617884083366253</v>
      </c>
      <c r="X208" s="109">
        <f t="shared" si="28"/>
        <v>7.4449787477362461</v>
      </c>
      <c r="Y208" s="109">
        <f t="shared" si="29"/>
        <v>0</v>
      </c>
      <c r="Z208" s="109">
        <f t="shared" si="30"/>
        <v>-17.568128326228077</v>
      </c>
      <c r="AA208" s="109">
        <f t="shared" si="31"/>
        <v>-26.740084814191224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13.827635671232901</v>
      </c>
      <c r="I209" s="97">
        <v>9.6271652126130949</v>
      </c>
      <c r="J209" s="98">
        <v>0.80190850248115153</v>
      </c>
      <c r="K209" s="99">
        <v>118</v>
      </c>
      <c r="M209" s="100">
        <f t="shared" si="24"/>
        <v>0.69622641509433958</v>
      </c>
      <c r="N209" s="89">
        <f t="shared" si="25"/>
        <v>9.6271652126130949</v>
      </c>
      <c r="O209" s="100"/>
      <c r="V209" s="109">
        <f t="shared" si="26"/>
        <v>218.931764339989</v>
      </c>
      <c r="W209" s="109">
        <f t="shared" si="27"/>
        <v>64.181828982557533</v>
      </c>
      <c r="X209" s="109">
        <f t="shared" si="28"/>
        <v>38.369068529161467</v>
      </c>
      <c r="Y209" s="109">
        <f t="shared" si="29"/>
        <v>28.345785691645411</v>
      </c>
      <c r="Z209" s="109">
        <f t="shared" si="30"/>
        <v>4.6935597946803602</v>
      </c>
      <c r="AA209" s="109">
        <f t="shared" si="31"/>
        <v>-7.6547782150417829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2.3333679653382946</v>
      </c>
      <c r="I210" s="97">
        <v>2.2166995670713803</v>
      </c>
      <c r="J210" s="98">
        <v>0.95438851135376268</v>
      </c>
      <c r="K210" s="99">
        <v>260</v>
      </c>
      <c r="M210" s="100">
        <f t="shared" si="24"/>
        <v>0.95000000000000018</v>
      </c>
      <c r="N210" s="89">
        <f t="shared" si="25"/>
        <v>2.2166995670713803</v>
      </c>
      <c r="O210" s="100"/>
      <c r="V210" s="109">
        <f t="shared" si="26"/>
        <v>149.45929189588918</v>
      </c>
      <c r="W210" s="109">
        <f t="shared" si="27"/>
        <v>60.693785486700982</v>
      </c>
      <c r="X210" s="109">
        <f t="shared" si="28"/>
        <v>45.887428713933936</v>
      </c>
      <c r="Y210" s="109">
        <f t="shared" si="29"/>
        <v>40.13801256781656</v>
      </c>
      <c r="Z210" s="109">
        <f t="shared" si="30"/>
        <v>26.570951589087727</v>
      </c>
      <c r="AA210" s="109">
        <f t="shared" si="31"/>
        <v>19.487869620664942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3.9238443098463658</v>
      </c>
      <c r="I211" s="97">
        <v>2.8674246879646521</v>
      </c>
      <c r="J211" s="98">
        <v>0.94099899213142735</v>
      </c>
      <c r="K211" s="99">
        <v>252</v>
      </c>
      <c r="M211" s="100">
        <f t="shared" si="24"/>
        <v>0.73076923076923084</v>
      </c>
      <c r="N211" s="89">
        <f t="shared" si="25"/>
        <v>2.8674246879646521</v>
      </c>
      <c r="O211" s="100"/>
      <c r="V211" s="109">
        <f t="shared" si="26"/>
        <v>211.56655017393859</v>
      </c>
      <c r="W211" s="109">
        <f t="shared" si="27"/>
        <v>84.126960720227757</v>
      </c>
      <c r="X211" s="109">
        <f t="shared" si="28"/>
        <v>62.869649127497532</v>
      </c>
      <c r="Y211" s="109">
        <f t="shared" si="29"/>
        <v>54.615280252698973</v>
      </c>
      <c r="Z211" s="109">
        <f t="shared" si="30"/>
        <v>35.137210998494901</v>
      </c>
      <c r="AA211" s="109">
        <f t="shared" si="31"/>
        <v>24.968113849860309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7.9663957870986</v>
      </c>
      <c r="I212" s="97">
        <v>5.1781572616140901</v>
      </c>
      <c r="J212" s="98">
        <v>0.89345265156586873</v>
      </c>
      <c r="K212" s="99">
        <v>214</v>
      </c>
      <c r="M212" s="100">
        <f t="shared" si="24"/>
        <v>0.65</v>
      </c>
      <c r="N212" s="89">
        <f t="shared" si="25"/>
        <v>5.1781572616140901</v>
      </c>
      <c r="O212" s="100"/>
      <c r="V212" s="109">
        <f t="shared" si="26"/>
        <v>256.69893973357574</v>
      </c>
      <c r="W212" s="109">
        <f t="shared" si="27"/>
        <v>93.844707161505724</v>
      </c>
      <c r="X212" s="109">
        <f t="shared" si="28"/>
        <v>66.680125253959076</v>
      </c>
      <c r="Y212" s="109">
        <f t="shared" si="29"/>
        <v>56.131920302621182</v>
      </c>
      <c r="Z212" s="109">
        <f t="shared" si="30"/>
        <v>31.241020747964217</v>
      </c>
      <c r="AA212" s="109">
        <f t="shared" si="31"/>
        <v>18.245996837492193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1.2865441132095772</v>
      </c>
      <c r="I213" s="97">
        <v>1.1337669997659399</v>
      </c>
      <c r="J213" s="98">
        <v>0.97667126325755382</v>
      </c>
      <c r="K213" s="99">
        <v>268</v>
      </c>
      <c r="M213" s="100">
        <f t="shared" si="24"/>
        <v>0.88124999999999998</v>
      </c>
      <c r="N213" s="89">
        <f t="shared" si="25"/>
        <v>1.1337669997659399</v>
      </c>
      <c r="O213" s="100"/>
      <c r="V213" s="109">
        <f t="shared" si="26"/>
        <v>170.8799479127124</v>
      </c>
      <c r="W213" s="109">
        <f t="shared" si="27"/>
        <v>71.707916134078729</v>
      </c>
      <c r="X213" s="109">
        <f t="shared" si="28"/>
        <v>55.165719240323973</v>
      </c>
      <c r="Y213" s="109">
        <f t="shared" si="29"/>
        <v>48.742263735851992</v>
      </c>
      <c r="Z213" s="109">
        <f t="shared" si="30"/>
        <v>33.584652891805867</v>
      </c>
      <c r="AA213" s="109">
        <f t="shared" si="31"/>
        <v>25.671177731477368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15.634483115180837</v>
      </c>
      <c r="I214" s="97">
        <v>11.056759457303736</v>
      </c>
      <c r="J214" s="98">
        <v>0.77249273381811112</v>
      </c>
      <c r="K214" s="99">
        <v>89</v>
      </c>
      <c r="M214" s="100">
        <f t="shared" si="24"/>
        <v>0.70720338983050846</v>
      </c>
      <c r="N214" s="89">
        <f t="shared" si="25"/>
        <v>11.056759457303736</v>
      </c>
      <c r="O214" s="100"/>
      <c r="V214" s="109">
        <f t="shared" si="26"/>
        <v>204.42079230223368</v>
      </c>
      <c r="W214" s="109">
        <f t="shared" si="27"/>
        <v>54.425654384387805</v>
      </c>
      <c r="X214" s="109">
        <f t="shared" si="28"/>
        <v>29.40600862295565</v>
      </c>
      <c r="Y214" s="109">
        <f t="shared" si="29"/>
        <v>19.690697995327657</v>
      </c>
      <c r="Z214" s="109">
        <f t="shared" si="30"/>
        <v>-3.234797109306955</v>
      </c>
      <c r="AA214" s="109">
        <f t="shared" si="31"/>
        <v>-15.20372400123993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12.474177756686769</v>
      </c>
      <c r="I215" s="97">
        <v>9.5601280348378115</v>
      </c>
      <c r="J215" s="98">
        <v>0.80328787996576601</v>
      </c>
      <c r="K215" s="99">
        <v>119</v>
      </c>
      <c r="M215" s="100">
        <f t="shared" si="24"/>
        <v>0.76639344262295084</v>
      </c>
      <c r="N215" s="89">
        <f t="shared" si="25"/>
        <v>9.5601280348378115</v>
      </c>
      <c r="O215" s="100"/>
      <c r="V215" s="109">
        <f t="shared" si="26"/>
        <v>254.18145110538413</v>
      </c>
      <c r="W215" s="109">
        <f t="shared" si="27"/>
        <v>74.824109661892933</v>
      </c>
      <c r="X215" s="109">
        <f t="shared" si="28"/>
        <v>44.906758940256772</v>
      </c>
      <c r="Y215" s="109">
        <f t="shared" si="29"/>
        <v>33.289633814351383</v>
      </c>
      <c r="Z215" s="109">
        <f t="shared" si="30"/>
        <v>5.8763728892196108</v>
      </c>
      <c r="AA215" s="109">
        <f t="shared" si="31"/>
        <v>-8.4355237300187245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7.7388967595614346</v>
      </c>
      <c r="I216" s="97">
        <v>5.0689773775127396</v>
      </c>
      <c r="J216" s="98">
        <v>0.89569917027235513</v>
      </c>
      <c r="K216" s="99">
        <v>217</v>
      </c>
      <c r="M216" s="100">
        <f t="shared" si="24"/>
        <v>0.65500000000000003</v>
      </c>
      <c r="N216" s="89">
        <f t="shared" si="25"/>
        <v>5.0689773775127396</v>
      </c>
      <c r="O216" s="100"/>
      <c r="V216" s="109">
        <f t="shared" si="26"/>
        <v>219.07274073525977</v>
      </c>
      <c r="W216" s="109">
        <f t="shared" si="27"/>
        <v>80.437804439778944</v>
      </c>
      <c r="X216" s="109">
        <f t="shared" si="28"/>
        <v>57.313074902402654</v>
      </c>
      <c r="Y216" s="109">
        <f t="shared" si="29"/>
        <v>48.333574042249978</v>
      </c>
      <c r="Z216" s="109">
        <f t="shared" si="30"/>
        <v>27.144390196076539</v>
      </c>
      <c r="AA216" s="109">
        <f t="shared" si="31"/>
        <v>16.08195550504529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3.4499514199929688</v>
      </c>
      <c r="I217" s="97">
        <v>2.6823372290445331</v>
      </c>
      <c r="J217" s="98">
        <v>0.94480740832661303</v>
      </c>
      <c r="K217" s="99">
        <v>254</v>
      </c>
      <c r="M217" s="100">
        <f t="shared" si="24"/>
        <v>0.77749999999999997</v>
      </c>
      <c r="N217" s="89">
        <f t="shared" si="25"/>
        <v>2.6823372290445331</v>
      </c>
      <c r="O217" s="100"/>
      <c r="V217" s="109">
        <f t="shared" si="26"/>
        <v>174.67728239239077</v>
      </c>
      <c r="W217" s="109">
        <f t="shared" si="27"/>
        <v>69.882501452034262</v>
      </c>
      <c r="X217" s="109">
        <f t="shared" si="28"/>
        <v>52.402412876025451</v>
      </c>
      <c r="Y217" s="109">
        <f t="shared" si="29"/>
        <v>45.614767202154162</v>
      </c>
      <c r="Z217" s="109">
        <f t="shared" si="30"/>
        <v>29.597766446067904</v>
      </c>
      <c r="AA217" s="109">
        <f t="shared" si="31"/>
        <v>21.235621584957517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11.085093441590891</v>
      </c>
      <c r="I218" s="97">
        <v>7.205310737034079</v>
      </c>
      <c r="J218" s="98">
        <v>0.85174132130632618</v>
      </c>
      <c r="K218" s="99">
        <v>169</v>
      </c>
      <c r="M218" s="100">
        <f t="shared" si="24"/>
        <v>0.65</v>
      </c>
      <c r="N218" s="89">
        <f t="shared" si="25"/>
        <v>7.205310737034079</v>
      </c>
      <c r="O218" s="100"/>
      <c r="V218" s="109">
        <f t="shared" si="26"/>
        <v>170.00414641739766</v>
      </c>
      <c r="W218" s="109">
        <f t="shared" si="27"/>
        <v>56.868799102645148</v>
      </c>
      <c r="X218" s="109">
        <f t="shared" si="28"/>
        <v>37.997478657164713</v>
      </c>
      <c r="Y218" s="109">
        <f t="shared" si="29"/>
        <v>30.66960751823877</v>
      </c>
      <c r="Z218" s="109">
        <f t="shared" si="30"/>
        <v>13.377821350835884</v>
      </c>
      <c r="AA218" s="109">
        <f t="shared" si="31"/>
        <v>4.3501373892038728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3.1498662601432361</v>
      </c>
      <c r="I219" s="97">
        <v>3.1761151456444296</v>
      </c>
      <c r="J219" s="98">
        <v>0.93464728280878562</v>
      </c>
      <c r="K219" s="99">
        <v>249</v>
      </c>
      <c r="M219" s="100">
        <f t="shared" si="24"/>
        <v>1.0083333333333333</v>
      </c>
      <c r="N219" s="89">
        <f t="shared" si="25"/>
        <v>3.1761151456444296</v>
      </c>
      <c r="O219" s="100"/>
      <c r="V219" s="109">
        <f t="shared" si="26"/>
        <v>175.12141954765448</v>
      </c>
      <c r="W219" s="109">
        <f t="shared" si="27"/>
        <v>68.918112890577589</v>
      </c>
      <c r="X219" s="109">
        <f t="shared" si="28"/>
        <v>51.203077935856761</v>
      </c>
      <c r="Y219" s="109">
        <f t="shared" si="29"/>
        <v>44.324200872389135</v>
      </c>
      <c r="Z219" s="109">
        <f t="shared" si="30"/>
        <v>28.091918808710684</v>
      </c>
      <c r="AA219" s="109">
        <f t="shared" si="31"/>
        <v>19.617380028951629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15.27397654140165</v>
      </c>
      <c r="I220" s="97">
        <v>10.462673930860131</v>
      </c>
      <c r="J220" s="98">
        <v>0.78471681941220728</v>
      </c>
      <c r="K220" s="99">
        <v>100</v>
      </c>
      <c r="M220" s="100">
        <f t="shared" si="24"/>
        <v>0.68500000000000005</v>
      </c>
      <c r="N220" s="89">
        <f t="shared" si="25"/>
        <v>10.462673930860131</v>
      </c>
      <c r="O220" s="100"/>
      <c r="V220" s="109">
        <f t="shared" si="26"/>
        <v>223.16600289726696</v>
      </c>
      <c r="W220" s="109">
        <f t="shared" si="27"/>
        <v>61.967282082629389</v>
      </c>
      <c r="X220" s="109">
        <f t="shared" si="28"/>
        <v>35.078844577493527</v>
      </c>
      <c r="Y220" s="109">
        <f t="shared" si="29"/>
        <v>24.637868508334169</v>
      </c>
      <c r="Z220" s="109">
        <f t="shared" si="30"/>
        <v>0</v>
      </c>
      <c r="AA220" s="109">
        <f t="shared" si="31"/>
        <v>-12.862921633901585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22.901328329356915</v>
      </c>
      <c r="I221" s="97">
        <v>14.944370457259184</v>
      </c>
      <c r="J221" s="98">
        <v>0.69250006019670407</v>
      </c>
      <c r="K221" s="99">
        <v>48</v>
      </c>
      <c r="M221" s="100">
        <f t="shared" si="24"/>
        <v>0.65255474452554751</v>
      </c>
      <c r="N221" s="89">
        <f t="shared" si="25"/>
        <v>14.944370457259184</v>
      </c>
      <c r="O221" s="100"/>
      <c r="V221" s="109">
        <f t="shared" si="26"/>
        <v>314.82504336933738</v>
      </c>
      <c r="W221" s="109">
        <f t="shared" si="27"/>
        <v>57.135987756157697</v>
      </c>
      <c r="X221" s="109">
        <f t="shared" si="28"/>
        <v>14.152668579698773</v>
      </c>
      <c r="Y221" s="109">
        <f t="shared" si="29"/>
        <v>-2.5380672359738572</v>
      </c>
      <c r="Z221" s="109">
        <f t="shared" si="30"/>
        <v>-41.92367176279231</v>
      </c>
      <c r="AA221" s="109">
        <f t="shared" si="31"/>
        <v>-62.486081386860818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10.159076894312165</v>
      </c>
      <c r="I222" s="97">
        <v>7.4390659838995523</v>
      </c>
      <c r="J222" s="98">
        <v>0.8469315018130652</v>
      </c>
      <c r="K222" s="99">
        <v>165</v>
      </c>
      <c r="M222" s="100">
        <f t="shared" si="24"/>
        <v>0.73225806451612896</v>
      </c>
      <c r="N222" s="89">
        <f t="shared" si="25"/>
        <v>7.4390659838995523</v>
      </c>
      <c r="O222" s="100"/>
      <c r="V222" s="109">
        <f t="shared" si="26"/>
        <v>175.02419296461909</v>
      </c>
      <c r="W222" s="109">
        <f t="shared" si="27"/>
        <v>57.886594898381908</v>
      </c>
      <c r="X222" s="109">
        <f t="shared" si="28"/>
        <v>38.34768684012554</v>
      </c>
      <c r="Y222" s="109">
        <f t="shared" si="29"/>
        <v>30.760586570175182</v>
      </c>
      <c r="Z222" s="109">
        <f t="shared" si="30"/>
        <v>12.85709004146087</v>
      </c>
      <c r="AA222" s="109">
        <f t="shared" si="31"/>
        <v>3.5100447504373657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8.0292902022936872</v>
      </c>
      <c r="I223" s="97">
        <v>5.8071489226238118</v>
      </c>
      <c r="J223" s="98">
        <v>0.88051032666496842</v>
      </c>
      <c r="K223" s="99">
        <v>202</v>
      </c>
      <c r="M223" s="100">
        <f t="shared" si="24"/>
        <v>0.7232456140350878</v>
      </c>
      <c r="N223" s="89">
        <f t="shared" si="25"/>
        <v>5.8071489226238118</v>
      </c>
      <c r="O223" s="100"/>
      <c r="V223" s="109">
        <f t="shared" si="26"/>
        <v>428.60068410263636</v>
      </c>
      <c r="W223" s="109">
        <f t="shared" si="27"/>
        <v>152.69228350773454</v>
      </c>
      <c r="X223" s="109">
        <f t="shared" si="28"/>
        <v>106.66992210780245</v>
      </c>
      <c r="Y223" s="109">
        <f t="shared" si="29"/>
        <v>88.799104068222704</v>
      </c>
      <c r="Z223" s="109">
        <f t="shared" si="30"/>
        <v>46.628825918070596</v>
      </c>
      <c r="AA223" s="109">
        <f t="shared" si="31"/>
        <v>24.612595782669395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5.0553561534197042</v>
      </c>
      <c r="I224" s="97">
        <v>3.4039398099692675</v>
      </c>
      <c r="J224" s="98">
        <v>0.92995949279675716</v>
      </c>
      <c r="K224" s="99">
        <v>242</v>
      </c>
      <c r="M224" s="100">
        <f t="shared" si="24"/>
        <v>0.67333333333333334</v>
      </c>
      <c r="N224" s="89">
        <f t="shared" si="25"/>
        <v>3.4039398099692675</v>
      </c>
      <c r="O224" s="100"/>
      <c r="V224" s="109">
        <f t="shared" si="26"/>
        <v>203.22631056959383</v>
      </c>
      <c r="W224" s="109">
        <f t="shared" si="27"/>
        <v>79.357371332200586</v>
      </c>
      <c r="X224" s="109">
        <f t="shared" si="28"/>
        <v>58.69565506869484</v>
      </c>
      <c r="Y224" s="109">
        <f t="shared" si="29"/>
        <v>50.67256019701184</v>
      </c>
      <c r="Z224" s="109">
        <f t="shared" si="30"/>
        <v>31.740234792847676</v>
      </c>
      <c r="AA224" s="109">
        <f t="shared" si="31"/>
        <v>21.856059222265689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4.6860653774760808</v>
      </c>
      <c r="I225" s="97">
        <v>3.4852611244978347</v>
      </c>
      <c r="J225" s="98">
        <v>0.92828620054307698</v>
      </c>
      <c r="K225" s="99">
        <v>240</v>
      </c>
      <c r="M225" s="100">
        <f t="shared" si="24"/>
        <v>0.74374999999999991</v>
      </c>
      <c r="N225" s="89">
        <f t="shared" si="25"/>
        <v>3.4852611244978347</v>
      </c>
      <c r="O225" s="100"/>
      <c r="V225" s="109">
        <f t="shared" si="26"/>
        <v>475.50554657459145</v>
      </c>
      <c r="W225" s="109">
        <f t="shared" si="27"/>
        <v>185.15662974300434</v>
      </c>
      <c r="X225" s="109">
        <f t="shared" si="28"/>
        <v>136.72554626134746</v>
      </c>
      <c r="Y225" s="109">
        <f t="shared" si="29"/>
        <v>117.91940389852503</v>
      </c>
      <c r="Z225" s="109">
        <f t="shared" si="30"/>
        <v>73.542014312041943</v>
      </c>
      <c r="AA225" s="109">
        <f t="shared" si="31"/>
        <v>50.373496939081605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7.3780633592332583</v>
      </c>
      <c r="I226" s="97">
        <v>4.5498057381938422</v>
      </c>
      <c r="J226" s="98">
        <v>0.90638180479983321</v>
      </c>
      <c r="K226" s="99">
        <v>225</v>
      </c>
      <c r="M226" s="100">
        <f t="shared" si="24"/>
        <v>0.61666666666666659</v>
      </c>
      <c r="N226" s="89">
        <f t="shared" si="25"/>
        <v>4.5498057381938422</v>
      </c>
      <c r="O226" s="100"/>
      <c r="V226" s="109">
        <f t="shared" si="26"/>
        <v>207.46466222920841</v>
      </c>
      <c r="W226" s="109">
        <f t="shared" si="27"/>
        <v>77.722995694080225</v>
      </c>
      <c r="X226" s="109">
        <f t="shared" si="28"/>
        <v>56.081690634014308</v>
      </c>
      <c r="Y226" s="109">
        <f t="shared" si="29"/>
        <v>47.678214299832874</v>
      </c>
      <c r="Z226" s="109">
        <f t="shared" si="30"/>
        <v>27.848291928300227</v>
      </c>
      <c r="AA226" s="109">
        <f t="shared" si="31"/>
        <v>17.495499543476253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12.00832730014865</v>
      </c>
      <c r="I227" s="97">
        <v>8.486966456726682</v>
      </c>
      <c r="J227" s="98">
        <v>0.82536958100577784</v>
      </c>
      <c r="K227" s="99">
        <v>143</v>
      </c>
      <c r="M227" s="100">
        <f t="shared" si="24"/>
        <v>0.70675675675675687</v>
      </c>
      <c r="N227" s="89">
        <f t="shared" si="25"/>
        <v>8.486966456726682</v>
      </c>
      <c r="O227" s="100"/>
      <c r="V227" s="109">
        <f t="shared" si="26"/>
        <v>178.44492919237618</v>
      </c>
      <c r="W227" s="109">
        <f t="shared" si="27"/>
        <v>55.898046049997362</v>
      </c>
      <c r="X227" s="109">
        <f t="shared" si="28"/>
        <v>35.456852768990686</v>
      </c>
      <c r="Y227" s="109">
        <f t="shared" si="29"/>
        <v>27.519388577131789</v>
      </c>
      <c r="Z227" s="109">
        <f t="shared" si="30"/>
        <v>8.7891283262454944</v>
      </c>
      <c r="AA227" s="109">
        <f t="shared" si="31"/>
        <v>-0.9895532065435555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22.477302698016778</v>
      </c>
      <c r="I228" s="97">
        <v>15.460739288230458</v>
      </c>
      <c r="J228" s="98">
        <v>0.68187509711150185</v>
      </c>
      <c r="K228" s="99">
        <v>42</v>
      </c>
      <c r="M228" s="100">
        <f t="shared" si="24"/>
        <v>0.68783783783783781</v>
      </c>
      <c r="N228" s="89">
        <f t="shared" si="25"/>
        <v>15.460739288230458</v>
      </c>
      <c r="O228" s="100"/>
      <c r="V228" s="109">
        <f t="shared" si="26"/>
        <v>161.85003837665349</v>
      </c>
      <c r="W228" s="109">
        <f t="shared" si="27"/>
        <v>27.309086974993633</v>
      </c>
      <c r="X228" s="109">
        <f t="shared" si="28"/>
        <v>4.8672465846785906</v>
      </c>
      <c r="Y228" s="109">
        <f t="shared" si="29"/>
        <v>-3.8470834472698154</v>
      </c>
      <c r="Z228" s="109">
        <f t="shared" si="30"/>
        <v>-24.410536140123163</v>
      </c>
      <c r="AA228" s="109">
        <f t="shared" si="31"/>
        <v>-35.146289536206979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-1.0574868845702932</v>
      </c>
      <c r="I229" s="97">
        <v>-0.40977616777098858</v>
      </c>
      <c r="J229" s="98">
        <v>1.0084316798277171</v>
      </c>
      <c r="K229" s="99">
        <v>289</v>
      </c>
      <c r="M229" s="100">
        <f t="shared" si="24"/>
        <v>0.38749999999999996</v>
      </c>
      <c r="N229" s="89">
        <f t="shared" si="25"/>
        <v>-0.40977616777098858</v>
      </c>
      <c r="O229" s="100"/>
      <c r="V229" s="109">
        <f t="shared" si="26"/>
        <v>488.16460739361384</v>
      </c>
      <c r="W229" s="109">
        <f t="shared" si="27"/>
        <v>213.77584159015188</v>
      </c>
      <c r="X229" s="109">
        <f t="shared" si="28"/>
        <v>168.00695990093814</v>
      </c>
      <c r="Y229" s="109">
        <f t="shared" si="29"/>
        <v>150.23456987872169</v>
      </c>
      <c r="Z229" s="109">
        <f t="shared" si="30"/>
        <v>108.29655512360755</v>
      </c>
      <c r="AA229" s="109">
        <f t="shared" si="31"/>
        <v>86.401584903518682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8.8407570481730211</v>
      </c>
      <c r="I230" s="97">
        <v>6.0559185779985194</v>
      </c>
      <c r="J230" s="98">
        <v>0.87539156610751367</v>
      </c>
      <c r="K230" s="99">
        <v>196</v>
      </c>
      <c r="M230" s="100">
        <f t="shared" si="24"/>
        <v>0.68499999999999994</v>
      </c>
      <c r="N230" s="89">
        <f t="shared" si="25"/>
        <v>6.0559185779985194</v>
      </c>
      <c r="O230" s="100"/>
      <c r="V230" s="109">
        <f t="shared" si="26"/>
        <v>358.42545813569126</v>
      </c>
      <c r="W230" s="109">
        <f t="shared" si="27"/>
        <v>126.34262982033214</v>
      </c>
      <c r="X230" s="109">
        <f t="shared" si="28"/>
        <v>87.630507331789062</v>
      </c>
      <c r="Y230" s="109">
        <f t="shared" si="29"/>
        <v>72.598308290396616</v>
      </c>
      <c r="Z230" s="109">
        <f t="shared" si="30"/>
        <v>37.126400212098197</v>
      </c>
      <c r="AA230" s="109">
        <f t="shared" si="31"/>
        <v>18.607250568054468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16.351506693068696</v>
      </c>
      <c r="I231" s="97">
        <v>11.200782084752056</v>
      </c>
      <c r="J231" s="98">
        <v>0.76952928016194466</v>
      </c>
      <c r="K231" s="99">
        <v>87</v>
      </c>
      <c r="M231" s="100">
        <f t="shared" si="24"/>
        <v>0.68499999999999994</v>
      </c>
      <c r="N231" s="89">
        <f t="shared" si="25"/>
        <v>11.200782084752056</v>
      </c>
      <c r="O231" s="100"/>
      <c r="V231" s="109">
        <f t="shared" si="26"/>
        <v>136.28350879464128</v>
      </c>
      <c r="W231" s="109">
        <f t="shared" si="27"/>
        <v>35.89946768074536</v>
      </c>
      <c r="X231" s="109">
        <f t="shared" si="28"/>
        <v>19.155103939126381</v>
      </c>
      <c r="Y231" s="109">
        <f t="shared" si="29"/>
        <v>12.653145575567683</v>
      </c>
      <c r="Z231" s="109">
        <f t="shared" si="30"/>
        <v>-2.6897107002173337</v>
      </c>
      <c r="AA231" s="109">
        <f t="shared" si="31"/>
        <v>-10.699898669557276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25.861683821338275</v>
      </c>
      <c r="I232" s="97">
        <v>17.905412857479501</v>
      </c>
      <c r="J232" s="98">
        <v>0.63157274563187593</v>
      </c>
      <c r="K232" s="99">
        <v>23</v>
      </c>
      <c r="M232" s="100">
        <f t="shared" si="24"/>
        <v>0.69235294117647062</v>
      </c>
      <c r="N232" s="89">
        <f t="shared" si="25"/>
        <v>17.905412857479501</v>
      </c>
      <c r="O232" s="100"/>
      <c r="V232" s="109">
        <f t="shared" si="26"/>
        <v>148.68408377587338</v>
      </c>
      <c r="W232" s="109">
        <f t="shared" si="27"/>
        <v>15.243596880205249</v>
      </c>
      <c r="X232" s="109">
        <f t="shared" si="28"/>
        <v>-7.0146826794379127</v>
      </c>
      <c r="Y232" s="109">
        <f t="shared" si="29"/>
        <v>-15.657734704253551</v>
      </c>
      <c r="Z232" s="109">
        <f t="shared" si="30"/>
        <v>-36.052990654231436</v>
      </c>
      <c r="AA232" s="109">
        <f t="shared" si="31"/>
        <v>-46.700932009190318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1.2721118901688342</v>
      </c>
      <c r="I233" s="97">
        <v>0.67845967475671154</v>
      </c>
      <c r="J233" s="98">
        <v>0.98603980611004516</v>
      </c>
      <c r="K233" s="99">
        <v>271</v>
      </c>
      <c r="M233" s="100">
        <f t="shared" si="24"/>
        <v>0.53333333333333333</v>
      </c>
      <c r="N233" s="89">
        <f t="shared" si="25"/>
        <v>0.67845967475671154</v>
      </c>
      <c r="O233" s="100"/>
      <c r="V233" s="109">
        <f t="shared" si="26"/>
        <v>216.22115181005094</v>
      </c>
      <c r="W233" s="109">
        <f t="shared" si="27"/>
        <v>91.927128398851522</v>
      </c>
      <c r="X233" s="109">
        <f t="shared" si="28"/>
        <v>71.194506800712574</v>
      </c>
      <c r="Y233" s="109">
        <f t="shared" si="29"/>
        <v>63.14387887130021</v>
      </c>
      <c r="Z233" s="109">
        <f t="shared" si="30"/>
        <v>44.146582926884342</v>
      </c>
      <c r="AA233" s="109">
        <f t="shared" si="31"/>
        <v>34.228487580836095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12.521529183837286</v>
      </c>
      <c r="I234" s="97">
        <v>8.3758877648641299</v>
      </c>
      <c r="J234" s="98">
        <v>0.82765517016183165</v>
      </c>
      <c r="K234" s="99">
        <v>147</v>
      </c>
      <c r="M234" s="100">
        <f t="shared" si="24"/>
        <v>0.66891891891891886</v>
      </c>
      <c r="N234" s="89">
        <f t="shared" si="25"/>
        <v>8.3758877648641299</v>
      </c>
      <c r="O234" s="100"/>
      <c r="V234" s="109">
        <f t="shared" si="26"/>
        <v>181.31211382094381</v>
      </c>
      <c r="W234" s="109">
        <f t="shared" si="27"/>
        <v>57.140048028865358</v>
      </c>
      <c r="X234" s="109">
        <f t="shared" si="28"/>
        <v>36.427769332974229</v>
      </c>
      <c r="Y234" s="109">
        <f t="shared" si="29"/>
        <v>28.385040700629858</v>
      </c>
      <c r="Z234" s="109">
        <f t="shared" si="30"/>
        <v>9.4063849524159586</v>
      </c>
      <c r="AA234" s="109">
        <f t="shared" si="31"/>
        <v>-0.50197873267689863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4.9505173489276011</v>
      </c>
      <c r="I235" s="97">
        <v>3.6510065448341056</v>
      </c>
      <c r="J235" s="98">
        <v>0.92487577205284111</v>
      </c>
      <c r="K235" s="99">
        <v>237</v>
      </c>
      <c r="M235" s="100">
        <f t="shared" si="24"/>
        <v>0.73749999999999993</v>
      </c>
      <c r="N235" s="89">
        <f t="shared" si="25"/>
        <v>3.6510065448341056</v>
      </c>
      <c r="O235" s="100"/>
      <c r="V235" s="109">
        <f t="shared" si="26"/>
        <v>201.00056955747255</v>
      </c>
      <c r="W235" s="109">
        <f t="shared" si="27"/>
        <v>77.814839212020232</v>
      </c>
      <c r="X235" s="109">
        <f t="shared" si="28"/>
        <v>57.267084272159416</v>
      </c>
      <c r="Y235" s="109">
        <f t="shared" si="29"/>
        <v>49.288241412247629</v>
      </c>
      <c r="Z235" s="109">
        <f t="shared" si="30"/>
        <v>30.460338740213707</v>
      </c>
      <c r="AA235" s="109">
        <f t="shared" si="31"/>
        <v>20.630680118601347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13.471334853660228</v>
      </c>
      <c r="I236" s="97">
        <v>8.6354710600386078</v>
      </c>
      <c r="J236" s="98">
        <v>0.82231390484266809</v>
      </c>
      <c r="K236" s="99">
        <v>137</v>
      </c>
      <c r="M236" s="100">
        <f t="shared" si="24"/>
        <v>0.64102564102564108</v>
      </c>
      <c r="N236" s="89">
        <f t="shared" si="25"/>
        <v>8.6354710600386078</v>
      </c>
      <c r="O236" s="100"/>
      <c r="V236" s="109">
        <f t="shared" si="26"/>
        <v>184.17162581279661</v>
      </c>
      <c r="W236" s="109">
        <f t="shared" si="27"/>
        <v>57.221947277709333</v>
      </c>
      <c r="X236" s="109">
        <f t="shared" si="28"/>
        <v>36.04635431805464</v>
      </c>
      <c r="Y236" s="109">
        <f t="shared" si="29"/>
        <v>27.823717383506711</v>
      </c>
      <c r="Z236" s="109">
        <f t="shared" si="30"/>
        <v>8.4205268921913579</v>
      </c>
      <c r="AA236" s="109">
        <f t="shared" si="31"/>
        <v>-1.7094776028415046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20.828925257533484</v>
      </c>
      <c r="I237" s="97">
        <v>14.128249429126456</v>
      </c>
      <c r="J237" s="98">
        <v>0.70929281622083729</v>
      </c>
      <c r="K237" s="99">
        <v>55</v>
      </c>
      <c r="M237" s="100">
        <f t="shared" si="24"/>
        <v>0.6782994923857868</v>
      </c>
      <c r="N237" s="89">
        <f t="shared" si="25"/>
        <v>14.128249429126456</v>
      </c>
      <c r="O237" s="100"/>
      <c r="V237" s="109">
        <f t="shared" si="26"/>
        <v>490.46717583800091</v>
      </c>
      <c r="W237" s="109">
        <f t="shared" si="27"/>
        <v>98.51696349224423</v>
      </c>
      <c r="X237" s="109">
        <f t="shared" si="28"/>
        <v>33.138474528288221</v>
      </c>
      <c r="Y237" s="109">
        <f t="shared" si="29"/>
        <v>7.7515312155695044</v>
      </c>
      <c r="Z237" s="109">
        <f t="shared" si="30"/>
        <v>-52.154761742504192</v>
      </c>
      <c r="AA237" s="109">
        <f t="shared" si="31"/>
        <v>-83.430598426046615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4.4081178515473871</v>
      </c>
      <c r="I238" s="97">
        <v>3.1457931940588169</v>
      </c>
      <c r="J238" s="98">
        <v>0.9352711965637317</v>
      </c>
      <c r="K238" s="99">
        <v>250</v>
      </c>
      <c r="M238" s="100">
        <f t="shared" si="24"/>
        <v>0.71363636363636351</v>
      </c>
      <c r="N238" s="89">
        <f t="shared" si="25"/>
        <v>3.1457931940588169</v>
      </c>
      <c r="O238" s="100"/>
      <c r="V238" s="109">
        <f t="shared" si="26"/>
        <v>162.18347080341448</v>
      </c>
      <c r="W238" s="109">
        <f t="shared" si="27"/>
        <v>63.892064635189399</v>
      </c>
      <c r="X238" s="109">
        <f t="shared" si="28"/>
        <v>47.496758774882231</v>
      </c>
      <c r="Y238" s="109">
        <f t="shared" si="29"/>
        <v>41.130342128272773</v>
      </c>
      <c r="Z238" s="109">
        <f t="shared" si="30"/>
        <v>26.10732750114866</v>
      </c>
      <c r="AA238" s="109">
        <f t="shared" si="31"/>
        <v>18.264122242208011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11.110339524248571</v>
      </c>
      <c r="I239" s="97">
        <v>7.8199697420672631</v>
      </c>
      <c r="J239" s="98">
        <v>0.83909390952087692</v>
      </c>
      <c r="K239" s="99">
        <v>160</v>
      </c>
      <c r="M239" s="100">
        <f t="shared" si="24"/>
        <v>0.70384615384615379</v>
      </c>
      <c r="N239" s="89">
        <f t="shared" si="25"/>
        <v>7.8199697420672631</v>
      </c>
      <c r="O239" s="100"/>
      <c r="V239" s="109">
        <f t="shared" si="26"/>
        <v>138.35197340427743</v>
      </c>
      <c r="W239" s="109">
        <f t="shared" si="27"/>
        <v>44.892935306503901</v>
      </c>
      <c r="X239" s="109">
        <f t="shared" si="28"/>
        <v>29.303683155602805</v>
      </c>
      <c r="Y239" s="109">
        <f t="shared" si="29"/>
        <v>23.250263033568565</v>
      </c>
      <c r="Z239" s="109">
        <f t="shared" si="30"/>
        <v>8.9658352171956679</v>
      </c>
      <c r="AA239" s="109">
        <f t="shared" si="31"/>
        <v>1.5082308580776869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9.6227436138049836</v>
      </c>
      <c r="I240" s="97">
        <v>6.7650803587962303</v>
      </c>
      <c r="J240" s="98">
        <v>0.86079963628820377</v>
      </c>
      <c r="K240" s="99">
        <v>181</v>
      </c>
      <c r="M240" s="100">
        <f t="shared" si="24"/>
        <v>0.70303030303030301</v>
      </c>
      <c r="N240" s="89">
        <f t="shared" si="25"/>
        <v>6.7650803587962303</v>
      </c>
      <c r="O240" s="100"/>
      <c r="V240" s="109">
        <f t="shared" si="26"/>
        <v>208.23300621221867</v>
      </c>
      <c r="W240" s="109">
        <f t="shared" si="27"/>
        <v>71.115150920330009</v>
      </c>
      <c r="X240" s="109">
        <f t="shared" si="28"/>
        <v>48.243475114082393</v>
      </c>
      <c r="Y240" s="109">
        <f t="shared" si="29"/>
        <v>39.362236860316628</v>
      </c>
      <c r="Z240" s="109">
        <f t="shared" si="30"/>
        <v>18.404926084190539</v>
      </c>
      <c r="AA240" s="109">
        <f t="shared" si="31"/>
        <v>7.4635475278659937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24.855006104856695</v>
      </c>
      <c r="I241" s="97">
        <v>16.308372426695446</v>
      </c>
      <c r="J241" s="98">
        <v>0.66443393826183916</v>
      </c>
      <c r="K241" s="99">
        <v>33</v>
      </c>
      <c r="M241" s="100">
        <f t="shared" si="24"/>
        <v>0.65614035087719302</v>
      </c>
      <c r="N241" s="89">
        <f t="shared" si="25"/>
        <v>16.308372426695446</v>
      </c>
      <c r="O241" s="100"/>
      <c r="V241" s="109">
        <f t="shared" si="26"/>
        <v>115.16554215685254</v>
      </c>
      <c r="W241" s="109">
        <f t="shared" si="27"/>
        <v>16.919001709026627</v>
      </c>
      <c r="X241" s="109">
        <f t="shared" si="28"/>
        <v>0.53117958750461114</v>
      </c>
      <c r="Y241" s="109">
        <f t="shared" si="29"/>
        <v>-5.8323310688423664</v>
      </c>
      <c r="Z241" s="109">
        <f t="shared" si="30"/>
        <v>-20.848488348004036</v>
      </c>
      <c r="AA241" s="109">
        <f t="shared" si="31"/>
        <v>-28.688113527384331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17.288270890362636</v>
      </c>
      <c r="I242" s="97">
        <v>11.752345849938004</v>
      </c>
      <c r="J242" s="98">
        <v>0.75818013533999118</v>
      </c>
      <c r="K242" s="99">
        <v>75</v>
      </c>
      <c r="M242" s="100">
        <f t="shared" si="24"/>
        <v>0.67978723404255315</v>
      </c>
      <c r="N242" s="89">
        <f t="shared" si="25"/>
        <v>11.752345849938004</v>
      </c>
      <c r="O242" s="100"/>
      <c r="V242" s="109">
        <f t="shared" si="26"/>
        <v>150.36688743280013</v>
      </c>
      <c r="W242" s="109">
        <f t="shared" si="27"/>
        <v>37.951353904349034</v>
      </c>
      <c r="X242" s="109">
        <f t="shared" si="28"/>
        <v>19.20010059036003</v>
      </c>
      <c r="Y242" s="109">
        <f t="shared" si="29"/>
        <v>11.91885239285101</v>
      </c>
      <c r="Z242" s="109">
        <f t="shared" si="30"/>
        <v>-5.2629162922309485</v>
      </c>
      <c r="AA242" s="109">
        <f t="shared" si="31"/>
        <v>-14.233162401518932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3.6810980990895925</v>
      </c>
      <c r="I243" s="97">
        <v>2.590926738974598</v>
      </c>
      <c r="J243" s="98">
        <v>0.94668829854372094</v>
      </c>
      <c r="K243" s="99">
        <v>255</v>
      </c>
      <c r="M243" s="100">
        <f t="shared" si="24"/>
        <v>0.7038461538461539</v>
      </c>
      <c r="N243" s="89">
        <f t="shared" si="25"/>
        <v>2.590926738974598</v>
      </c>
      <c r="O243" s="100"/>
      <c r="V243" s="109">
        <f t="shared" si="26"/>
        <v>235.56010668730448</v>
      </c>
      <c r="W243" s="109">
        <f t="shared" si="27"/>
        <v>94.520447199181476</v>
      </c>
      <c r="X243" s="109">
        <f t="shared" si="28"/>
        <v>70.994602510544979</v>
      </c>
      <c r="Y243" s="109">
        <f t="shared" si="29"/>
        <v>61.859345716471474</v>
      </c>
      <c r="Z243" s="109">
        <f t="shared" si="30"/>
        <v>40.302620158305253</v>
      </c>
      <c r="AA243" s="109">
        <f t="shared" si="31"/>
        <v>29.048299540252582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1.3121875310928941</v>
      </c>
      <c r="I244" s="97">
        <v>0.96773830418100948</v>
      </c>
      <c r="J244" s="98">
        <v>0.9800875205059939</v>
      </c>
      <c r="K244" s="99">
        <v>269</v>
      </c>
      <c r="M244" s="100">
        <f t="shared" si="24"/>
        <v>0.73750000000000004</v>
      </c>
      <c r="N244" s="89">
        <f t="shared" si="25"/>
        <v>0.96773830418100948</v>
      </c>
      <c r="O244" s="100"/>
      <c r="V244" s="109">
        <f t="shared" si="26"/>
        <v>200.89699164582859</v>
      </c>
      <c r="W244" s="109">
        <f t="shared" si="27"/>
        <v>84.710646179727178</v>
      </c>
      <c r="X244" s="109">
        <f t="shared" si="28"/>
        <v>65.330409951874216</v>
      </c>
      <c r="Y244" s="109">
        <f t="shared" si="29"/>
        <v>57.804923109025196</v>
      </c>
      <c r="Z244" s="109">
        <f t="shared" si="30"/>
        <v>40.046817538513999</v>
      </c>
      <c r="AA244" s="109">
        <f t="shared" si="31"/>
        <v>30.775677860064555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9.565624843333687</v>
      </c>
      <c r="I245" s="97">
        <v>6.8945457027587294</v>
      </c>
      <c r="J245" s="98">
        <v>0.85813571775186004</v>
      </c>
      <c r="K245" s="99">
        <v>178</v>
      </c>
      <c r="M245" s="100">
        <f t="shared" si="24"/>
        <v>0.72076271186440677</v>
      </c>
      <c r="N245" s="89">
        <f t="shared" si="25"/>
        <v>6.8945457027587294</v>
      </c>
      <c r="O245" s="100"/>
      <c r="V245" s="109">
        <f t="shared" si="26"/>
        <v>364.17392725437537</v>
      </c>
      <c r="W245" s="109">
        <f t="shared" si="27"/>
        <v>123.62723553266885</v>
      </c>
      <c r="X245" s="109">
        <f t="shared" si="28"/>
        <v>83.503314854267487</v>
      </c>
      <c r="Y245" s="109">
        <f t="shared" si="29"/>
        <v>67.922904295862295</v>
      </c>
      <c r="Z245" s="109">
        <f t="shared" si="30"/>
        <v>31.157365892060987</v>
      </c>
      <c r="AA245" s="109">
        <f t="shared" si="31"/>
        <v>11.962838607514245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5.0464028951649782</v>
      </c>
      <c r="I246" s="97">
        <v>3.743726798971228</v>
      </c>
      <c r="J246" s="98">
        <v>0.92296793172947278</v>
      </c>
      <c r="K246" s="99">
        <v>236</v>
      </c>
      <c r="M246" s="100">
        <f t="shared" si="24"/>
        <v>0.74186046511627901</v>
      </c>
      <c r="N246" s="89">
        <f t="shared" si="25"/>
        <v>3.743726798971228</v>
      </c>
      <c r="O246" s="100"/>
      <c r="V246" s="109">
        <f t="shared" si="26"/>
        <v>525.72355155307594</v>
      </c>
      <c r="W246" s="109">
        <f t="shared" si="27"/>
        <v>202.86124965287954</v>
      </c>
      <c r="X246" s="109">
        <f t="shared" si="28"/>
        <v>149.00683453385187</v>
      </c>
      <c r="Y246" s="109">
        <f t="shared" si="29"/>
        <v>128.09477300670142</v>
      </c>
      <c r="Z246" s="109">
        <f t="shared" si="30"/>
        <v>78.747986007925093</v>
      </c>
      <c r="AA246" s="109">
        <f t="shared" si="31"/>
        <v>52.985049013786146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6.0322644195847879</v>
      </c>
      <c r="I247" s="97">
        <v>4.5602607650230649</v>
      </c>
      <c r="J247" s="98">
        <v>0.90616667896834879</v>
      </c>
      <c r="K247" s="99">
        <v>224</v>
      </c>
      <c r="M247" s="100">
        <f t="shared" si="24"/>
        <v>0.75597826086956521</v>
      </c>
      <c r="N247" s="89">
        <f t="shared" si="25"/>
        <v>4.5602607650230649</v>
      </c>
      <c r="O247" s="100"/>
      <c r="V247" s="109">
        <f t="shared" si="26"/>
        <v>453.29690829737461</v>
      </c>
      <c r="W247" s="109">
        <f t="shared" si="27"/>
        <v>169.75243544253553</v>
      </c>
      <c r="X247" s="109">
        <f t="shared" si="28"/>
        <v>122.45635393670929</v>
      </c>
      <c r="Y247" s="109">
        <f t="shared" si="29"/>
        <v>104.09094110552412</v>
      </c>
      <c r="Z247" s="109">
        <f t="shared" si="30"/>
        <v>60.753553543400876</v>
      </c>
      <c r="AA247" s="109">
        <f t="shared" si="31"/>
        <v>38.127999719982775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-0.72283290826788127</v>
      </c>
      <c r="I248" s="97">
        <v>-0.38551088440953668</v>
      </c>
      <c r="J248" s="98">
        <v>1.0079323899316124</v>
      </c>
      <c r="K248" s="99">
        <v>288</v>
      </c>
      <c r="M248" s="100">
        <f t="shared" si="24"/>
        <v>0.53333333333333333</v>
      </c>
      <c r="N248" s="89">
        <f t="shared" si="25"/>
        <v>-0.38551088440953668</v>
      </c>
      <c r="O248" s="100"/>
      <c r="V248" s="109">
        <f t="shared" si="26"/>
        <v>388.97574913970635</v>
      </c>
      <c r="W248" s="109">
        <f t="shared" si="27"/>
        <v>170.23099741388626</v>
      </c>
      <c r="X248" s="109">
        <f t="shared" si="28"/>
        <v>133.74370671683698</v>
      </c>
      <c r="Y248" s="109">
        <f t="shared" si="29"/>
        <v>119.57542606000868</v>
      </c>
      <c r="Z248" s="109">
        <f t="shared" si="30"/>
        <v>86.14213079145479</v>
      </c>
      <c r="AA248" s="109">
        <f t="shared" si="31"/>
        <v>68.687298736602742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21.080747682571428</v>
      </c>
      <c r="I249" s="97">
        <v>15.523096020802596</v>
      </c>
      <c r="J249" s="98">
        <v>0.68059202589969658</v>
      </c>
      <c r="K249" s="99">
        <v>41</v>
      </c>
      <c r="M249" s="100">
        <f t="shared" si="24"/>
        <v>0.73636363636363633</v>
      </c>
      <c r="N249" s="89">
        <f t="shared" si="25"/>
        <v>15.523096020802596</v>
      </c>
      <c r="O249" s="100"/>
      <c r="V249" s="109">
        <f t="shared" si="26"/>
        <v>119.58527759697682</v>
      </c>
      <c r="W249" s="109">
        <f t="shared" si="27"/>
        <v>19.990314020089038</v>
      </c>
      <c r="X249" s="109">
        <f t="shared" si="28"/>
        <v>3.3775708144974277</v>
      </c>
      <c r="Y249" s="109">
        <f t="shared" si="29"/>
        <v>-3.0732783365378871</v>
      </c>
      <c r="Z249" s="109">
        <f t="shared" si="30"/>
        <v>-18.295530748337896</v>
      </c>
      <c r="AA249" s="109">
        <f t="shared" si="31"/>
        <v>-26.242753934394731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9.270562714833666</v>
      </c>
      <c r="I250" s="97">
        <v>6.6439032789641272</v>
      </c>
      <c r="J250" s="98">
        <v>0.86329301296542693</v>
      </c>
      <c r="K250" s="99">
        <v>184</v>
      </c>
      <c r="M250" s="100">
        <f t="shared" si="24"/>
        <v>0.71666666666666667</v>
      </c>
      <c r="N250" s="89">
        <f t="shared" si="25"/>
        <v>6.6439032789641272</v>
      </c>
      <c r="O250" s="100"/>
      <c r="V250" s="109">
        <f t="shared" si="26"/>
        <v>135.31960870030633</v>
      </c>
      <c r="W250" s="109">
        <f t="shared" si="27"/>
        <v>46.471328690969152</v>
      </c>
      <c r="X250" s="109">
        <f t="shared" si="28"/>
        <v>31.65116502963976</v>
      </c>
      <c r="Y250" s="109">
        <f t="shared" si="29"/>
        <v>25.896387568159913</v>
      </c>
      <c r="Z250" s="109">
        <f t="shared" si="30"/>
        <v>12.316675340921625</v>
      </c>
      <c r="AA250" s="109">
        <f t="shared" si="31"/>
        <v>5.2269884172815155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4.2255422876963253</v>
      </c>
      <c r="I251" s="97">
        <v>2.7466024870026113</v>
      </c>
      <c r="J251" s="98">
        <v>0.94348506671241983</v>
      </c>
      <c r="K251" s="99">
        <v>253</v>
      </c>
      <c r="M251" s="100">
        <f t="shared" si="24"/>
        <v>0.65</v>
      </c>
      <c r="N251" s="89">
        <f t="shared" si="25"/>
        <v>2.7466024870026113</v>
      </c>
      <c r="O251" s="100"/>
      <c r="V251" s="109">
        <f t="shared" si="26"/>
        <v>204.42169345081891</v>
      </c>
      <c r="W251" s="109">
        <f t="shared" si="27"/>
        <v>81.610353845874798</v>
      </c>
      <c r="X251" s="109">
        <f t="shared" si="28"/>
        <v>61.125048421604333</v>
      </c>
      <c r="Y251" s="109">
        <f t="shared" si="29"/>
        <v>53.170455163317214</v>
      </c>
      <c r="Z251" s="109">
        <f t="shared" si="30"/>
        <v>34.399774966677413</v>
      </c>
      <c r="AA251" s="109">
        <f t="shared" si="31"/>
        <v>24.599991016100155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8.0629391806633404</v>
      </c>
      <c r="I252" s="97">
        <v>5.5096751067866157</v>
      </c>
      <c r="J252" s="98">
        <v>0.88663123893254148</v>
      </c>
      <c r="K252" s="99">
        <v>207</v>
      </c>
      <c r="M252" s="100">
        <f t="shared" si="24"/>
        <v>0.68333333333333335</v>
      </c>
      <c r="N252" s="89">
        <f t="shared" si="25"/>
        <v>5.5096751067866157</v>
      </c>
      <c r="O252" s="100"/>
      <c r="V252" s="109">
        <f t="shared" si="26"/>
        <v>167.58797269526045</v>
      </c>
      <c r="W252" s="109">
        <f t="shared" si="27"/>
        <v>60.449281675666768</v>
      </c>
      <c r="X252" s="109">
        <f t="shared" si="28"/>
        <v>42.578221760898401</v>
      </c>
      <c r="Y252" s="109">
        <f t="shared" si="29"/>
        <v>35.638759069361583</v>
      </c>
      <c r="Z252" s="109">
        <f t="shared" si="30"/>
        <v>19.263511374119965</v>
      </c>
      <c r="AA252" s="109">
        <f t="shared" si="31"/>
        <v>10.714333194669488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2.6393536286749608</v>
      </c>
      <c r="I253" s="97">
        <v>2.0235044486508031</v>
      </c>
      <c r="J253" s="98">
        <v>0.95836375323193501</v>
      </c>
      <c r="K253" s="99">
        <v>262</v>
      </c>
      <c r="M253" s="100">
        <f t="shared" si="24"/>
        <v>0.76666666666666661</v>
      </c>
      <c r="N253" s="89">
        <f t="shared" si="25"/>
        <v>2.0235044486508031</v>
      </c>
      <c r="O253" s="100"/>
      <c r="V253" s="109">
        <f t="shared" si="26"/>
        <v>211.38552241768332</v>
      </c>
      <c r="W253" s="109">
        <f t="shared" si="27"/>
        <v>86.362101657735153</v>
      </c>
      <c r="X253" s="109">
        <f t="shared" si="28"/>
        <v>65.507814360705211</v>
      </c>
      <c r="Y253" s="109">
        <f t="shared" si="29"/>
        <v>57.409942754514866</v>
      </c>
      <c r="Z253" s="109">
        <f t="shared" si="30"/>
        <v>38.301164560872806</v>
      </c>
      <c r="AA253" s="109">
        <f t="shared" si="31"/>
        <v>28.324866637970867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9.0240292603823828</v>
      </c>
      <c r="I254" s="97">
        <v>6.9124064134529046</v>
      </c>
      <c r="J254" s="98">
        <v>0.85776821030288375</v>
      </c>
      <c r="K254" s="99">
        <v>177</v>
      </c>
      <c r="M254" s="100">
        <f t="shared" si="24"/>
        <v>0.7659999999999999</v>
      </c>
      <c r="N254" s="89">
        <f t="shared" si="25"/>
        <v>6.9124064134529046</v>
      </c>
      <c r="O254" s="100"/>
      <c r="V254" s="109">
        <f t="shared" si="26"/>
        <v>153.84635281719318</v>
      </c>
      <c r="W254" s="109">
        <f t="shared" si="27"/>
        <v>52.183152799461766</v>
      </c>
      <c r="X254" s="109">
        <f t="shared" si="28"/>
        <v>35.225421457460456</v>
      </c>
      <c r="Y254" s="109">
        <f t="shared" si="29"/>
        <v>28.64061090105492</v>
      </c>
      <c r="Z254" s="109">
        <f t="shared" si="30"/>
        <v>13.10224594682199</v>
      </c>
      <c r="AA254" s="109">
        <f t="shared" si="31"/>
        <v>4.9899869396090901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23.88950793366207</v>
      </c>
      <c r="I255" s="97">
        <v>15.528180156880346</v>
      </c>
      <c r="J255" s="98">
        <v>0.68048741315991401</v>
      </c>
      <c r="K255" s="99">
        <v>40</v>
      </c>
      <c r="M255" s="100">
        <f t="shared" si="24"/>
        <v>0.65</v>
      </c>
      <c r="N255" s="89">
        <f t="shared" si="25"/>
        <v>15.528180156880346</v>
      </c>
      <c r="O255" s="100"/>
      <c r="V255" s="109">
        <f t="shared" si="26"/>
        <v>158.64592075262883</v>
      </c>
      <c r="W255" s="109">
        <f t="shared" si="27"/>
        <v>26.499522510994172</v>
      </c>
      <c r="X255" s="109">
        <f t="shared" si="28"/>
        <v>4.4571008795295839</v>
      </c>
      <c r="Y255" s="109">
        <f t="shared" si="29"/>
        <v>-4.1021319400228125</v>
      </c>
      <c r="Z255" s="109">
        <f t="shared" si="30"/>
        <v>-24.299597324820795</v>
      </c>
      <c r="AA255" s="109">
        <f t="shared" si="31"/>
        <v>-34.844276316033657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6.170247408992557</v>
      </c>
      <c r="I256" s="97">
        <v>4.2506148817504279</v>
      </c>
      <c r="J256" s="98">
        <v>0.91253804742036837</v>
      </c>
      <c r="K256" s="99">
        <v>230</v>
      </c>
      <c r="M256" s="100">
        <f t="shared" si="24"/>
        <v>0.68888888888888888</v>
      </c>
      <c r="N256" s="89">
        <f t="shared" si="25"/>
        <v>4.2506148817504279</v>
      </c>
      <c r="O256" s="100"/>
      <c r="V256" s="109">
        <f t="shared" si="26"/>
        <v>191.63650498818168</v>
      </c>
      <c r="W256" s="109">
        <f t="shared" si="27"/>
        <v>72.601751131998199</v>
      </c>
      <c r="X256" s="109">
        <f t="shared" si="28"/>
        <v>52.746391710866966</v>
      </c>
      <c r="Y256" s="109">
        <f t="shared" si="29"/>
        <v>45.036411072498083</v>
      </c>
      <c r="Z256" s="109">
        <f t="shared" si="30"/>
        <v>26.842950239747704</v>
      </c>
      <c r="AA256" s="109">
        <f t="shared" si="31"/>
        <v>17.344520582086187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11.419551159995752</v>
      </c>
      <c r="I257" s="97">
        <v>7.8462355635025753</v>
      </c>
      <c r="J257" s="98">
        <v>0.83855345594116004</v>
      </c>
      <c r="K257" s="99">
        <v>158</v>
      </c>
      <c r="M257" s="100">
        <f t="shared" si="24"/>
        <v>0.68708791208791209</v>
      </c>
      <c r="N257" s="89">
        <f t="shared" si="25"/>
        <v>7.8462355635025753</v>
      </c>
      <c r="O257" s="100"/>
      <c r="V257" s="109">
        <f t="shared" si="26"/>
        <v>482.30006102391769</v>
      </c>
      <c r="W257" s="109">
        <f t="shared" si="27"/>
        <v>156.28843997800666</v>
      </c>
      <c r="X257" s="109">
        <f t="shared" si="28"/>
        <v>101.90870883534475</v>
      </c>
      <c r="Y257" s="109">
        <f t="shared" si="29"/>
        <v>80.792663271172259</v>
      </c>
      <c r="Z257" s="109">
        <f t="shared" si="30"/>
        <v>30.964529332353429</v>
      </c>
      <c r="AA257" s="109">
        <f t="shared" si="31"/>
        <v>4.9502910551351116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13.108575734410222</v>
      </c>
      <c r="I258" s="97">
        <v>8.7788576051844736</v>
      </c>
      <c r="J258" s="98">
        <v>0.81936353941061058</v>
      </c>
      <c r="K258" s="99">
        <v>134</v>
      </c>
      <c r="M258" s="100">
        <f t="shared" si="24"/>
        <v>0.66970338983050859</v>
      </c>
      <c r="N258" s="89">
        <f t="shared" si="25"/>
        <v>8.7788576051844736</v>
      </c>
      <c r="O258" s="100"/>
      <c r="V258" s="109">
        <f t="shared" si="26"/>
        <v>546.16913166414815</v>
      </c>
      <c r="W258" s="109">
        <f t="shared" si="27"/>
        <v>168.33861331896088</v>
      </c>
      <c r="X258" s="109">
        <f t="shared" si="28"/>
        <v>105.31533231079575</v>
      </c>
      <c r="Y258" s="109">
        <f t="shared" si="29"/>
        <v>80.842933396560937</v>
      </c>
      <c r="Z258" s="109">
        <f t="shared" si="30"/>
        <v>23.094716894714004</v>
      </c>
      <c r="AA258" s="109">
        <f t="shared" si="31"/>
        <v>-7.0544327003319811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18.056666697403305</v>
      </c>
      <c r="I259" s="97">
        <v>12.75915933544454</v>
      </c>
      <c r="J259" s="98">
        <v>0.73746363295724793</v>
      </c>
      <c r="K259" s="99">
        <v>64</v>
      </c>
      <c r="M259" s="100">
        <f t="shared" si="24"/>
        <v>0.70661764705882346</v>
      </c>
      <c r="N259" s="89">
        <f t="shared" si="25"/>
        <v>12.75915933544454</v>
      </c>
      <c r="O259" s="100"/>
      <c r="V259" s="109">
        <f t="shared" si="26"/>
        <v>194.90993395199237</v>
      </c>
      <c r="W259" s="109">
        <f t="shared" si="27"/>
        <v>45.100251545559779</v>
      </c>
      <c r="X259" s="109">
        <f t="shared" si="28"/>
        <v>20.111540328170015</v>
      </c>
      <c r="Y259" s="109">
        <f t="shared" si="29"/>
        <v>10.408241809240986</v>
      </c>
      <c r="Z259" s="109">
        <f t="shared" si="30"/>
        <v>-12.488907980485088</v>
      </c>
      <c r="AA259" s="109">
        <f t="shared" si="31"/>
        <v>-24.443036369689082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14.718949210401243</v>
      </c>
      <c r="I260" s="97">
        <v>10.074524020362471</v>
      </c>
      <c r="J260" s="98">
        <v>0.79270351075220336</v>
      </c>
      <c r="K260" s="99">
        <v>111</v>
      </c>
      <c r="M260" s="100">
        <f t="shared" si="24"/>
        <v>0.68445945945945941</v>
      </c>
      <c r="N260" s="89">
        <f t="shared" si="25"/>
        <v>10.074524020362471</v>
      </c>
      <c r="O260" s="100"/>
      <c r="V260" s="109">
        <f t="shared" si="26"/>
        <v>144.37582635944659</v>
      </c>
      <c r="W260" s="109">
        <f t="shared" si="27"/>
        <v>41.140052192484625</v>
      </c>
      <c r="X260" s="109">
        <f t="shared" si="28"/>
        <v>23.920010693677543</v>
      </c>
      <c r="Y260" s="109">
        <f t="shared" si="29"/>
        <v>17.233343193394795</v>
      </c>
      <c r="Z260" s="109">
        <f t="shared" si="30"/>
        <v>1.4546235085998247</v>
      </c>
      <c r="AA260" s="109">
        <f t="shared" si="31"/>
        <v>-6.7831197328726782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35.891402404233311</v>
      </c>
      <c r="I261" s="97">
        <v>23.593874527835478</v>
      </c>
      <c r="J261" s="98">
        <v>0.51452521752016822</v>
      </c>
      <c r="K261" s="99">
        <v>8</v>
      </c>
      <c r="M261" s="100">
        <f t="shared" si="24"/>
        <v>0.6573684210526316</v>
      </c>
      <c r="N261" s="89">
        <f t="shared" si="25"/>
        <v>23.593874527835478</v>
      </c>
      <c r="O261" s="100"/>
      <c r="V261" s="109">
        <f t="shared" si="26"/>
        <v>102.7395167690272</v>
      </c>
      <c r="W261" s="109">
        <f t="shared" si="27"/>
        <v>-10.442485150387535</v>
      </c>
      <c r="X261" s="109">
        <f t="shared" si="28"/>
        <v>-29.321587725995595</v>
      </c>
      <c r="Y261" s="109">
        <f t="shared" si="29"/>
        <v>-36.652480722715033</v>
      </c>
      <c r="Z261" s="109">
        <f t="shared" si="30"/>
        <v>-53.951397653992267</v>
      </c>
      <c r="AA261" s="109">
        <f t="shared" si="31"/>
        <v>-62.982804439977961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8.9940003976644807</v>
      </c>
      <c r="I262" s="97">
        <v>5.8461002584819131</v>
      </c>
      <c r="J262" s="98">
        <v>0.87970885205846827</v>
      </c>
      <c r="K262" s="99">
        <v>199</v>
      </c>
      <c r="M262" s="100">
        <f t="shared" ref="M262:M297" si="32">IF(ISERROR(I262/H262),$O$3,(I262/H262))</f>
        <v>0.65</v>
      </c>
      <c r="N262" s="89">
        <f t="shared" ref="N262:N297" si="33">I262</f>
        <v>5.8461002584819131</v>
      </c>
      <c r="O262" s="100"/>
      <c r="V262" s="109">
        <f t="shared" ref="V262:V297" si="34">(((($O$5-N262))/M262)*G262)+((((($O$5-N262)/$T$2))*$T$3/M262)*G262)</f>
        <v>171.63547371408504</v>
      </c>
      <c r="W262" s="109">
        <f t="shared" ref="W262:W297" si="35">(((($P$5-N262))/M262)*G262)+((((($P$5-N262)/$T$2))*$T$3/M262)*G262)</f>
        <v>61.045791915261468</v>
      </c>
      <c r="X262" s="109">
        <f t="shared" ref="X262:X297" si="36">(((($Q$5-N262))/M262)*G262)+((((($Q$5-N262)/$T$2))*$T$3/M262)*G262)</f>
        <v>42.599096229755048</v>
      </c>
      <c r="Y262" s="109">
        <f t="shared" ref="Y262:Y297" si="37">(((($R$5-N262))/M262)*G262)+((((($R$5-N262)/$T$2))*$T$3/M262)*G262)</f>
        <v>35.436109976996789</v>
      </c>
      <c r="Z262" s="109">
        <f t="shared" ref="Z262:Z297" si="38">(((($S$5-N262))/M262)*G262)+((((($S$5-N262)/$T$2))*$T$3/M262)*G262)</f>
        <v>18.533407370125246</v>
      </c>
      <c r="AA262" s="109">
        <f t="shared" ref="AA262:AA297" si="39">(((($T$5-N262))/M262)*G262)+((((($T$5-N262)/$T$2))*$T$3/M262)*G262)</f>
        <v>9.7088558891484205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13.168522649689791</v>
      </c>
      <c r="I263" s="97">
        <v>8.5595397222983642</v>
      </c>
      <c r="J263" s="98">
        <v>0.82387629128451167</v>
      </c>
      <c r="K263" s="99">
        <v>141</v>
      </c>
      <c r="M263" s="100">
        <f t="shared" si="32"/>
        <v>0.65</v>
      </c>
      <c r="N263" s="89">
        <f t="shared" si="33"/>
        <v>8.5595397222983642</v>
      </c>
      <c r="O263" s="100"/>
      <c r="V263" s="109">
        <f t="shared" si="34"/>
        <v>143.19879463341042</v>
      </c>
      <c r="W263" s="109">
        <f t="shared" si="35"/>
        <v>44.67891455378156</v>
      </c>
      <c r="X263" s="109">
        <f t="shared" si="36"/>
        <v>28.245498549316387</v>
      </c>
      <c r="Y263" s="109">
        <f t="shared" si="37"/>
        <v>21.864283456234524</v>
      </c>
      <c r="Z263" s="109">
        <f t="shared" si="38"/>
        <v>6.8063485136246387</v>
      </c>
      <c r="AA263" s="109">
        <f t="shared" si="39"/>
        <v>-1.0550879198744989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14.895849281607925</v>
      </c>
      <c r="I264" s="97">
        <v>10.67058434115183</v>
      </c>
      <c r="J264" s="98">
        <v>0.78043879118532256</v>
      </c>
      <c r="K264" s="99">
        <v>96</v>
      </c>
      <c r="M264" s="100">
        <f t="shared" si="32"/>
        <v>0.71634615384615385</v>
      </c>
      <c r="N264" s="89">
        <f t="shared" si="33"/>
        <v>10.67058434115183</v>
      </c>
      <c r="O264" s="100"/>
      <c r="V264" s="109">
        <f t="shared" si="34"/>
        <v>471.52042616260496</v>
      </c>
      <c r="W264" s="109">
        <f t="shared" si="35"/>
        <v>129.06174410676851</v>
      </c>
      <c r="X264" s="109">
        <f t="shared" si="36"/>
        <v>71.938593103988296</v>
      </c>
      <c r="Y264" s="109">
        <f t="shared" si="37"/>
        <v>49.757257632148985</v>
      </c>
      <c r="Z264" s="109">
        <f t="shared" si="38"/>
        <v>-2.5846712329773385</v>
      </c>
      <c r="AA264" s="109">
        <f t="shared" si="39"/>
        <v>-29.911309855617379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0</v>
      </c>
      <c r="I265" s="97">
        <v>0</v>
      </c>
      <c r="J265" s="98">
        <v>1</v>
      </c>
      <c r="K265" s="99">
        <v>275</v>
      </c>
      <c r="M265" s="100">
        <f t="shared" si="32"/>
        <v>0.67252754699106199</v>
      </c>
      <c r="N265" s="89">
        <f t="shared" si="33"/>
        <v>0</v>
      </c>
      <c r="O265" s="100"/>
      <c r="V265" s="109">
        <f t="shared" si="34"/>
        <v>152.59591876518536</v>
      </c>
      <c r="W265" s="109">
        <f t="shared" si="35"/>
        <v>66.101230867794683</v>
      </c>
      <c r="X265" s="109">
        <f t="shared" si="36"/>
        <v>51.67365353776394</v>
      </c>
      <c r="Y265" s="109">
        <f t="shared" si="37"/>
        <v>46.071320207311977</v>
      </c>
      <c r="Z265" s="109">
        <f t="shared" si="38"/>
        <v>32.851334736485548</v>
      </c>
      <c r="AA265" s="109">
        <f t="shared" si="39"/>
        <v>25.949453713172336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-4.0171318202444635</v>
      </c>
      <c r="I266" s="97">
        <v>-3.0798010621874221</v>
      </c>
      <c r="J266" s="98">
        <v>1.063370929135977</v>
      </c>
      <c r="K266" s="99">
        <v>293</v>
      </c>
      <c r="M266" s="100">
        <f t="shared" si="32"/>
        <v>0.76666666666666672</v>
      </c>
      <c r="N266" s="89">
        <f t="shared" si="33"/>
        <v>-3.0798010621874221</v>
      </c>
      <c r="O266" s="100"/>
      <c r="V266" s="109">
        <f t="shared" si="34"/>
        <v>102.73534487787839</v>
      </c>
      <c r="W266" s="109">
        <f t="shared" si="35"/>
        <v>47.973052771990695</v>
      </c>
      <c r="X266" s="109">
        <f t="shared" si="36"/>
        <v>38.838535689684853</v>
      </c>
      <c r="Y266" s="109">
        <f t="shared" si="37"/>
        <v>35.291536194401218</v>
      </c>
      <c r="Z266" s="109">
        <f t="shared" si="38"/>
        <v>26.921580494372282</v>
      </c>
      <c r="AA266" s="109">
        <f t="shared" si="39"/>
        <v>22.551799715150999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23.923989158864654</v>
      </c>
      <c r="I267" s="97">
        <v>16.642775067036283</v>
      </c>
      <c r="J267" s="98">
        <v>0.65755316720032408</v>
      </c>
      <c r="K267" s="99">
        <v>29</v>
      </c>
      <c r="M267" s="100">
        <f t="shared" si="32"/>
        <v>0.69565217391304357</v>
      </c>
      <c r="N267" s="89">
        <f t="shared" si="33"/>
        <v>16.642775067036283</v>
      </c>
      <c r="O267" s="100"/>
      <c r="V267" s="109">
        <f t="shared" si="34"/>
        <v>90.130021787338052</v>
      </c>
      <c r="W267" s="109">
        <f t="shared" si="35"/>
        <v>12.436444274526576</v>
      </c>
      <c r="X267" s="109">
        <f t="shared" si="36"/>
        <v>-0.52308104271132994</v>
      </c>
      <c r="Y267" s="109">
        <f t="shared" si="37"/>
        <v>-5.5553590870975373</v>
      </c>
      <c r="Z267" s="109">
        <f t="shared" si="38"/>
        <v>-17.430168868645751</v>
      </c>
      <c r="AA267" s="109">
        <f t="shared" si="39"/>
        <v>-23.629761482993633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7.0704479724097524</v>
      </c>
      <c r="I268" s="97">
        <v>5.7932057580389582</v>
      </c>
      <c r="J268" s="98">
        <v>0.8807972254863522</v>
      </c>
      <c r="K268" s="99">
        <v>203</v>
      </c>
      <c r="M268" s="100">
        <f t="shared" si="32"/>
        <v>0.8193548387096774</v>
      </c>
      <c r="N268" s="89">
        <f t="shared" si="33"/>
        <v>5.7932057580389582</v>
      </c>
      <c r="O268" s="100"/>
      <c r="V268" s="109">
        <f t="shared" si="34"/>
        <v>233.73577640937293</v>
      </c>
      <c r="W268" s="109">
        <f t="shared" si="35"/>
        <v>83.319175030930595</v>
      </c>
      <c r="X268" s="109">
        <f t="shared" si="36"/>
        <v>58.229227880854197</v>
      </c>
      <c r="Y268" s="109">
        <f t="shared" si="37"/>
        <v>48.486618712121938</v>
      </c>
      <c r="Z268" s="109">
        <f t="shared" si="38"/>
        <v>25.496706462793078</v>
      </c>
      <c r="AA268" s="109">
        <f t="shared" si="39"/>
        <v>13.494148711770105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8.7811308806050477</v>
      </c>
      <c r="I269" s="97">
        <v>6.0809331348189959</v>
      </c>
      <c r="J269" s="98">
        <v>0.87487685893142342</v>
      </c>
      <c r="K269" s="99">
        <v>195</v>
      </c>
      <c r="M269" s="100">
        <f t="shared" si="32"/>
        <v>0.6925</v>
      </c>
      <c r="N269" s="89">
        <f t="shared" si="33"/>
        <v>6.0809331348189959</v>
      </c>
      <c r="O269" s="100"/>
      <c r="V269" s="109">
        <f t="shared" si="34"/>
        <v>214.04469574886687</v>
      </c>
      <c r="W269" s="109">
        <f t="shared" si="35"/>
        <v>75.367817006513263</v>
      </c>
      <c r="X269" s="109">
        <f t="shared" si="36"/>
        <v>52.236091341277792</v>
      </c>
      <c r="Y269" s="109">
        <f t="shared" si="37"/>
        <v>43.253873833735689</v>
      </c>
      <c r="Z269" s="109">
        <f t="shared" si="38"/>
        <v>22.05827943736837</v>
      </c>
      <c r="AA269" s="109">
        <f t="shared" si="39"/>
        <v>10.992497930651901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17.803699759100915</v>
      </c>
      <c r="I270" s="97">
        <v>11.572404843415594</v>
      </c>
      <c r="J270" s="98">
        <v>0.76188265655572485</v>
      </c>
      <c r="K270" s="99">
        <v>80</v>
      </c>
      <c r="M270" s="100">
        <f t="shared" si="32"/>
        <v>0.64999999999999991</v>
      </c>
      <c r="N270" s="89">
        <f t="shared" si="33"/>
        <v>11.572404843415594</v>
      </c>
      <c r="O270" s="100"/>
      <c r="V270" s="109">
        <f t="shared" si="34"/>
        <v>156.71559662901862</v>
      </c>
      <c r="W270" s="109">
        <f t="shared" si="35"/>
        <v>40.123086997631184</v>
      </c>
      <c r="X270" s="109">
        <f t="shared" si="36"/>
        <v>20.675101350180313</v>
      </c>
      <c r="Y270" s="109">
        <f t="shared" si="37"/>
        <v>13.123306914389678</v>
      </c>
      <c r="Z270" s="109">
        <f t="shared" si="38"/>
        <v>-4.6968774322218643</v>
      </c>
      <c r="AA270" s="109">
        <f t="shared" si="39"/>
        <v>-14.00042715587619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8</v>
      </c>
      <c r="I271" s="97">
        <v>5.2</v>
      </c>
      <c r="J271" s="98">
        <v>0.89300320869652761</v>
      </c>
      <c r="K271" s="99">
        <v>213</v>
      </c>
      <c r="M271" s="100">
        <f t="shared" si="32"/>
        <v>0.65</v>
      </c>
      <c r="N271" s="89">
        <f t="shared" si="33"/>
        <v>5.2</v>
      </c>
      <c r="O271" s="100"/>
      <c r="V271" s="109">
        <f t="shared" si="34"/>
        <v>68.131221721709807</v>
      </c>
      <c r="W271" s="109">
        <f t="shared" si="35"/>
        <v>24.885845979266005</v>
      </c>
      <c r="X271" s="109">
        <f t="shared" si="36"/>
        <v>17.67238561704686</v>
      </c>
      <c r="Y271" s="109">
        <f t="shared" si="37"/>
        <v>14.871346434187164</v>
      </c>
      <c r="Z271" s="109">
        <f t="shared" si="38"/>
        <v>8.2616545225433757</v>
      </c>
      <c r="AA271" s="109">
        <f t="shared" si="39"/>
        <v>4.8108710647557116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11.201227883494143</v>
      </c>
      <c r="I272" s="97">
        <v>7.2807981242711932</v>
      </c>
      <c r="J272" s="98">
        <v>0.85018806972589267</v>
      </c>
      <c r="K272" s="99">
        <v>167</v>
      </c>
      <c r="M272" s="100">
        <f t="shared" si="32"/>
        <v>0.65</v>
      </c>
      <c r="N272" s="89">
        <f t="shared" si="33"/>
        <v>7.2807981242711932</v>
      </c>
      <c r="O272" s="100"/>
      <c r="V272" s="109">
        <f t="shared" si="34"/>
        <v>156.35302753884483</v>
      </c>
      <c r="W272" s="109">
        <f t="shared" si="35"/>
        <v>52.112210622106026</v>
      </c>
      <c r="X272" s="109">
        <f t="shared" si="36"/>
        <v>34.72452493213666</v>
      </c>
      <c r="Y272" s="109">
        <f t="shared" si="37"/>
        <v>27.972759971738395</v>
      </c>
      <c r="Z272" s="109">
        <f t="shared" si="38"/>
        <v>12.040427956838581</v>
      </c>
      <c r="AA272" s="109">
        <f t="shared" si="39"/>
        <v>3.7224868945411442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0</v>
      </c>
      <c r="I273" s="97">
        <v>7.8095674415376973E-2</v>
      </c>
      <c r="J273" s="98">
        <v>0.99839307950439882</v>
      </c>
      <c r="K273" s="99">
        <v>274</v>
      </c>
      <c r="M273" s="100">
        <f t="shared" si="32"/>
        <v>0.67252754699106199</v>
      </c>
      <c r="N273" s="89">
        <f t="shared" si="33"/>
        <v>7.8095674415376973E-2</v>
      </c>
      <c r="O273" s="100"/>
      <c r="V273" s="109">
        <f t="shared" si="34"/>
        <v>329.943109244666</v>
      </c>
      <c r="W273" s="109">
        <f t="shared" si="35"/>
        <v>142.62316569192532</v>
      </c>
      <c r="X273" s="109">
        <f t="shared" si="36"/>
        <v>111.3776286911994</v>
      </c>
      <c r="Y273" s="109">
        <f t="shared" si="37"/>
        <v>99.244759162045852</v>
      </c>
      <c r="Z273" s="109">
        <f t="shared" si="38"/>
        <v>70.614481484172813</v>
      </c>
      <c r="AA273" s="109">
        <f t="shared" si="39"/>
        <v>55.667205586391738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16.665753273026148</v>
      </c>
      <c r="I274" s="97">
        <v>10.821324727964923</v>
      </c>
      <c r="J274" s="98">
        <v>0.77733711085669854</v>
      </c>
      <c r="K274" s="99">
        <v>93</v>
      </c>
      <c r="M274" s="100">
        <f t="shared" si="32"/>
        <v>0.64931506849315068</v>
      </c>
      <c r="N274" s="89">
        <f t="shared" si="33"/>
        <v>10.821324727964923</v>
      </c>
      <c r="O274" s="100"/>
      <c r="V274" s="109">
        <f t="shared" si="34"/>
        <v>520.10178229766063</v>
      </c>
      <c r="W274" s="109">
        <f t="shared" si="35"/>
        <v>140.85189735961563</v>
      </c>
      <c r="X274" s="109">
        <f t="shared" si="36"/>
        <v>77.591861681586778</v>
      </c>
      <c r="Y274" s="109">
        <f t="shared" si="37"/>
        <v>53.027529205134485</v>
      </c>
      <c r="Z274" s="109">
        <f t="shared" si="38"/>
        <v>-4.9376255410311387</v>
      </c>
      <c r="AA274" s="109">
        <f t="shared" si="39"/>
        <v>-35.200034107125035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10.856223266447721</v>
      </c>
      <c r="I275" s="97">
        <v>7.056545123191019</v>
      </c>
      <c r="J275" s="98">
        <v>0.85480236810199894</v>
      </c>
      <c r="K275" s="99">
        <v>174</v>
      </c>
      <c r="M275" s="100">
        <f t="shared" si="32"/>
        <v>0.65</v>
      </c>
      <c r="N275" s="89">
        <f t="shared" si="33"/>
        <v>7.056545123191019</v>
      </c>
      <c r="O275" s="100"/>
      <c r="V275" s="109">
        <f t="shared" si="34"/>
        <v>120.14621767420209</v>
      </c>
      <c r="W275" s="109">
        <f t="shared" si="35"/>
        <v>40.476935491883481</v>
      </c>
      <c r="X275" s="109">
        <f t="shared" si="36"/>
        <v>27.18785661946735</v>
      </c>
      <c r="Y275" s="109">
        <f t="shared" si="37"/>
        <v>22.027610529988703</v>
      </c>
      <c r="Z275" s="109">
        <f t="shared" si="38"/>
        <v>9.8508309088994412</v>
      </c>
      <c r="AA275" s="109">
        <f t="shared" si="39"/>
        <v>3.4935860861024257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29.862874555612009</v>
      </c>
      <c r="I276" s="97">
        <v>20.210766886744555</v>
      </c>
      <c r="J276" s="98">
        <v>0.58413707564151207</v>
      </c>
      <c r="K276" s="99">
        <v>14</v>
      </c>
      <c r="M276" s="100">
        <f t="shared" si="32"/>
        <v>0.67678571428571421</v>
      </c>
      <c r="N276" s="89">
        <f t="shared" si="33"/>
        <v>20.210766886744555</v>
      </c>
      <c r="O276" s="100"/>
      <c r="V276" s="109">
        <f t="shared" si="34"/>
        <v>80.265057330417875</v>
      </c>
      <c r="W276" s="109">
        <f t="shared" si="35"/>
        <v>2.3792608217576436</v>
      </c>
      <c r="X276" s="109">
        <f t="shared" si="36"/>
        <v>-10.612327209322277</v>
      </c>
      <c r="Y276" s="109">
        <f t="shared" si="37"/>
        <v>-15.657055438955316</v>
      </c>
      <c r="Z276" s="109">
        <f t="shared" si="38"/>
        <v>-27.561244277115094</v>
      </c>
      <c r="AA276" s="109">
        <f t="shared" si="39"/>
        <v>-33.776175089357196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4.4591046057896317</v>
      </c>
      <c r="I277" s="97">
        <v>2.9851228055425039</v>
      </c>
      <c r="J277" s="98">
        <v>0.93857719964617936</v>
      </c>
      <c r="K277" s="99">
        <v>251</v>
      </c>
      <c r="M277" s="100">
        <f t="shared" si="32"/>
        <v>0.66944444444444451</v>
      </c>
      <c r="N277" s="89">
        <f t="shared" si="33"/>
        <v>2.9851228055425039</v>
      </c>
      <c r="O277" s="100"/>
      <c r="V277" s="109">
        <f t="shared" si="34"/>
        <v>280.66406864260523</v>
      </c>
      <c r="W277" s="109">
        <f t="shared" si="35"/>
        <v>111.16655408569919</v>
      </c>
      <c r="X277" s="109">
        <f t="shared" si="36"/>
        <v>82.893852513334238</v>
      </c>
      <c r="Y277" s="109">
        <f t="shared" si="37"/>
        <v>71.915356627466466</v>
      </c>
      <c r="Z277" s="109">
        <f t="shared" si="38"/>
        <v>46.009087303254169</v>
      </c>
      <c r="AA277" s="109">
        <f t="shared" si="39"/>
        <v>32.483959834075144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6.8564812319487372</v>
      </c>
      <c r="I278" s="97">
        <v>4.7093200040490011</v>
      </c>
      <c r="J278" s="98">
        <v>0.90309959045105803</v>
      </c>
      <c r="K278" s="99">
        <v>222</v>
      </c>
      <c r="M278" s="100">
        <f t="shared" si="32"/>
        <v>0.68684210526315792</v>
      </c>
      <c r="N278" s="89">
        <f t="shared" si="33"/>
        <v>4.7093200040490011</v>
      </c>
      <c r="O278" s="100"/>
      <c r="V278" s="109">
        <f t="shared" si="34"/>
        <v>180.69143127382824</v>
      </c>
      <c r="W278" s="109">
        <f t="shared" si="35"/>
        <v>67.282193855265263</v>
      </c>
      <c r="X278" s="109">
        <f t="shared" si="36"/>
        <v>48.365187706434547</v>
      </c>
      <c r="Y278" s="109">
        <f t="shared" si="37"/>
        <v>41.019576476241049</v>
      </c>
      <c r="Z278" s="109">
        <f t="shared" si="38"/>
        <v>23.685928510374044</v>
      </c>
      <c r="AA278" s="109">
        <f t="shared" si="39"/>
        <v>14.63638936947131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2.8095525355694013</v>
      </c>
      <c r="I279" s="97">
        <v>1.9774927461892324</v>
      </c>
      <c r="J279" s="98">
        <v>0.9593105041022808</v>
      </c>
      <c r="K279" s="99">
        <v>263</v>
      </c>
      <c r="M279" s="100">
        <f t="shared" si="32"/>
        <v>0.70384615384615379</v>
      </c>
      <c r="N279" s="89">
        <f t="shared" si="33"/>
        <v>1.9774927461892324</v>
      </c>
      <c r="O279" s="100"/>
      <c r="V279" s="109">
        <f t="shared" si="34"/>
        <v>312.74773065229647</v>
      </c>
      <c r="W279" s="109">
        <f t="shared" si="35"/>
        <v>127.95644596725943</v>
      </c>
      <c r="X279" s="109">
        <f t="shared" si="36"/>
        <v>97.132696965795873</v>
      </c>
      <c r="Y279" s="109">
        <f t="shared" si="37"/>
        <v>85.163610787970015</v>
      </c>
      <c r="Z279" s="109">
        <f t="shared" si="38"/>
        <v>56.919817347503276</v>
      </c>
      <c r="AA279" s="109">
        <f t="shared" si="39"/>
        <v>42.174316877528128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3.65234375</v>
      </c>
      <c r="I280" s="97">
        <v>3.2978515625</v>
      </c>
      <c r="J280" s="98">
        <v>0.93214239704179946</v>
      </c>
      <c r="K280" s="99">
        <v>245</v>
      </c>
      <c r="M280" s="100">
        <f t="shared" si="32"/>
        <v>0.90294117647058825</v>
      </c>
      <c r="N280" s="89">
        <f t="shared" si="33"/>
        <v>3.2978515625</v>
      </c>
      <c r="O280" s="100"/>
      <c r="V280" s="109">
        <f t="shared" si="34"/>
        <v>238.2904256358986</v>
      </c>
      <c r="W280" s="109">
        <f t="shared" si="35"/>
        <v>93.389603722691575</v>
      </c>
      <c r="X280" s="109">
        <f t="shared" si="36"/>
        <v>69.219705383756988</v>
      </c>
      <c r="Y280" s="109">
        <f t="shared" si="37"/>
        <v>59.8343578676498</v>
      </c>
      <c r="Z280" s="109">
        <f t="shared" si="38"/>
        <v>37.687486112058508</v>
      </c>
      <c r="AA280" s="109">
        <f t="shared" si="39"/>
        <v>26.125062368629735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14.095872411851111</v>
      </c>
      <c r="I281" s="97">
        <v>9.1422945216636613</v>
      </c>
      <c r="J281" s="98">
        <v>0.81188535019820651</v>
      </c>
      <c r="K281" s="99">
        <v>127</v>
      </c>
      <c r="M281" s="100">
        <f t="shared" si="32"/>
        <v>0.64857954545454544</v>
      </c>
      <c r="N281" s="89">
        <f t="shared" si="33"/>
        <v>9.1422945216636613</v>
      </c>
      <c r="O281" s="100"/>
      <c r="V281" s="109">
        <f t="shared" si="34"/>
        <v>387.55084044149771</v>
      </c>
      <c r="W281" s="109">
        <f t="shared" si="35"/>
        <v>116.9803084370608</v>
      </c>
      <c r="X281" s="109">
        <f t="shared" si="36"/>
        <v>71.848319772594664</v>
      </c>
      <c r="Y281" s="109">
        <f t="shared" si="37"/>
        <v>54.323239949371164</v>
      </c>
      <c r="Z281" s="109">
        <f t="shared" si="38"/>
        <v>12.968810112295122</v>
      </c>
      <c r="AA281" s="109">
        <f t="shared" si="39"/>
        <v>-8.6214824906974474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5.1571023569563739</v>
      </c>
      <c r="I282" s="97">
        <v>3.2826940002933842</v>
      </c>
      <c r="J282" s="98">
        <v>0.9324542836802785</v>
      </c>
      <c r="K282" s="99">
        <v>247</v>
      </c>
      <c r="M282" s="100">
        <f t="shared" si="32"/>
        <v>0.6365384615384615</v>
      </c>
      <c r="N282" s="89">
        <f t="shared" si="33"/>
        <v>3.2826940002933842</v>
      </c>
      <c r="O282" s="100"/>
      <c r="V282" s="109">
        <f t="shared" si="34"/>
        <v>366.24947345761649</v>
      </c>
      <c r="W282" s="109">
        <f t="shared" si="35"/>
        <v>143.61317230314322</v>
      </c>
      <c r="X282" s="109">
        <f t="shared" si="36"/>
        <v>106.47675931106767</v>
      </c>
      <c r="Y282" s="109">
        <f t="shared" si="37"/>
        <v>92.056419740550851</v>
      </c>
      <c r="Z282" s="109">
        <f t="shared" si="38"/>
        <v>58.028333876685174</v>
      </c>
      <c r="AA282" s="109">
        <f t="shared" si="39"/>
        <v>40.262973952367076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10.225802986729779</v>
      </c>
      <c r="I283" s="97">
        <v>6.5415063223933139</v>
      </c>
      <c r="J283" s="98">
        <v>0.86539996407933417</v>
      </c>
      <c r="K283" s="99">
        <v>188</v>
      </c>
      <c r="M283" s="100">
        <f t="shared" si="32"/>
        <v>0.63970588235294112</v>
      </c>
      <c r="N283" s="89">
        <f t="shared" si="33"/>
        <v>6.5415063223933139</v>
      </c>
      <c r="O283" s="100"/>
      <c r="V283" s="109">
        <f t="shared" si="34"/>
        <v>223.06145894435181</v>
      </c>
      <c r="W283" s="109">
        <f t="shared" si="35"/>
        <v>76.96012435780321</v>
      </c>
      <c r="X283" s="109">
        <f t="shared" si="36"/>
        <v>52.589976849221777</v>
      </c>
      <c r="Y283" s="109">
        <f t="shared" si="37"/>
        <v>43.126871122443077</v>
      </c>
      <c r="Z283" s="109">
        <f t="shared" si="38"/>
        <v>20.796511103180087</v>
      </c>
      <c r="AA283" s="109">
        <f t="shared" si="39"/>
        <v>9.1382919318492846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19.257866775643645</v>
      </c>
      <c r="I284" s="97">
        <v>12.121127911728649</v>
      </c>
      <c r="J284" s="98">
        <v>0.75059196278193763</v>
      </c>
      <c r="K284" s="99">
        <v>72</v>
      </c>
      <c r="M284" s="100">
        <f t="shared" si="32"/>
        <v>0.62941176470588245</v>
      </c>
      <c r="N284" s="89">
        <f t="shared" si="33"/>
        <v>12.121127911728649</v>
      </c>
      <c r="O284" s="100"/>
      <c r="V284" s="109">
        <f t="shared" si="34"/>
        <v>156.61651848513907</v>
      </c>
      <c r="W284" s="109">
        <f t="shared" si="35"/>
        <v>38.344999835884742</v>
      </c>
      <c r="X284" s="109">
        <f t="shared" si="36"/>
        <v>18.616950371430089</v>
      </c>
      <c r="Y284" s="109">
        <f t="shared" si="37"/>
        <v>10.956405116235564</v>
      </c>
      <c r="Z284" s="109">
        <f t="shared" si="38"/>
        <v>-7.1204016353023878</v>
      </c>
      <c r="AA284" s="109">
        <f t="shared" si="39"/>
        <v>-16.557928609584344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20.107211422096608</v>
      </c>
      <c r="I285" s="97">
        <v>13.330336461315898</v>
      </c>
      <c r="J285" s="98">
        <v>0.72571091762375273</v>
      </c>
      <c r="K285" s="99">
        <v>60</v>
      </c>
      <c r="M285" s="100">
        <f t="shared" si="32"/>
        <v>0.66296296296296287</v>
      </c>
      <c r="N285" s="89">
        <f t="shared" si="33"/>
        <v>13.330336461315898</v>
      </c>
      <c r="O285" s="100"/>
      <c r="V285" s="109">
        <f t="shared" si="34"/>
        <v>145.78834949363875</v>
      </c>
      <c r="W285" s="109">
        <f t="shared" si="35"/>
        <v>31.919304029955274</v>
      </c>
      <c r="X285" s="109">
        <f t="shared" si="36"/>
        <v>12.925600499016927</v>
      </c>
      <c r="Y285" s="109">
        <f t="shared" si="37"/>
        <v>5.550207116885443</v>
      </c>
      <c r="Z285" s="109">
        <f t="shared" si="38"/>
        <v>-11.853718640874098</v>
      </c>
      <c r="AA285" s="109">
        <f t="shared" si="39"/>
        <v>-20.939948363570121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13.969178835475315</v>
      </c>
      <c r="I286" s="97">
        <v>9.9913699841539909</v>
      </c>
      <c r="J286" s="98">
        <v>0.79441451364801874</v>
      </c>
      <c r="K286" s="99">
        <v>112</v>
      </c>
      <c r="M286" s="100">
        <f t="shared" si="32"/>
        <v>0.71524390243902447</v>
      </c>
      <c r="N286" s="89">
        <f t="shared" si="33"/>
        <v>9.9913699841539909</v>
      </c>
      <c r="O286" s="100"/>
      <c r="V286" s="109">
        <f t="shared" si="34"/>
        <v>161.66369442809463</v>
      </c>
      <c r="W286" s="109">
        <f t="shared" si="35"/>
        <v>46.315222160133359</v>
      </c>
      <c r="X286" s="109">
        <f t="shared" si="36"/>
        <v>27.074745733174389</v>
      </c>
      <c r="Y286" s="109">
        <f t="shared" si="37"/>
        <v>19.603528638661842</v>
      </c>
      <c r="Z286" s="109">
        <f t="shared" si="38"/>
        <v>1.9734849384813133</v>
      </c>
      <c r="AA286" s="109">
        <f t="shared" si="39"/>
        <v>-7.2307962858044821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12.88118113910585</v>
      </c>
      <c r="I287" s="97">
        <v>8.7263687912962169</v>
      </c>
      <c r="J287" s="98">
        <v>0.82044356530779694</v>
      </c>
      <c r="K287" s="99">
        <v>136</v>
      </c>
      <c r="M287" s="100">
        <f t="shared" si="32"/>
        <v>0.67745098039215679</v>
      </c>
      <c r="N287" s="89">
        <f t="shared" si="33"/>
        <v>8.7263687912962169</v>
      </c>
      <c r="O287" s="100"/>
      <c r="V287" s="109">
        <f t="shared" si="34"/>
        <v>237.78904366004892</v>
      </c>
      <c r="W287" s="109">
        <f t="shared" si="35"/>
        <v>73.507171079567755</v>
      </c>
      <c r="X287" s="109">
        <f t="shared" si="36"/>
        <v>46.104454471249298</v>
      </c>
      <c r="Y287" s="109">
        <f t="shared" si="37"/>
        <v>35.463780081643733</v>
      </c>
      <c r="Z287" s="109">
        <f t="shared" si="38"/>
        <v>10.354677760694873</v>
      </c>
      <c r="AA287" s="109">
        <f t="shared" si="39"/>
        <v>-2.7542653015967944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18.213482007095784</v>
      </c>
      <c r="I288" s="97">
        <v>12.922663456664973</v>
      </c>
      <c r="J288" s="98">
        <v>0.73409932212350182</v>
      </c>
      <c r="K288" s="99">
        <v>62</v>
      </c>
      <c r="M288" s="100">
        <f t="shared" si="32"/>
        <v>0.70951086956521747</v>
      </c>
      <c r="N288" s="89">
        <f t="shared" si="33"/>
        <v>12.922663456664973</v>
      </c>
      <c r="O288" s="100"/>
      <c r="V288" s="109">
        <f t="shared" si="34"/>
        <v>259.17740081394203</v>
      </c>
      <c r="W288" s="109">
        <f t="shared" si="35"/>
        <v>59.058170125136101</v>
      </c>
      <c r="X288" s="109">
        <f t="shared" si="36"/>
        <v>25.677673054447112</v>
      </c>
      <c r="Y288" s="109">
        <f t="shared" si="37"/>
        <v>12.715782984593197</v>
      </c>
      <c r="Z288" s="109">
        <f t="shared" si="38"/>
        <v>-17.870758067239272</v>
      </c>
      <c r="AA288" s="109">
        <f t="shared" si="39"/>
        <v>-33.839358616785589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28.517414769631284</v>
      </c>
      <c r="I289" s="97">
        <v>18.927735097098413</v>
      </c>
      <c r="J289" s="98">
        <v>0.61053713037852919</v>
      </c>
      <c r="K289" s="99">
        <v>20</v>
      </c>
      <c r="M289" s="100">
        <f t="shared" si="32"/>
        <v>0.66372549019607852</v>
      </c>
      <c r="N289" s="89">
        <f t="shared" si="33"/>
        <v>18.927735097098413</v>
      </c>
      <c r="O289" s="100"/>
      <c r="V289" s="109">
        <f t="shared" si="34"/>
        <v>81.58120617104521</v>
      </c>
      <c r="W289" s="109">
        <f t="shared" si="35"/>
        <v>5.8413356314486249</v>
      </c>
      <c r="X289" s="109">
        <f t="shared" si="36"/>
        <v>-6.7923054133387311</v>
      </c>
      <c r="Y289" s="109">
        <f t="shared" si="37"/>
        <v>-11.698040221833239</v>
      </c>
      <c r="Z289" s="109">
        <f t="shared" si="38"/>
        <v>-23.274242326678888</v>
      </c>
      <c r="AA289" s="109">
        <f t="shared" si="39"/>
        <v>-29.317938048265642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27.996561232881401</v>
      </c>
      <c r="I290" s="97">
        <v>18.022786293667401</v>
      </c>
      <c r="J290" s="98">
        <v>0.62915763389026669</v>
      </c>
      <c r="K290" s="99">
        <v>22</v>
      </c>
      <c r="M290" s="100">
        <f t="shared" si="32"/>
        <v>0.64374999999999993</v>
      </c>
      <c r="N290" s="89">
        <f t="shared" si="33"/>
        <v>18.022786293667401</v>
      </c>
      <c r="O290" s="100"/>
      <c r="V290" s="109">
        <f t="shared" si="34"/>
        <v>96.946487454702719</v>
      </c>
      <c r="W290" s="109">
        <f t="shared" si="35"/>
        <v>9.6052932921745917</v>
      </c>
      <c r="X290" s="109">
        <f t="shared" si="36"/>
        <v>-4.9634838606142182</v>
      </c>
      <c r="Y290" s="109">
        <f t="shared" si="37"/>
        <v>-10.620646110377866</v>
      </c>
      <c r="Z290" s="109">
        <f t="shared" si="38"/>
        <v>-23.970012943206044</v>
      </c>
      <c r="AA290" s="109">
        <f t="shared" si="39"/>
        <v>-30.939441299997114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10.808255322414716</v>
      </c>
      <c r="I291" s="97">
        <v>7.0253659595695659</v>
      </c>
      <c r="J291" s="98">
        <v>0.85544392011411863</v>
      </c>
      <c r="K291" s="99">
        <v>175</v>
      </c>
      <c r="M291" s="100">
        <f t="shared" si="32"/>
        <v>0.65</v>
      </c>
      <c r="N291" s="89">
        <f t="shared" si="33"/>
        <v>7.0253659595695659</v>
      </c>
      <c r="O291" s="100"/>
      <c r="V291" s="109">
        <f t="shared" si="34"/>
        <v>187.19351520645824</v>
      </c>
      <c r="W291" s="109">
        <f t="shared" si="35"/>
        <v>63.158080436931733</v>
      </c>
      <c r="X291" s="109">
        <f t="shared" si="36"/>
        <v>42.468592211663363</v>
      </c>
      <c r="Y291" s="109">
        <f t="shared" si="37"/>
        <v>34.434713285008712</v>
      </c>
      <c r="Z291" s="109">
        <f t="shared" si="38"/>
        <v>15.476940439281774</v>
      </c>
      <c r="AA291" s="109">
        <f t="shared" si="39"/>
        <v>5.5794792857162401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14.825497328807783</v>
      </c>
      <c r="I292" s="97">
        <v>9.8859111733459155</v>
      </c>
      <c r="J292" s="98">
        <v>0.79658446641170022</v>
      </c>
      <c r="K292" s="99">
        <v>114</v>
      </c>
      <c r="M292" s="100">
        <f t="shared" si="32"/>
        <v>0.66681818181818175</v>
      </c>
      <c r="N292" s="89">
        <f t="shared" si="33"/>
        <v>9.8859111733459155</v>
      </c>
      <c r="O292" s="100"/>
      <c r="V292" s="109">
        <f t="shared" si="34"/>
        <v>219.77805866394016</v>
      </c>
      <c r="W292" s="109">
        <f t="shared" si="35"/>
        <v>63.391646153912497</v>
      </c>
      <c r="X292" s="109">
        <f t="shared" si="36"/>
        <v>37.305916328155433</v>
      </c>
      <c r="Y292" s="109">
        <f t="shared" si="37"/>
        <v>27.17663749574789</v>
      </c>
      <c r="Z292" s="109">
        <f t="shared" si="38"/>
        <v>3.2742898316943663</v>
      </c>
      <c r="AA292" s="109">
        <f t="shared" si="39"/>
        <v>-9.2046315800742544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16.956037637258984</v>
      </c>
      <c r="I293" s="97">
        <v>11.222597792118023</v>
      </c>
      <c r="J293" s="98">
        <v>0.76908039349114199</v>
      </c>
      <c r="K293" s="99">
        <v>86</v>
      </c>
      <c r="M293" s="100">
        <f t="shared" si="32"/>
        <v>0.66186440677966107</v>
      </c>
      <c r="N293" s="89">
        <f t="shared" si="33"/>
        <v>11.222597792118023</v>
      </c>
      <c r="O293" s="100"/>
      <c r="V293" s="109">
        <f t="shared" si="34"/>
        <v>200.51038321008707</v>
      </c>
      <c r="W293" s="109">
        <f t="shared" si="35"/>
        <v>52.731750272933432</v>
      </c>
      <c r="X293" s="109">
        <f t="shared" si="36"/>
        <v>28.081824291856716</v>
      </c>
      <c r="Y293" s="109">
        <f t="shared" si="37"/>
        <v>18.510078547024484</v>
      </c>
      <c r="Z293" s="109">
        <f t="shared" si="38"/>
        <v>-4.0766424160636898</v>
      </c>
      <c r="AA293" s="109">
        <f t="shared" si="39"/>
        <v>-15.86870233458823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18.549433126544166</v>
      </c>
      <c r="I294" s="97">
        <v>12.842101033051478</v>
      </c>
      <c r="J294" s="98">
        <v>0.73575699920547777</v>
      </c>
      <c r="K294" s="99">
        <v>63</v>
      </c>
      <c r="M294" s="100">
        <f t="shared" si="32"/>
        <v>0.6923177083333335</v>
      </c>
      <c r="N294" s="89">
        <f t="shared" si="33"/>
        <v>12.842101033051478</v>
      </c>
      <c r="O294" s="100"/>
      <c r="V294" s="109">
        <f t="shared" si="34"/>
        <v>545.5142032712198</v>
      </c>
      <c r="W294" s="109">
        <f t="shared" si="35"/>
        <v>125.25408549401418</v>
      </c>
      <c r="X294" s="109">
        <f t="shared" si="36"/>
        <v>55.153418096364931</v>
      </c>
      <c r="Y294" s="109">
        <f t="shared" si="37"/>
        <v>27.932818513694713</v>
      </c>
      <c r="Z294" s="109">
        <f t="shared" si="38"/>
        <v>-36.300405352878336</v>
      </c>
      <c r="AA294" s="109">
        <f t="shared" si="39"/>
        <v>-69.835243182258779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15.161704876116154</v>
      </c>
      <c r="I295" s="97">
        <v>10.177294398092968</v>
      </c>
      <c r="J295" s="98">
        <v>0.79058887601024008</v>
      </c>
      <c r="K295" s="99">
        <v>105</v>
      </c>
      <c r="M295" s="100">
        <f t="shared" si="32"/>
        <v>0.67125000000000001</v>
      </c>
      <c r="N295" s="89">
        <f t="shared" si="33"/>
        <v>10.177294398092968</v>
      </c>
      <c r="O295" s="100"/>
      <c r="V295" s="109">
        <f t="shared" si="34"/>
        <v>231.14054138987572</v>
      </c>
      <c r="W295" s="109">
        <f t="shared" si="35"/>
        <v>65.421678597487627</v>
      </c>
      <c r="X295" s="109">
        <f t="shared" si="36"/>
        <v>37.779267645981548</v>
      </c>
      <c r="Y295" s="109">
        <f t="shared" si="37"/>
        <v>27.045518197601854</v>
      </c>
      <c r="Z295" s="109">
        <f t="shared" si="38"/>
        <v>1.7167840104086076</v>
      </c>
      <c r="AA295" s="109">
        <f t="shared" si="39"/>
        <v>-11.506824307233924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7.8950966095515902</v>
      </c>
      <c r="I296" s="97">
        <v>5.3160317170980704</v>
      </c>
      <c r="J296" s="98">
        <v>0.89061570457750339</v>
      </c>
      <c r="K296" s="99">
        <v>210</v>
      </c>
      <c r="M296" s="100">
        <f t="shared" si="32"/>
        <v>0.67333333333333334</v>
      </c>
      <c r="N296" s="89">
        <f t="shared" si="33"/>
        <v>5.3160317170980704</v>
      </c>
      <c r="O296" s="100"/>
      <c r="V296" s="109">
        <f t="shared" si="34"/>
        <v>124.62367633849472</v>
      </c>
      <c r="W296" s="109">
        <f t="shared" si="35"/>
        <v>45.30842091353378</v>
      </c>
      <c r="X296" s="109">
        <f t="shared" si="36"/>
        <v>32.078394782307221</v>
      </c>
      <c r="Y296" s="109">
        <f t="shared" si="37"/>
        <v>26.9410793022201</v>
      </c>
      <c r="Z296" s="109">
        <f t="shared" si="38"/>
        <v>14.818409692997745</v>
      </c>
      <c r="AA296" s="109">
        <f t="shared" si="39"/>
        <v>8.4894145883944141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31.075730197638634</v>
      </c>
      <c r="I297" s="105">
        <v>21.052283888792445</v>
      </c>
      <c r="J297" s="106">
        <v>0.56682176428642717</v>
      </c>
      <c r="K297" s="107">
        <v>10</v>
      </c>
      <c r="M297" s="100">
        <f t="shared" si="32"/>
        <v>0.67745098039215679</v>
      </c>
      <c r="N297" s="89">
        <f t="shared" si="33"/>
        <v>21.052283888792445</v>
      </c>
      <c r="O297" s="100"/>
      <c r="V297" s="109">
        <f t="shared" si="34"/>
        <v>136.19274881859312</v>
      </c>
      <c r="W297" s="109">
        <f t="shared" si="35"/>
        <v>0</v>
      </c>
      <c r="X297" s="109">
        <f t="shared" si="36"/>
        <v>-22.717365229419858</v>
      </c>
      <c r="Y297" s="109">
        <f t="shared" si="37"/>
        <v>-31.538683562603804</v>
      </c>
      <c r="Z297" s="109">
        <f t="shared" si="38"/>
        <v>-52.354599596078849</v>
      </c>
      <c r="AA297" s="109">
        <f t="shared" si="39"/>
        <v>-63.222158881326806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686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687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688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689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690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685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09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5.7000000000000002E-2</v>
      </c>
      <c r="G6" s="168">
        <v>3.95E-2</v>
      </c>
      <c r="H6" s="169"/>
      <c r="I6" s="170">
        <v>6</v>
      </c>
      <c r="J6" s="170">
        <v>6</v>
      </c>
      <c r="K6" s="167"/>
      <c r="L6" s="171">
        <v>265.52704</v>
      </c>
      <c r="M6" s="171">
        <v>237.11945</v>
      </c>
      <c r="N6" s="171">
        <v>502.64648999999997</v>
      </c>
      <c r="O6" s="166">
        <v>264.55748170750797</v>
      </c>
      <c r="P6" s="172">
        <v>234.65600000000001</v>
      </c>
      <c r="Q6" s="178">
        <v>1.1274268789526301</v>
      </c>
      <c r="R6" s="179">
        <v>-0.25551748692936399</v>
      </c>
      <c r="S6" s="168">
        <v>0.01</v>
      </c>
      <c r="T6" s="168">
        <v>6.4999999999999997E-3</v>
      </c>
      <c r="U6" s="175">
        <v>0</v>
      </c>
      <c r="V6" s="176">
        <v>33</v>
      </c>
      <c r="W6" s="167"/>
      <c r="X6" s="175">
        <v>1525.370435</v>
      </c>
      <c r="Y6" s="166">
        <v>802.84686948612</v>
      </c>
      <c r="Z6" s="177">
        <v>573</v>
      </c>
      <c r="AA6" s="178">
        <v>1.40112891707874</v>
      </c>
      <c r="AB6" s="179">
        <v>297.34792421821498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122.1</v>
      </c>
      <c r="AI6" s="166">
        <v>64.264784812257901</v>
      </c>
      <c r="AJ6" s="181" t="s">
        <v>53</v>
      </c>
      <c r="AK6" s="182">
        <v>1.0200759494009199</v>
      </c>
      <c r="AL6" s="183">
        <v>-12.9181818137041</v>
      </c>
      <c r="AM6" s="168">
        <v>8.9999999999999993E-3</v>
      </c>
      <c r="AN6" s="168">
        <v>2E-3</v>
      </c>
      <c r="AO6" s="176">
        <v>0</v>
      </c>
      <c r="AP6" s="176">
        <v>22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-14.090331889194699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-1.1806637783893701</v>
      </c>
      <c r="BG6" s="168">
        <v>1.7999999999999999E-2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6287.9668199999996</v>
      </c>
      <c r="N7" s="171">
        <v>9438.5531100000007</v>
      </c>
      <c r="O7" s="166">
        <v>1026.8792703622</v>
      </c>
      <c r="P7" s="172">
        <v>244.07400000000001</v>
      </c>
      <c r="Q7" s="178">
        <v>4.20724563190754</v>
      </c>
      <c r="R7" s="179">
        <v>6907.9930144980799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5974.2011249999996</v>
      </c>
      <c r="Y7" s="166">
        <v>649.97073393986</v>
      </c>
      <c r="Z7" s="177">
        <v>573</v>
      </c>
      <c r="AA7" s="178">
        <v>1.1343293786035999</v>
      </c>
      <c r="AB7" s="179">
        <v>33.335097800872099</v>
      </c>
      <c r="AC7" s="168">
        <v>0.02</v>
      </c>
      <c r="AD7" s="168">
        <v>1.2999999999999999E-2</v>
      </c>
      <c r="AE7" s="176">
        <v>0</v>
      </c>
      <c r="AF7" s="176">
        <v>346</v>
      </c>
      <c r="AG7" s="167"/>
      <c r="AH7" s="180">
        <v>474.35</v>
      </c>
      <c r="AI7" s="166">
        <v>51.607505538135499</v>
      </c>
      <c r="AJ7" s="181" t="s">
        <v>53</v>
      </c>
      <c r="AK7" s="188">
        <v>0.81916675457357901</v>
      </c>
      <c r="AL7" s="171">
        <v>-178.83422288576801</v>
      </c>
      <c r="AM7" s="168"/>
      <c r="AN7" s="168"/>
      <c r="AO7" s="176">
        <v>105</v>
      </c>
      <c r="AP7" s="176">
        <v>221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-92.188056605909296</v>
      </c>
      <c r="AW7" s="168"/>
      <c r="AX7" s="168"/>
      <c r="AY7" s="176">
        <v>74</v>
      </c>
      <c r="AZ7" s="176">
        <v>103</v>
      </c>
      <c r="BA7" s="167"/>
      <c r="BB7" s="184">
        <v>383</v>
      </c>
      <c r="BC7" s="180">
        <v>41.668967262793103</v>
      </c>
      <c r="BD7" s="181" t="s">
        <v>55</v>
      </c>
      <c r="BE7" s="178">
        <v>1.30215522696228</v>
      </c>
      <c r="BF7" s="179">
        <v>51.223886788181296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0.05</v>
      </c>
      <c r="H8" s="169"/>
      <c r="I8" s="170">
        <v>6</v>
      </c>
      <c r="J8" s="170">
        <v>5</v>
      </c>
      <c r="K8" s="167"/>
      <c r="L8" s="171">
        <v>1159.26242</v>
      </c>
      <c r="M8" s="171">
        <v>837.72443999999996</v>
      </c>
      <c r="N8" s="171">
        <v>1996.98686</v>
      </c>
      <c r="O8" s="166">
        <v>827.35404102189204</v>
      </c>
      <c r="P8" s="172">
        <v>214.66499999999999</v>
      </c>
      <c r="Q8" s="178">
        <v>3.8541636550992999</v>
      </c>
      <c r="R8" s="179">
        <v>1412.5277192731501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2252.5861249999998</v>
      </c>
      <c r="Y8" s="166">
        <v>933.24912176367195</v>
      </c>
      <c r="Z8" s="177">
        <v>573</v>
      </c>
      <c r="AA8" s="178">
        <v>1.6287070187847701</v>
      </c>
      <c r="AB8" s="179">
        <v>692.50372853813803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112.85</v>
      </c>
      <c r="AI8" s="166">
        <v>46.753889772374599</v>
      </c>
      <c r="AJ8" s="181" t="s">
        <v>53</v>
      </c>
      <c r="AK8" s="173">
        <v>0.74212523448213696</v>
      </c>
      <c r="AL8" s="174">
        <v>-58.677383904183699</v>
      </c>
      <c r="AM8" s="168"/>
      <c r="AN8" s="168"/>
      <c r="AO8" s="176">
        <v>40</v>
      </c>
      <c r="AP8" s="176">
        <v>70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-5.4625101978879398</v>
      </c>
      <c r="AW8" s="168">
        <v>2.5000000000000001E-3</v>
      </c>
      <c r="AX8" s="168"/>
      <c r="AY8" s="176">
        <v>1</v>
      </c>
      <c r="AZ8" s="176">
        <v>9</v>
      </c>
      <c r="BA8" s="167"/>
      <c r="BB8" s="184">
        <v>113.8</v>
      </c>
      <c r="BC8" s="180">
        <v>47.147475906922701</v>
      </c>
      <c r="BD8" s="181" t="s">
        <v>55</v>
      </c>
      <c r="BE8" s="178">
        <v>1.4733586220913399</v>
      </c>
      <c r="BF8" s="179">
        <v>26.674979604224099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0</v>
      </c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-565.57429999999999</v>
      </c>
      <c r="N9" s="171">
        <v>432.19799999999998</v>
      </c>
      <c r="O9" s="166">
        <v>153.52117614313201</v>
      </c>
      <c r="P9" s="172">
        <v>212.5</v>
      </c>
      <c r="Q9" s="173">
        <v>0.72245259361473702</v>
      </c>
      <c r="R9" s="174">
        <v>-242.61353546799899</v>
      </c>
      <c r="S9" s="168"/>
      <c r="T9" s="168"/>
      <c r="U9" s="175">
        <v>167</v>
      </c>
      <c r="V9" s="176">
        <v>286</v>
      </c>
      <c r="W9" s="167"/>
      <c r="X9" s="175">
        <v>1515.4833900000001</v>
      </c>
      <c r="Y9" s="166">
        <v>538.31529173707497</v>
      </c>
      <c r="Z9" s="177">
        <v>573</v>
      </c>
      <c r="AA9" s="188">
        <v>0.93946822292683296</v>
      </c>
      <c r="AB9" s="171">
        <v>-304.12606799135801</v>
      </c>
      <c r="AC9" s="168">
        <v>0</v>
      </c>
      <c r="AD9" s="168"/>
      <c r="AE9" s="176">
        <v>98</v>
      </c>
      <c r="AF9" s="176">
        <v>421</v>
      </c>
      <c r="AG9" s="167"/>
      <c r="AH9" s="180">
        <v>100</v>
      </c>
      <c r="AI9" s="166">
        <v>35.521028820848699</v>
      </c>
      <c r="AJ9" s="181" t="s">
        <v>53</v>
      </c>
      <c r="AK9" s="173">
        <v>0.56382585429918597</v>
      </c>
      <c r="AL9" s="174">
        <v>-100.06177286816001</v>
      </c>
      <c r="AM9" s="168"/>
      <c r="AN9" s="168"/>
      <c r="AO9" s="176">
        <v>78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-43.809339141119899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-18.618678282239902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5.5E-2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3159.7347</v>
      </c>
      <c r="N10" s="171">
        <v>5911.6406999999999</v>
      </c>
      <c r="O10" s="166">
        <v>885.32752788085304</v>
      </c>
      <c r="P10" s="172">
        <v>234.65600000000001</v>
      </c>
      <c r="Q10" s="178">
        <v>3.77287402785718</v>
      </c>
      <c r="R10" s="179">
        <v>4144.2001068701802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4923.2164300000004</v>
      </c>
      <c r="Y10" s="166">
        <v>737.30107298204098</v>
      </c>
      <c r="Z10" s="177">
        <v>573</v>
      </c>
      <c r="AA10" s="178">
        <v>1.2867383472636</v>
      </c>
      <c r="AB10" s="179">
        <v>607.35210152176205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421.3</v>
      </c>
      <c r="AI10" s="166">
        <v>63.093903439734298</v>
      </c>
      <c r="AJ10" s="181" t="s">
        <v>53</v>
      </c>
      <c r="AK10" s="182">
        <v>1.00149053078943</v>
      </c>
      <c r="AL10" s="183">
        <v>-53.219114649439703</v>
      </c>
      <c r="AM10" s="168">
        <v>7.0000000000000001E-3</v>
      </c>
      <c r="AN10" s="168">
        <v>1E-3</v>
      </c>
      <c r="AO10" s="176">
        <v>0</v>
      </c>
      <c r="AP10" s="176">
        <v>84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-66.812791022079907</v>
      </c>
      <c r="AW10" s="168"/>
      <c r="AX10" s="168"/>
      <c r="AY10" s="176">
        <v>54</v>
      </c>
      <c r="AZ10" s="176">
        <v>75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-3.2255820441598599</v>
      </c>
      <c r="BG10" s="168">
        <v>1.7999999999999999E-2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4.8000000000000001E-2</v>
      </c>
      <c r="G11" s="168">
        <v>3.5000000000000003E-2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343.81862999999998</v>
      </c>
      <c r="N11" s="171">
        <v>827.20268999999996</v>
      </c>
      <c r="O11" s="166">
        <v>397.89496480564998</v>
      </c>
      <c r="P11" s="172">
        <v>214.66499999999999</v>
      </c>
      <c r="Q11" s="178">
        <v>1.85356236370927</v>
      </c>
      <c r="R11" s="179">
        <v>323.80196683644198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1242.1526100000001</v>
      </c>
      <c r="Y11" s="166">
        <v>597.49112885403702</v>
      </c>
      <c r="Z11" s="177">
        <v>573</v>
      </c>
      <c r="AA11" s="182">
        <v>1.04274193517284</v>
      </c>
      <c r="AB11" s="183">
        <v>-101.562547909853</v>
      </c>
      <c r="AC11" s="168">
        <v>1.0999999999999999E-2</v>
      </c>
      <c r="AD11" s="168">
        <v>4.0000000000000001E-3</v>
      </c>
      <c r="AE11" s="176">
        <v>0</v>
      </c>
      <c r="AF11" s="176">
        <v>188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-16.238315791135701</v>
      </c>
      <c r="AM11" s="168">
        <v>7.0000000000000001E-3</v>
      </c>
      <c r="AN11" s="168">
        <v>1E-3</v>
      </c>
      <c r="AO11" s="176">
        <v>0</v>
      </c>
      <c r="AP11" s="176">
        <v>26</v>
      </c>
      <c r="AQ11" s="167"/>
      <c r="AR11" s="180">
        <v>24.4</v>
      </c>
      <c r="AS11" s="166">
        <v>11.736708860627401</v>
      </c>
      <c r="AT11" s="181" t="s">
        <v>54</v>
      </c>
      <c r="AU11" s="173">
        <v>0.73354430378921398</v>
      </c>
      <c r="AV11" s="174">
        <v>-13.1208421056853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6.7583157886294902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4.1000000000000002E-2</v>
      </c>
      <c r="G12" s="168">
        <v>3.2000000000000001E-2</v>
      </c>
      <c r="H12" s="169"/>
      <c r="I12" s="170">
        <v>5</v>
      </c>
      <c r="J12" s="170">
        <v>4</v>
      </c>
      <c r="K12" s="167"/>
      <c r="L12" s="171">
        <v>2239.0366100000001</v>
      </c>
      <c r="M12" s="171">
        <v>2205.0746199999999</v>
      </c>
      <c r="N12" s="171">
        <v>4444.1112300000004</v>
      </c>
      <c r="O12" s="166">
        <v>820.49754931205803</v>
      </c>
      <c r="P12" s="172">
        <v>216.447</v>
      </c>
      <c r="Q12" s="178">
        <v>3.7907550084411299</v>
      </c>
      <c r="R12" s="179">
        <v>3121.6945989390902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3189.5224699999999</v>
      </c>
      <c r="Y12" s="166">
        <v>588.86810763076699</v>
      </c>
      <c r="Z12" s="177">
        <v>573</v>
      </c>
      <c r="AA12" s="182">
        <v>1.02769303251443</v>
      </c>
      <c r="AB12" s="183">
        <v>-311.31020311583302</v>
      </c>
      <c r="AC12" s="168">
        <v>8.9999999999999993E-3</v>
      </c>
      <c r="AD12" s="168">
        <v>3.0000000000000001E-3</v>
      </c>
      <c r="AE12" s="176">
        <v>0</v>
      </c>
      <c r="AF12" s="176">
        <v>535</v>
      </c>
      <c r="AG12" s="167"/>
      <c r="AH12" s="180">
        <v>326.89999999999998</v>
      </c>
      <c r="AI12" s="166">
        <v>60.354170944121798</v>
      </c>
      <c r="AJ12" s="181" t="s">
        <v>53</v>
      </c>
      <c r="AK12" s="182">
        <v>0.95800271339875898</v>
      </c>
      <c r="AL12" s="183">
        <v>-58.008304373992203</v>
      </c>
      <c r="AM12" s="168">
        <v>2E-3</v>
      </c>
      <c r="AN12" s="168"/>
      <c r="AO12" s="176">
        <v>15</v>
      </c>
      <c r="AP12" s="176">
        <v>83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-51.554489999744</v>
      </c>
      <c r="AW12" s="168"/>
      <c r="AX12" s="168"/>
      <c r="AY12" s="176">
        <v>41</v>
      </c>
      <c r="AZ12" s="176">
        <v>58</v>
      </c>
      <c r="BA12" s="167"/>
      <c r="BB12" s="184">
        <v>206.2</v>
      </c>
      <c r="BC12" s="180">
        <v>38.069838019816203</v>
      </c>
      <c r="BD12" s="181" t="s">
        <v>55</v>
      </c>
      <c r="BE12" s="178">
        <v>1.1896824381192601</v>
      </c>
      <c r="BF12" s="179">
        <v>10.6910200005119</v>
      </c>
      <c r="BG12" s="168">
        <v>0.02</v>
      </c>
      <c r="BH12" s="168">
        <v>1.9E-2</v>
      </c>
      <c r="BI12" s="176">
        <v>0</v>
      </c>
      <c r="BJ12" s="176">
        <v>2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6.6000000000000003E-2</v>
      </c>
      <c r="G13" s="168">
        <v>5.8999999999999997E-2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1527.8431399999999</v>
      </c>
      <c r="N13" s="171">
        <v>3520.2285099999999</v>
      </c>
      <c r="O13" s="166">
        <v>1388.8048898877701</v>
      </c>
      <c r="P13" s="172">
        <v>223.197</v>
      </c>
      <c r="Q13" s="178">
        <v>6.22232776375923</v>
      </c>
      <c r="R13" s="179">
        <v>2882.07219454403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2315.2052100000001</v>
      </c>
      <c r="Y13" s="166">
        <v>913.39761257192902</v>
      </c>
      <c r="Z13" s="177">
        <v>573</v>
      </c>
      <c r="AA13" s="178">
        <v>1.5940621510853901</v>
      </c>
      <c r="AB13" s="179">
        <v>676.90555204638497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173.45</v>
      </c>
      <c r="AI13" s="166">
        <v>68.429707749578299</v>
      </c>
      <c r="AJ13" s="181" t="s">
        <v>53</v>
      </c>
      <c r="AK13" s="182">
        <v>1.08618583729489</v>
      </c>
      <c r="AL13" s="183">
        <v>-6.6771875236958902</v>
      </c>
      <c r="AM13" s="168">
        <v>1.6E-2</v>
      </c>
      <c r="AN13" s="168">
        <v>8.9999999999999993E-3</v>
      </c>
      <c r="AO13" s="176">
        <v>0</v>
      </c>
      <c r="AP13" s="176">
        <v>19</v>
      </c>
      <c r="AQ13" s="167"/>
      <c r="AR13" s="180">
        <v>37.4</v>
      </c>
      <c r="AS13" s="166">
        <v>14.7550940895603</v>
      </c>
      <c r="AT13" s="181" t="s">
        <v>54</v>
      </c>
      <c r="AU13" s="188">
        <v>0.92219338059751599</v>
      </c>
      <c r="AV13" s="171">
        <v>-8.3465873076053203</v>
      </c>
      <c r="AW13" s="168"/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55.306825384789398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-1106.434</v>
      </c>
      <c r="N14" s="171">
        <v>-96.687920000000005</v>
      </c>
      <c r="O14" s="166">
        <v>-34.305654481789801</v>
      </c>
      <c r="P14" s="172">
        <v>212.5</v>
      </c>
      <c r="Q14" s="173">
        <v>-0.16143837403195199</v>
      </c>
      <c r="R14" s="174">
        <v>-772.264432796233</v>
      </c>
      <c r="S14" s="168"/>
      <c r="T14" s="168"/>
      <c r="U14" s="175">
        <v>696</v>
      </c>
      <c r="V14" s="176">
        <v>816</v>
      </c>
      <c r="W14" s="167"/>
      <c r="X14" s="175">
        <v>2117.6069950000001</v>
      </c>
      <c r="Y14" s="166">
        <v>751.34405516936397</v>
      </c>
      <c r="Z14" s="177">
        <v>573</v>
      </c>
      <c r="AA14" s="178">
        <v>1.3112461695800399</v>
      </c>
      <c r="AB14" s="179">
        <v>295.93479814239299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150.19999999999999</v>
      </c>
      <c r="AI14" s="166">
        <v>53.292172415797403</v>
      </c>
      <c r="AJ14" s="181" t="s">
        <v>53</v>
      </c>
      <c r="AK14" s="188">
        <v>0.84590749866345005</v>
      </c>
      <c r="AL14" s="171">
        <v>-50.088566146647899</v>
      </c>
      <c r="AM14" s="168"/>
      <c r="AN14" s="168"/>
      <c r="AO14" s="176">
        <v>28</v>
      </c>
      <c r="AP14" s="176">
        <v>63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-35.566937434069303</v>
      </c>
      <c r="AW14" s="168"/>
      <c r="AX14" s="168"/>
      <c r="AY14" s="176">
        <v>30</v>
      </c>
      <c r="AZ14" s="176">
        <v>39</v>
      </c>
      <c r="BA14" s="167"/>
      <c r="BB14" s="184">
        <v>67.400000000000006</v>
      </c>
      <c r="BC14" s="180">
        <v>23.914064053427001</v>
      </c>
      <c r="BD14" s="181" t="s">
        <v>55</v>
      </c>
      <c r="BE14" s="188">
        <v>0.74731450166959501</v>
      </c>
      <c r="BF14" s="171">
        <v>-34.333874868138601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1.0999999999999999E-2</v>
      </c>
      <c r="G15" s="168">
        <v>5.4999999999999997E-3</v>
      </c>
      <c r="H15" s="169"/>
      <c r="I15" s="170">
        <v>4</v>
      </c>
      <c r="J15" s="170">
        <v>3</v>
      </c>
      <c r="K15" s="167"/>
      <c r="L15" s="171">
        <v>2879.92571</v>
      </c>
      <c r="M15" s="171">
        <v>-1935.6009899999999</v>
      </c>
      <c r="N15" s="171">
        <v>944.32471999999996</v>
      </c>
      <c r="O15" s="166">
        <v>256.25436059109001</v>
      </c>
      <c r="P15" s="172">
        <v>231.52600000000001</v>
      </c>
      <c r="Q15" s="182">
        <v>1.10680597682805</v>
      </c>
      <c r="R15" s="183">
        <v>-18.082699602767999</v>
      </c>
      <c r="S15" s="168">
        <v>8.9999999999999993E-3</v>
      </c>
      <c r="T15" s="168">
        <v>5.4999999999999997E-3</v>
      </c>
      <c r="U15" s="175">
        <v>0</v>
      </c>
      <c r="V15" s="176">
        <v>80</v>
      </c>
      <c r="W15" s="167"/>
      <c r="X15" s="175">
        <v>2022.3134050000001</v>
      </c>
      <c r="Y15" s="166">
        <v>548.78011507849305</v>
      </c>
      <c r="Z15" s="177">
        <v>573</v>
      </c>
      <c r="AA15" s="182">
        <v>0.95773143992756105</v>
      </c>
      <c r="AB15" s="183">
        <v>-359.53334842028897</v>
      </c>
      <c r="AC15" s="168">
        <v>2E-3</v>
      </c>
      <c r="AD15" s="168"/>
      <c r="AE15" s="176">
        <v>90</v>
      </c>
      <c r="AF15" s="176">
        <v>512</v>
      </c>
      <c r="AG15" s="167"/>
      <c r="AH15" s="180">
        <v>174.5</v>
      </c>
      <c r="AI15" s="166">
        <v>47.352764336345302</v>
      </c>
      <c r="AJ15" s="181" t="s">
        <v>53</v>
      </c>
      <c r="AK15" s="188">
        <v>0.75163117994198803</v>
      </c>
      <c r="AL15" s="171">
        <v>-87.378438857728199</v>
      </c>
      <c r="AM15" s="168"/>
      <c r="AN15" s="168"/>
      <c r="AO15" s="176">
        <v>58</v>
      </c>
      <c r="AP15" s="176">
        <v>105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-49.908809868629397</v>
      </c>
      <c r="AW15" s="168"/>
      <c r="AX15" s="168"/>
      <c r="AY15" s="176">
        <v>43</v>
      </c>
      <c r="AZ15" s="176">
        <v>55</v>
      </c>
      <c r="BA15" s="167"/>
      <c r="BB15" s="184">
        <v>98.4</v>
      </c>
      <c r="BC15" s="180">
        <v>26.702074559864599</v>
      </c>
      <c r="BD15" s="181" t="s">
        <v>55</v>
      </c>
      <c r="BE15" s="188">
        <v>0.83443982999576904</v>
      </c>
      <c r="BF15" s="171">
        <v>-34.617619737258799</v>
      </c>
      <c r="BG15" s="168"/>
      <c r="BH15" s="168"/>
      <c r="BI15" s="176">
        <v>20</v>
      </c>
      <c r="BJ15" s="176">
        <v>44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5.1999999999999998E-2</v>
      </c>
      <c r="G16" s="168">
        <v>4.4999999999999998E-2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314.37700999999998</v>
      </c>
      <c r="N16" s="171">
        <v>1779.5700099999999</v>
      </c>
      <c r="O16" s="166">
        <v>595.55554138536195</v>
      </c>
      <c r="P16" s="172">
        <v>233.14400000000001</v>
      </c>
      <c r="Q16" s="178">
        <v>2.5544536483261902</v>
      </c>
      <c r="R16" s="179">
        <v>993.74444898607499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2154.5627049999998</v>
      </c>
      <c r="Y16" s="166">
        <v>721.05157482676702</v>
      </c>
      <c r="Z16" s="177">
        <v>573</v>
      </c>
      <c r="AA16" s="178">
        <v>1.2583797117395601</v>
      </c>
      <c r="AB16" s="179">
        <v>223.232512239393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180.8</v>
      </c>
      <c r="AI16" s="166">
        <v>60.506999599568204</v>
      </c>
      <c r="AJ16" s="181" t="s">
        <v>53</v>
      </c>
      <c r="AK16" s="182">
        <v>0.96042856507250995</v>
      </c>
      <c r="AL16" s="183">
        <v>-31.5452044396479</v>
      </c>
      <c r="AM16" s="168">
        <v>2E-3</v>
      </c>
      <c r="AN16" s="168"/>
      <c r="AO16" s="176">
        <v>8</v>
      </c>
      <c r="AP16" s="176">
        <v>46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-34.128940810069302</v>
      </c>
      <c r="AW16" s="168"/>
      <c r="AX16" s="168"/>
      <c r="AY16" s="176">
        <v>29</v>
      </c>
      <c r="AZ16" s="176">
        <v>38</v>
      </c>
      <c r="BA16" s="167"/>
      <c r="BB16" s="184">
        <v>109.8</v>
      </c>
      <c r="BC16" s="180">
        <v>36.745954402835103</v>
      </c>
      <c r="BD16" s="181" t="s">
        <v>55</v>
      </c>
      <c r="BE16" s="178">
        <v>1.1483110750886001</v>
      </c>
      <c r="BF16" s="179">
        <v>1.9421183798613699</v>
      </c>
      <c r="BG16" s="168">
        <v>0.02</v>
      </c>
      <c r="BH16" s="168">
        <v>1.4999999999999999E-2</v>
      </c>
      <c r="BI16" s="176">
        <v>0</v>
      </c>
      <c r="BJ16" s="176">
        <v>5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4.8000000000000001E-2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1132.67263</v>
      </c>
      <c r="N17" s="171">
        <v>2405.3108699999998</v>
      </c>
      <c r="O17" s="166">
        <v>644.53044339260305</v>
      </c>
      <c r="P17" s="172">
        <v>246.29499999999999</v>
      </c>
      <c r="Q17" s="178">
        <v>2.6169042952256598</v>
      </c>
      <c r="R17" s="179">
        <v>1368.51687401398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2753.3357599999999</v>
      </c>
      <c r="Y17" s="166">
        <v>737.78767656819002</v>
      </c>
      <c r="Z17" s="177">
        <v>573</v>
      </c>
      <c r="AA17" s="178">
        <v>1.2875875681818301</v>
      </c>
      <c r="AB17" s="179">
        <v>341.256912682794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148.1</v>
      </c>
      <c r="AI17" s="166">
        <v>39.685081814994099</v>
      </c>
      <c r="AJ17" s="181" t="s">
        <v>53</v>
      </c>
      <c r="AK17" s="173">
        <v>0.62992193357133397</v>
      </c>
      <c r="AL17" s="174">
        <v>-117.102386354248</v>
      </c>
      <c r="AM17" s="168"/>
      <c r="AN17" s="168"/>
      <c r="AO17" s="176">
        <v>88</v>
      </c>
      <c r="AP17" s="176">
        <v>135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-49.252987010602602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-2.5059740212052799</v>
      </c>
      <c r="BG17" s="168">
        <v>1.7999999999999999E-2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-829.84217000000001</v>
      </c>
      <c r="N18" s="171">
        <v>-435.21048999999999</v>
      </c>
      <c r="O18" s="166">
        <v>-180.32163357770901</v>
      </c>
      <c r="P18" s="172">
        <v>233.14400000000001</v>
      </c>
      <c r="Q18" s="173">
        <v>-0.77343458797013498</v>
      </c>
      <c r="R18" s="174">
        <v>-1069.9344089398101</v>
      </c>
      <c r="S18" s="168"/>
      <c r="T18" s="168"/>
      <c r="U18" s="175">
        <v>998</v>
      </c>
      <c r="V18" s="176">
        <v>1111</v>
      </c>
      <c r="W18" s="167"/>
      <c r="X18" s="175">
        <v>1722.85068</v>
      </c>
      <c r="Y18" s="166">
        <v>713.83217125135695</v>
      </c>
      <c r="Z18" s="177">
        <v>573</v>
      </c>
      <c r="AA18" s="178">
        <v>1.2457804035800299</v>
      </c>
      <c r="AB18" s="179">
        <v>162.88428347034699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15.585370015064299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-26.259271107285301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2.88145778542949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1887.43983</v>
      </c>
      <c r="N19" s="171">
        <v>4244.5073400000001</v>
      </c>
      <c r="O19" s="166">
        <v>737.91364147210504</v>
      </c>
      <c r="P19" s="172">
        <v>212.5</v>
      </c>
      <c r="Q19" s="178">
        <v>3.4725347833981401</v>
      </c>
      <c r="R19" s="179">
        <v>2865.7438205069702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2747.0752950000001</v>
      </c>
      <c r="Y19" s="166">
        <v>477.58294943401103</v>
      </c>
      <c r="Z19" s="177">
        <v>573</v>
      </c>
      <c r="AA19" s="188">
        <v>0.83347809674347395</v>
      </c>
      <c r="AB19" s="171">
        <v>-970.71998344474105</v>
      </c>
      <c r="AC19" s="168"/>
      <c r="AD19" s="168"/>
      <c r="AE19" s="176">
        <v>549</v>
      </c>
      <c r="AF19" s="176">
        <v>1209</v>
      </c>
      <c r="AG19" s="167"/>
      <c r="AH19" s="180">
        <v>299.89999999999998</v>
      </c>
      <c r="AI19" s="166">
        <v>52.138041791555601</v>
      </c>
      <c r="AJ19" s="181" t="s">
        <v>53</v>
      </c>
      <c r="AK19" s="188">
        <v>0.82758796494532605</v>
      </c>
      <c r="AL19" s="171">
        <v>-108.862831661464</v>
      </c>
      <c r="AM19" s="168"/>
      <c r="AN19" s="168"/>
      <c r="AO19" s="176">
        <v>63</v>
      </c>
      <c r="AP19" s="176">
        <v>135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-76.0127826441813</v>
      </c>
      <c r="AW19" s="168"/>
      <c r="AX19" s="168"/>
      <c r="AY19" s="176">
        <v>65</v>
      </c>
      <c r="AZ19" s="176">
        <v>83</v>
      </c>
      <c r="BA19" s="167"/>
      <c r="BB19" s="184">
        <v>150.4</v>
      </c>
      <c r="BC19" s="180">
        <v>26.147254036178602</v>
      </c>
      <c r="BD19" s="181" t="s">
        <v>55</v>
      </c>
      <c r="BE19" s="188">
        <v>0.81710168863057997</v>
      </c>
      <c r="BF19" s="171">
        <v>-57.225565288362503</v>
      </c>
      <c r="BG19" s="168"/>
      <c r="BH19" s="168"/>
      <c r="BI19" s="176">
        <v>34</v>
      </c>
      <c r="BJ19" s="176">
        <v>71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4.1000000000000002E-2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1196.8021000000001</v>
      </c>
      <c r="N20" s="171">
        <v>2954.5813800000001</v>
      </c>
      <c r="O20" s="166">
        <v>795.43696146354205</v>
      </c>
      <c r="P20" s="172">
        <v>231.90199999999999</v>
      </c>
      <c r="Q20" s="178">
        <v>3.4300564956901698</v>
      </c>
      <c r="R20" s="179">
        <v>1982.94496502328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2215.9263150000002</v>
      </c>
      <c r="Y20" s="166">
        <v>596.57510426424699</v>
      </c>
      <c r="Z20" s="177">
        <v>573</v>
      </c>
      <c r="AA20" s="182">
        <v>1.0411432884192799</v>
      </c>
      <c r="AB20" s="183">
        <v>-184.862232669528</v>
      </c>
      <c r="AC20" s="168">
        <v>1.0999999999999999E-2</v>
      </c>
      <c r="AD20" s="168">
        <v>4.0000000000000001E-3</v>
      </c>
      <c r="AE20" s="176">
        <v>0</v>
      </c>
      <c r="AF20" s="176">
        <v>339</v>
      </c>
      <c r="AG20" s="167"/>
      <c r="AH20" s="180">
        <v>135.19999999999999</v>
      </c>
      <c r="AI20" s="166">
        <v>36.3987527701372</v>
      </c>
      <c r="AJ20" s="181" t="s">
        <v>53</v>
      </c>
      <c r="AK20" s="173">
        <v>0.57775798047836902</v>
      </c>
      <c r="AL20" s="174">
        <v>-128.761044508168</v>
      </c>
      <c r="AM20" s="168"/>
      <c r="AN20" s="168"/>
      <c r="AO20" s="176">
        <v>99</v>
      </c>
      <c r="AP20" s="176">
        <v>146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-15.037725589376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20.124548821247998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0.04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-749.14260000000002</v>
      </c>
      <c r="N21" s="171">
        <v>2346.77621</v>
      </c>
      <c r="O21" s="166">
        <v>353.90079534235798</v>
      </c>
      <c r="P21" s="172">
        <v>218.77099999999999</v>
      </c>
      <c r="Q21" s="178">
        <v>1.6176769102959601</v>
      </c>
      <c r="R21" s="179">
        <v>710.37802193679397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3935.90562</v>
      </c>
      <c r="Y21" s="166">
        <v>593.54621176701698</v>
      </c>
      <c r="Z21" s="177">
        <v>573</v>
      </c>
      <c r="AA21" s="182">
        <v>1.0358572631187</v>
      </c>
      <c r="AB21" s="183">
        <v>-350.11109044250497</v>
      </c>
      <c r="AC21" s="168">
        <v>0.01</v>
      </c>
      <c r="AD21" s="168">
        <v>4.0000000000000001E-3</v>
      </c>
      <c r="AE21" s="176">
        <v>0</v>
      </c>
      <c r="AF21" s="176">
        <v>624</v>
      </c>
      <c r="AG21" s="167"/>
      <c r="AH21" s="180">
        <v>231.4</v>
      </c>
      <c r="AI21" s="166">
        <v>34.895804590682197</v>
      </c>
      <c r="AJ21" s="181" t="s">
        <v>53</v>
      </c>
      <c r="AK21" s="173">
        <v>0.553901660169558</v>
      </c>
      <c r="AL21" s="174">
        <v>-239.83743936802401</v>
      </c>
      <c r="AM21" s="168"/>
      <c r="AN21" s="168"/>
      <c r="AO21" s="176">
        <v>187</v>
      </c>
      <c r="AP21" s="176">
        <v>270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-77.679349680767999</v>
      </c>
      <c r="AW21" s="168"/>
      <c r="AX21" s="168"/>
      <c r="AY21" s="176">
        <v>65</v>
      </c>
      <c r="AZ21" s="176">
        <v>86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20.441300638464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3.5999999999999997E-2</v>
      </c>
      <c r="G22" s="168">
        <v>2.4E-2</v>
      </c>
      <c r="H22" s="169"/>
      <c r="I22" s="170">
        <v>5</v>
      </c>
      <c r="J22" s="170">
        <v>4</v>
      </c>
      <c r="K22" s="167"/>
      <c r="L22" s="171">
        <v>2469.7280599999999</v>
      </c>
      <c r="M22" s="171">
        <v>-471.82281999999998</v>
      </c>
      <c r="N22" s="171">
        <v>1997.90524</v>
      </c>
      <c r="O22" s="166">
        <v>462.79873914436502</v>
      </c>
      <c r="P22" s="172">
        <v>242.99700000000001</v>
      </c>
      <c r="Q22" s="178">
        <v>1.9045450731670099</v>
      </c>
      <c r="R22" s="179">
        <v>814.61105470015195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2468.6036399999998</v>
      </c>
      <c r="Y22" s="166">
        <v>571.83225168336298</v>
      </c>
      <c r="Z22" s="177">
        <v>573</v>
      </c>
      <c r="AA22" s="182">
        <v>0.99796204482262196</v>
      </c>
      <c r="AB22" s="183">
        <v>-321.66771387191199</v>
      </c>
      <c r="AC22" s="168">
        <v>6.0000000000000001E-3</v>
      </c>
      <c r="AD22" s="168">
        <v>0</v>
      </c>
      <c r="AE22" s="176">
        <v>6</v>
      </c>
      <c r="AF22" s="176">
        <v>500</v>
      </c>
      <c r="AG22" s="167"/>
      <c r="AH22" s="180">
        <v>139.5</v>
      </c>
      <c r="AI22" s="166">
        <v>32.314057152499799</v>
      </c>
      <c r="AJ22" s="181" t="s">
        <v>53</v>
      </c>
      <c r="AK22" s="173">
        <v>0.51292154210317198</v>
      </c>
      <c r="AL22" s="174">
        <v>-167.28376142047199</v>
      </c>
      <c r="AM22" s="168"/>
      <c r="AN22" s="168"/>
      <c r="AO22" s="176">
        <v>133</v>
      </c>
      <c r="AP22" s="176">
        <v>187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-40.813336233770698</v>
      </c>
      <c r="AW22" s="168"/>
      <c r="AX22" s="168"/>
      <c r="AY22" s="176">
        <v>32</v>
      </c>
      <c r="AZ22" s="176">
        <v>46</v>
      </c>
      <c r="BA22" s="167"/>
      <c r="BB22" s="184">
        <v>157.4</v>
      </c>
      <c r="BC22" s="180">
        <v>36.460448715437103</v>
      </c>
      <c r="BD22" s="181" t="s">
        <v>55</v>
      </c>
      <c r="BE22" s="178">
        <v>1.1393890223574099</v>
      </c>
      <c r="BF22" s="179">
        <v>1.57332753245862</v>
      </c>
      <c r="BG22" s="168">
        <v>0.02</v>
      </c>
      <c r="BH22" s="168">
        <v>1.4E-2</v>
      </c>
      <c r="BI22" s="176">
        <v>0</v>
      </c>
      <c r="BJ22" s="176">
        <v>9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2284.1196199999999</v>
      </c>
      <c r="N23" s="171">
        <v>6657.1581800000004</v>
      </c>
      <c r="O23" s="166">
        <v>1487.2709760482801</v>
      </c>
      <c r="P23" s="172">
        <v>251.20400000000001</v>
      </c>
      <c r="Q23" s="178">
        <v>5.9205704369686796</v>
      </c>
      <c r="R23" s="179">
        <v>5388.8218757561899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2268.1726950000002</v>
      </c>
      <c r="Y23" s="166">
        <v>506.73084921931502</v>
      </c>
      <c r="Z23" s="177">
        <v>573</v>
      </c>
      <c r="AA23" s="188">
        <v>0.88434703179636098</v>
      </c>
      <c r="AB23" s="171">
        <v>-624.92097521106996</v>
      </c>
      <c r="AC23" s="168"/>
      <c r="AD23" s="168"/>
      <c r="AE23" s="176">
        <v>297</v>
      </c>
      <c r="AF23" s="176">
        <v>810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-225.588832850432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-60.984465485824003</v>
      </c>
      <c r="AW23" s="168"/>
      <c r="AX23" s="168"/>
      <c r="AY23" s="176">
        <v>52</v>
      </c>
      <c r="AZ23" s="176">
        <v>67</v>
      </c>
      <c r="BA23" s="167"/>
      <c r="BB23" s="184">
        <v>120.6</v>
      </c>
      <c r="BC23" s="180">
        <v>26.943160258725101</v>
      </c>
      <c r="BD23" s="181" t="s">
        <v>55</v>
      </c>
      <c r="BE23" s="188">
        <v>0.84197375808515795</v>
      </c>
      <c r="BF23" s="171">
        <v>-40.9689309716479</v>
      </c>
      <c r="BG23" s="168"/>
      <c r="BH23" s="168"/>
      <c r="BI23" s="176">
        <v>23</v>
      </c>
      <c r="BJ23" s="176">
        <v>52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3.7999999999999999E-2</v>
      </c>
      <c r="G24" s="168">
        <v>2.4E-2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3902.6409800000001</v>
      </c>
      <c r="N24" s="171">
        <v>8170.9872299999997</v>
      </c>
      <c r="O24" s="166">
        <v>1559.00845372603</v>
      </c>
      <c r="P24" s="172">
        <v>248.62299999999999</v>
      </c>
      <c r="Q24" s="178">
        <v>6.2705721261750904</v>
      </c>
      <c r="R24" s="179">
        <v>6701.1255634757899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3254.819735</v>
      </c>
      <c r="Y24" s="166">
        <v>621.01326796704598</v>
      </c>
      <c r="Z24" s="177">
        <v>573</v>
      </c>
      <c r="AA24" s="182">
        <v>1.0837927887732099</v>
      </c>
      <c r="AB24" s="183">
        <v>-132.76200489685399</v>
      </c>
      <c r="AC24" s="168">
        <v>1.4999999999999999E-2</v>
      </c>
      <c r="AD24" s="168">
        <v>8.0000000000000002E-3</v>
      </c>
      <c r="AE24" s="176">
        <v>0</v>
      </c>
      <c r="AF24" s="176">
        <v>349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-118.156631088136</v>
      </c>
      <c r="AM24" s="168"/>
      <c r="AN24" s="168"/>
      <c r="AO24" s="176">
        <v>76</v>
      </c>
      <c r="AP24" s="176">
        <v>142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-45.492160276351903</v>
      </c>
      <c r="AW24" s="168"/>
      <c r="AX24" s="168"/>
      <c r="AY24" s="176">
        <v>35</v>
      </c>
      <c r="AZ24" s="176">
        <v>52</v>
      </c>
      <c r="BA24" s="167"/>
      <c r="BB24" s="184">
        <v>178.6</v>
      </c>
      <c r="BC24" s="180">
        <v>34.076532247311903</v>
      </c>
      <c r="BD24" s="181" t="s">
        <v>55</v>
      </c>
      <c r="BE24" s="182">
        <v>1.0648916327285001</v>
      </c>
      <c r="BF24" s="183">
        <v>-10.5843205527039</v>
      </c>
      <c r="BG24" s="168">
        <v>1.2999999999999999E-2</v>
      </c>
      <c r="BH24" s="168">
        <v>6.0000000000000001E-3</v>
      </c>
      <c r="BI24" s="176">
        <v>0</v>
      </c>
      <c r="BJ24" s="176">
        <v>23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2.9000000000000001E-2</v>
      </c>
      <c r="H25" s="169"/>
      <c r="I25" s="170">
        <v>4</v>
      </c>
      <c r="J25" s="170">
        <v>4</v>
      </c>
      <c r="K25" s="167"/>
      <c r="L25" s="171">
        <v>1461.43552</v>
      </c>
      <c r="M25" s="171">
        <v>650.64859999999999</v>
      </c>
      <c r="N25" s="171">
        <v>2112.08412</v>
      </c>
      <c r="O25" s="166">
        <v>500.20466537114498</v>
      </c>
      <c r="P25" s="172">
        <v>212.5</v>
      </c>
      <c r="Q25" s="178">
        <v>2.3539043076289201</v>
      </c>
      <c r="R25" s="179">
        <v>1099.9652842263299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1799.6705300000001</v>
      </c>
      <c r="Y25" s="166">
        <v>426.21578691523001</v>
      </c>
      <c r="Z25" s="177">
        <v>573</v>
      </c>
      <c r="AA25" s="173">
        <v>0.74383208885729502</v>
      </c>
      <c r="AB25" s="174">
        <v>-929.47814246264204</v>
      </c>
      <c r="AC25" s="168"/>
      <c r="AD25" s="168"/>
      <c r="AE25" s="176">
        <v>620</v>
      </c>
      <c r="AF25" s="176">
        <v>1104</v>
      </c>
      <c r="AG25" s="167"/>
      <c r="AH25" s="180">
        <v>133.35</v>
      </c>
      <c r="AI25" s="166">
        <v>31.581266813957299</v>
      </c>
      <c r="AJ25" s="181" t="s">
        <v>53</v>
      </c>
      <c r="AK25" s="173">
        <v>0.50128994942789395</v>
      </c>
      <c r="AL25" s="174">
        <v>-166.71346660584001</v>
      </c>
      <c r="AM25" s="168"/>
      <c r="AN25" s="168"/>
      <c r="AO25" s="176">
        <v>133</v>
      </c>
      <c r="AP25" s="176">
        <v>186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-41.806594693546799</v>
      </c>
      <c r="AW25" s="168"/>
      <c r="AX25" s="168"/>
      <c r="AY25" s="176">
        <v>34</v>
      </c>
      <c r="AZ25" s="176">
        <v>47</v>
      </c>
      <c r="BA25" s="167"/>
      <c r="BB25" s="184">
        <v>160.4</v>
      </c>
      <c r="BC25" s="180">
        <v>37.987515537748401</v>
      </c>
      <c r="BD25" s="181" t="s">
        <v>55</v>
      </c>
      <c r="BE25" s="178">
        <v>1.18710986055464</v>
      </c>
      <c r="BF25" s="179">
        <v>7.9868106129065097</v>
      </c>
      <c r="BG25" s="168">
        <v>0.02</v>
      </c>
      <c r="BH25" s="168">
        <v>1.9E-2</v>
      </c>
      <c r="BI25" s="176">
        <v>0</v>
      </c>
      <c r="BJ25" s="176">
        <v>2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494.51612999999998</v>
      </c>
      <c r="N26" s="171">
        <v>3458.0270399999999</v>
      </c>
      <c r="O26" s="166">
        <v>1065.2929268759001</v>
      </c>
      <c r="P26" s="172">
        <v>231.042</v>
      </c>
      <c r="Q26" s="178">
        <v>4.6108193613105</v>
      </c>
      <c r="R26" s="179">
        <v>2612.04844152128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1718.11742</v>
      </c>
      <c r="Y26" s="166">
        <v>529.28976954103405</v>
      </c>
      <c r="Z26" s="177">
        <v>573</v>
      </c>
      <c r="AA26" s="188">
        <v>0.92371687528976298</v>
      </c>
      <c r="AB26" s="171">
        <v>-379.96750364291898</v>
      </c>
      <c r="AC26" s="168"/>
      <c r="AD26" s="168"/>
      <c r="AE26" s="176">
        <v>142</v>
      </c>
      <c r="AF26" s="176">
        <v>514</v>
      </c>
      <c r="AG26" s="167"/>
      <c r="AH26" s="180">
        <v>162.4</v>
      </c>
      <c r="AI26" s="166">
        <v>50.029560013112501</v>
      </c>
      <c r="AJ26" s="181" t="s">
        <v>53</v>
      </c>
      <c r="AK26" s="188">
        <v>0.794120000208135</v>
      </c>
      <c r="AL26" s="171">
        <v>-68.279494222519901</v>
      </c>
      <c r="AM26" s="168"/>
      <c r="AN26" s="168"/>
      <c r="AO26" s="176">
        <v>43</v>
      </c>
      <c r="AP26" s="176">
        <v>84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-21.985268373973302</v>
      </c>
      <c r="AW26" s="168"/>
      <c r="AX26" s="168"/>
      <c r="AY26" s="176">
        <v>16</v>
      </c>
      <c r="AZ26" s="176">
        <v>26</v>
      </c>
      <c r="BA26" s="167"/>
      <c r="BB26" s="184">
        <v>145.6</v>
      </c>
      <c r="BC26" s="180">
        <v>44.854088287618097</v>
      </c>
      <c r="BD26" s="181" t="s">
        <v>55</v>
      </c>
      <c r="BE26" s="178">
        <v>1.40169025898807</v>
      </c>
      <c r="BF26" s="179">
        <v>28.429463252053399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2.5000000000000001E-2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533.91238999999996</v>
      </c>
      <c r="N27" s="171">
        <v>922.32920999999999</v>
      </c>
      <c r="O27" s="166">
        <v>357.44841141730899</v>
      </c>
      <c r="P27" s="172">
        <v>212.5</v>
      </c>
      <c r="Q27" s="178">
        <v>1.68211017137557</v>
      </c>
      <c r="R27" s="179">
        <v>303.82789743186697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1247.413865</v>
      </c>
      <c r="Y27" s="166">
        <v>483.43487291720498</v>
      </c>
      <c r="Z27" s="177">
        <v>573</v>
      </c>
      <c r="AA27" s="188">
        <v>0.84369087769145701</v>
      </c>
      <c r="AB27" s="171">
        <v>-420.35673312489502</v>
      </c>
      <c r="AC27" s="168"/>
      <c r="AD27" s="168"/>
      <c r="AE27" s="176">
        <v>232</v>
      </c>
      <c r="AF27" s="176">
        <v>527</v>
      </c>
      <c r="AG27" s="167"/>
      <c r="AH27" s="180">
        <v>144.55000000000001</v>
      </c>
      <c r="AI27" s="166">
        <v>56.020309570778998</v>
      </c>
      <c r="AJ27" s="181" t="s">
        <v>53</v>
      </c>
      <c r="AK27" s="188">
        <v>0.88921126302823905</v>
      </c>
      <c r="AL27" s="171">
        <v>-38.817447961375898</v>
      </c>
      <c r="AM27" s="168"/>
      <c r="AN27" s="168"/>
      <c r="AO27" s="176">
        <v>19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-36.269510593365297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-3.73902118673062</v>
      </c>
      <c r="BG27" s="168">
        <v>1.4999999999999999E-2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5890.0077899999997</v>
      </c>
      <c r="N28" s="171">
        <v>15030.793890000001</v>
      </c>
      <c r="O28" s="166">
        <v>1551.2590211629499</v>
      </c>
      <c r="P28" s="172">
        <v>268.108</v>
      </c>
      <c r="Q28" s="178">
        <v>5.7859482789135299</v>
      </c>
      <c r="R28" s="179">
        <v>12100.4642896283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6889.4085100000002</v>
      </c>
      <c r="Y28" s="166">
        <v>711.024126857635</v>
      </c>
      <c r="Z28" s="177">
        <v>573</v>
      </c>
      <c r="AA28" s="178">
        <v>1.2408798025438701</v>
      </c>
      <c r="AB28" s="179">
        <v>626.71265231213704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393.7</v>
      </c>
      <c r="AI28" s="166">
        <v>40.631964026742097</v>
      </c>
      <c r="AJ28" s="181" t="s">
        <v>53</v>
      </c>
      <c r="AK28" s="173">
        <v>0.64495180994828705</v>
      </c>
      <c r="AL28" s="174">
        <v>-294.868654510184</v>
      </c>
      <c r="AM28" s="168"/>
      <c r="AN28" s="168"/>
      <c r="AO28" s="176">
        <v>217</v>
      </c>
      <c r="AP28" s="176">
        <v>339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-82.774578923221299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82.050842153557397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2.1999999999999999E-2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20.243980000000001</v>
      </c>
      <c r="N29" s="171">
        <v>4052.2283400000001</v>
      </c>
      <c r="O29" s="166">
        <v>915.09893801614999</v>
      </c>
      <c r="P29" s="172">
        <v>241.767</v>
      </c>
      <c r="Q29" s="178">
        <v>3.7850448490329498</v>
      </c>
      <c r="R29" s="179">
        <v>2844.6036618702701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2472.60763</v>
      </c>
      <c r="Y29" s="166">
        <v>558.37934748356997</v>
      </c>
      <c r="Z29" s="177">
        <v>573</v>
      </c>
      <c r="AA29" s="182">
        <v>0.97448402702193704</v>
      </c>
      <c r="AB29" s="183">
        <v>-389.52384604235903</v>
      </c>
      <c r="AC29" s="168">
        <v>4.0000000000000001E-3</v>
      </c>
      <c r="AD29" s="168"/>
      <c r="AE29" s="176">
        <v>65</v>
      </c>
      <c r="AF29" s="176">
        <v>573</v>
      </c>
      <c r="AG29" s="167"/>
      <c r="AH29" s="180">
        <v>175.4</v>
      </c>
      <c r="AI29" s="166">
        <v>39.609898618899798</v>
      </c>
      <c r="AJ29" s="181" t="s">
        <v>53</v>
      </c>
      <c r="AK29" s="173">
        <v>0.62872854950634605</v>
      </c>
      <c r="AL29" s="174">
        <v>-139.28461254915999</v>
      </c>
      <c r="AM29" s="168"/>
      <c r="AN29" s="168"/>
      <c r="AO29" s="176">
        <v>104</v>
      </c>
      <c r="AP29" s="176">
        <v>160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-60.419901599786598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-16.639803199573301</v>
      </c>
      <c r="BG29" s="168">
        <v>8.0000000000000002E-3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2.5999999999999999E-2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2160.2113199999999</v>
      </c>
      <c r="N30" s="171">
        <v>5284.3339800000003</v>
      </c>
      <c r="O30" s="166">
        <v>846.35674302170003</v>
      </c>
      <c r="P30" s="172">
        <v>244.696</v>
      </c>
      <c r="Q30" s="178">
        <v>3.4588090652143899</v>
      </c>
      <c r="R30" s="179">
        <v>3560.9868344788201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2310.72291</v>
      </c>
      <c r="Y30" s="166">
        <v>370.09317040427197</v>
      </c>
      <c r="Z30" s="177">
        <v>573</v>
      </c>
      <c r="AA30" s="173">
        <v>0.64588685934427903</v>
      </c>
      <c r="AB30" s="174">
        <v>-1724.8065403532401</v>
      </c>
      <c r="AC30" s="168"/>
      <c r="AD30" s="168"/>
      <c r="AE30" s="176">
        <v>1267</v>
      </c>
      <c r="AF30" s="176">
        <v>1983</v>
      </c>
      <c r="AG30" s="167"/>
      <c r="AH30" s="180">
        <v>355.9</v>
      </c>
      <c r="AI30" s="166">
        <v>57.0021436914218</v>
      </c>
      <c r="AJ30" s="181" t="s">
        <v>53</v>
      </c>
      <c r="AK30" s="188">
        <v>0.90479593160987004</v>
      </c>
      <c r="AL30" s="171">
        <v>-87.796955274440094</v>
      </c>
      <c r="AM30" s="168"/>
      <c r="AN30" s="168"/>
      <c r="AO30" s="176">
        <v>38</v>
      </c>
      <c r="AP30" s="176">
        <v>117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-74.984941022079994</v>
      </c>
      <c r="AW30" s="168"/>
      <c r="AX30" s="168"/>
      <c r="AY30" s="176">
        <v>63</v>
      </c>
      <c r="AZ30" s="176">
        <v>83</v>
      </c>
      <c r="BA30" s="167"/>
      <c r="BB30" s="184">
        <v>231.4</v>
      </c>
      <c r="BC30" s="180">
        <v>37.061804018530502</v>
      </c>
      <c r="BD30" s="181" t="s">
        <v>55</v>
      </c>
      <c r="BE30" s="178">
        <v>1.15818137557908</v>
      </c>
      <c r="BF30" s="179">
        <v>6.0301179558399802</v>
      </c>
      <c r="BG30" s="168">
        <v>0.02</v>
      </c>
      <c r="BH30" s="168">
        <v>1.6E-2</v>
      </c>
      <c r="BI30" s="176">
        <v>0</v>
      </c>
      <c r="BJ30" s="176">
        <v>9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4.4999999999999998E-2</v>
      </c>
      <c r="G31" s="168">
        <v>3.3000000000000002E-2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852.99284999999998</v>
      </c>
      <c r="N31" s="171">
        <v>1965.0016599999999</v>
      </c>
      <c r="O31" s="166">
        <v>691.85043542961296</v>
      </c>
      <c r="P31" s="172">
        <v>255.976</v>
      </c>
      <c r="Q31" s="178">
        <v>2.7027941503485202</v>
      </c>
      <c r="R31" s="179">
        <v>1144.91631528583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1973.1017549999999</v>
      </c>
      <c r="Y31" s="166">
        <v>694.70236902684496</v>
      </c>
      <c r="Z31" s="177">
        <v>573</v>
      </c>
      <c r="AA31" s="178">
        <v>1.2123950593836701</v>
      </c>
      <c r="AB31" s="179">
        <v>137.348002612209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-25.786800000751899</v>
      </c>
      <c r="AM31" s="168">
        <v>5.0000000000000001E-3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-29.0601396827306</v>
      </c>
      <c r="AW31" s="168"/>
      <c r="AX31" s="168"/>
      <c r="AY31" s="176">
        <v>24</v>
      </c>
      <c r="AZ31" s="176">
        <v>33</v>
      </c>
      <c r="BA31" s="167"/>
      <c r="BB31" s="184">
        <v>93.8</v>
      </c>
      <c r="BC31" s="180">
        <v>33.0257078985357</v>
      </c>
      <c r="BD31" s="181" t="s">
        <v>55</v>
      </c>
      <c r="BE31" s="182">
        <v>1.03205337182924</v>
      </c>
      <c r="BF31" s="183">
        <v>-8.7202793654612698</v>
      </c>
      <c r="BG31" s="168">
        <v>0.01</v>
      </c>
      <c r="BH31" s="168">
        <v>3.0000000000000001E-3</v>
      </c>
      <c r="BI31" s="176">
        <v>0</v>
      </c>
      <c r="BJ31" s="176">
        <v>16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1813.1832099999999</v>
      </c>
      <c r="N32" s="171">
        <v>7672.0813200000002</v>
      </c>
      <c r="O32" s="166">
        <v>1024.0406325382</v>
      </c>
      <c r="P32" s="172">
        <v>282.02199999999999</v>
      </c>
      <c r="Q32" s="178">
        <v>3.6310664860833501</v>
      </c>
      <c r="R32" s="179">
        <v>5288.7298275037201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3645.947885</v>
      </c>
      <c r="Y32" s="166">
        <v>486.64744580114899</v>
      </c>
      <c r="Z32" s="177">
        <v>573</v>
      </c>
      <c r="AA32" s="188">
        <v>0.84929746213114998</v>
      </c>
      <c r="AB32" s="171">
        <v>-1196.44173425088</v>
      </c>
      <c r="AC32" s="168"/>
      <c r="AD32" s="168"/>
      <c r="AE32" s="176">
        <v>647</v>
      </c>
      <c r="AF32" s="176">
        <v>1506</v>
      </c>
      <c r="AG32" s="167"/>
      <c r="AH32" s="180">
        <v>235.8</v>
      </c>
      <c r="AI32" s="166">
        <v>31.473699388852101</v>
      </c>
      <c r="AJ32" s="181" t="s">
        <v>53</v>
      </c>
      <c r="AK32" s="173">
        <v>0.49958252998177899</v>
      </c>
      <c r="AL32" s="174">
        <v>-296.60932986528002</v>
      </c>
      <c r="AM32" s="168"/>
      <c r="AN32" s="168"/>
      <c r="AO32" s="176">
        <v>237</v>
      </c>
      <c r="AP32" s="176">
        <v>331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-90.015067902293296</v>
      </c>
      <c r="AW32" s="168"/>
      <c r="AX32" s="168"/>
      <c r="AY32" s="176">
        <v>75</v>
      </c>
      <c r="AZ32" s="176">
        <v>99</v>
      </c>
      <c r="BA32" s="167"/>
      <c r="BB32" s="184">
        <v>187</v>
      </c>
      <c r="BC32" s="180">
        <v>24.960058463593501</v>
      </c>
      <c r="BD32" s="181" t="s">
        <v>55</v>
      </c>
      <c r="BE32" s="188">
        <v>0.78000182698729503</v>
      </c>
      <c r="BF32" s="171">
        <v>-83.430135804586698</v>
      </c>
      <c r="BG32" s="168"/>
      <c r="BH32" s="168"/>
      <c r="BI32" s="176">
        <v>53</v>
      </c>
      <c r="BJ32" s="176">
        <v>101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4213.0002000000004</v>
      </c>
      <c r="N33" s="171">
        <v>8909.3700700000009</v>
      </c>
      <c r="O33" s="166">
        <v>1103.8426467059901</v>
      </c>
      <c r="P33" s="172">
        <v>276.94400000000002</v>
      </c>
      <c r="Q33" s="178">
        <v>3.98579729730917</v>
      </c>
      <c r="R33" s="179">
        <v>6387.9750543165201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3929.96722</v>
      </c>
      <c r="Y33" s="166">
        <v>486.91045309700201</v>
      </c>
      <c r="Z33" s="177">
        <v>573</v>
      </c>
      <c r="AA33" s="188">
        <v>0.84975646264747196</v>
      </c>
      <c r="AB33" s="171">
        <v>-1286.8251423065899</v>
      </c>
      <c r="AC33" s="168"/>
      <c r="AD33" s="168"/>
      <c r="AE33" s="176">
        <v>695</v>
      </c>
      <c r="AF33" s="176">
        <v>1620</v>
      </c>
      <c r="AG33" s="167"/>
      <c r="AH33" s="180">
        <v>355.65</v>
      </c>
      <c r="AI33" s="166">
        <v>44.063905104009599</v>
      </c>
      <c r="AJ33" s="181" t="s">
        <v>53</v>
      </c>
      <c r="AK33" s="173">
        <v>0.69942706514301001</v>
      </c>
      <c r="AL33" s="174">
        <v>-217.92402936355199</v>
      </c>
      <c r="AM33" s="168"/>
      <c r="AN33" s="168"/>
      <c r="AO33" s="176">
        <v>153</v>
      </c>
      <c r="AP33" s="176">
        <v>255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-84.069594758997297</v>
      </c>
      <c r="AW33" s="168"/>
      <c r="AX33" s="168"/>
      <c r="AY33" s="176">
        <v>68</v>
      </c>
      <c r="AZ33" s="176">
        <v>94</v>
      </c>
      <c r="BA33" s="167"/>
      <c r="BB33" s="184">
        <v>297.8</v>
      </c>
      <c r="BC33" s="180">
        <v>36.8964738927993</v>
      </c>
      <c r="BD33" s="181" t="s">
        <v>55</v>
      </c>
      <c r="BE33" s="178">
        <v>1.1530148091499799</v>
      </c>
      <c r="BF33" s="179">
        <v>6.46081048200534</v>
      </c>
      <c r="BG33" s="168">
        <v>0.02</v>
      </c>
      <c r="BH33" s="168">
        <v>1.4999999999999999E-2</v>
      </c>
      <c r="BI33" s="176">
        <v>0</v>
      </c>
      <c r="BJ33" s="176">
        <v>13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246.13735</v>
      </c>
      <c r="N34" s="171">
        <v>1606.6079199999999</v>
      </c>
      <c r="O34" s="166">
        <v>1121.64635858622</v>
      </c>
      <c r="P34" s="172">
        <v>276.94400000000002</v>
      </c>
      <c r="Q34" s="178">
        <v>4.0500836219099199</v>
      </c>
      <c r="R34" s="179">
        <v>1159.1471011773499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435.30827499999998</v>
      </c>
      <c r="Y34" s="166">
        <v>303.90858618212098</v>
      </c>
      <c r="Z34" s="177">
        <v>573</v>
      </c>
      <c r="AA34" s="173">
        <v>0.53038147675762803</v>
      </c>
      <c r="AB34" s="174">
        <v>-490.492786533654</v>
      </c>
      <c r="AC34" s="168"/>
      <c r="AD34" s="168"/>
      <c r="AE34" s="176">
        <v>386</v>
      </c>
      <c r="AF34" s="176">
        <v>550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-70.489645508935794</v>
      </c>
      <c r="AM34" s="168"/>
      <c r="AN34" s="168"/>
      <c r="AO34" s="176">
        <v>59</v>
      </c>
      <c r="AP34" s="176">
        <v>77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-21.0513385419519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-24.302677083903902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4.3999999999999997E-2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684.55891999999994</v>
      </c>
      <c r="N35" s="171">
        <v>2399.9829399999999</v>
      </c>
      <c r="O35" s="166">
        <v>992.02303322493105</v>
      </c>
      <c r="P35" s="172">
        <v>237.21100000000001</v>
      </c>
      <c r="Q35" s="178">
        <v>4.1820279549638597</v>
      </c>
      <c r="R35" s="179">
        <v>1752.6461011568499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1602.831635</v>
      </c>
      <c r="Y35" s="166">
        <v>662.52383456591394</v>
      </c>
      <c r="Z35" s="177">
        <v>573</v>
      </c>
      <c r="AA35" s="178">
        <v>1.1562370585792601</v>
      </c>
      <c r="AB35" s="179">
        <v>39.143573918823002</v>
      </c>
      <c r="AC35" s="168">
        <v>0.02</v>
      </c>
      <c r="AD35" s="168">
        <v>1.6E-2</v>
      </c>
      <c r="AE35" s="176">
        <v>0</v>
      </c>
      <c r="AF35" s="176">
        <v>61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-9.2238182340561004</v>
      </c>
      <c r="AM35" s="168">
        <v>1.4E-2</v>
      </c>
      <c r="AN35" s="168">
        <v>7.0000000000000001E-3</v>
      </c>
      <c r="AO35" s="176">
        <v>0</v>
      </c>
      <c r="AP35" s="176">
        <v>21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-19.2631919324587</v>
      </c>
      <c r="AW35" s="168"/>
      <c r="AX35" s="168"/>
      <c r="AY35" s="176">
        <v>15</v>
      </c>
      <c r="AZ35" s="176">
        <v>23</v>
      </c>
      <c r="BA35" s="167"/>
      <c r="BB35" s="184">
        <v>71.2</v>
      </c>
      <c r="BC35" s="180">
        <v>29.4302258521951</v>
      </c>
      <c r="BD35" s="181" t="s">
        <v>55</v>
      </c>
      <c r="BE35" s="188">
        <v>0.919694557881096</v>
      </c>
      <c r="BF35" s="171">
        <v>-16.126383864917401</v>
      </c>
      <c r="BG35" s="168"/>
      <c r="BH35" s="168"/>
      <c r="BI35" s="176">
        <v>7</v>
      </c>
      <c r="BJ35" s="176">
        <v>22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2.9000000000000001E-2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1968.18012</v>
      </c>
      <c r="N36" s="171">
        <v>3403.34177</v>
      </c>
      <c r="O36" s="166">
        <v>1389.5282996414601</v>
      </c>
      <c r="P36" s="172">
        <v>282.02199999999999</v>
      </c>
      <c r="Q36" s="178">
        <v>4.9270209403573499</v>
      </c>
      <c r="R36" s="179">
        <v>2624.1752994224398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1183.1834699999999</v>
      </c>
      <c r="Y36" s="166">
        <v>483.07429178145298</v>
      </c>
      <c r="Z36" s="177">
        <v>573</v>
      </c>
      <c r="AA36" s="188">
        <v>0.84306159124162905</v>
      </c>
      <c r="AB36" s="171">
        <v>-399.89298375518399</v>
      </c>
      <c r="AC36" s="168"/>
      <c r="AD36" s="168"/>
      <c r="AE36" s="176">
        <v>221</v>
      </c>
      <c r="AF36" s="176">
        <v>501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-34.955526329104003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-28.604578115328</v>
      </c>
      <c r="AW36" s="168"/>
      <c r="AX36" s="168"/>
      <c r="AY36" s="176">
        <v>24</v>
      </c>
      <c r="AZ36" s="176">
        <v>32</v>
      </c>
      <c r="BA36" s="167"/>
      <c r="BB36" s="184">
        <v>93.6</v>
      </c>
      <c r="BC36" s="180">
        <v>38.215335877489899</v>
      </c>
      <c r="BD36" s="181" t="s">
        <v>55</v>
      </c>
      <c r="BE36" s="178">
        <v>1.19422924617156</v>
      </c>
      <c r="BF36" s="179">
        <v>5.1908437693440002</v>
      </c>
      <c r="BG36" s="168">
        <v>0.02</v>
      </c>
      <c r="BH36" s="168">
        <v>1.9E-2</v>
      </c>
      <c r="BI36" s="176">
        <v>0</v>
      </c>
      <c r="BJ36" s="176">
        <v>1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2.5999999999999999E-2</v>
      </c>
      <c r="G37" s="168">
        <v>1.9E-2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2028.01026</v>
      </c>
      <c r="N37" s="171">
        <v>3388.4329899999998</v>
      </c>
      <c r="O37" s="166">
        <v>903.93387546929796</v>
      </c>
      <c r="P37" s="172">
        <v>231.66</v>
      </c>
      <c r="Q37" s="178">
        <v>3.9019851310942699</v>
      </c>
      <c r="R37" s="179">
        <v>2408.8925037326599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2344.2920300000001</v>
      </c>
      <c r="Y37" s="166">
        <v>625.38789645938596</v>
      </c>
      <c r="Z37" s="177">
        <v>573</v>
      </c>
      <c r="AA37" s="182">
        <v>1.0914273934718799</v>
      </c>
      <c r="AB37" s="183">
        <v>-78.554808604785194</v>
      </c>
      <c r="AC37" s="168">
        <v>1.6E-2</v>
      </c>
      <c r="AD37" s="168">
        <v>8.9999999999999993E-3</v>
      </c>
      <c r="AE37" s="176">
        <v>0</v>
      </c>
      <c r="AF37" s="176">
        <v>234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-71.186301626704093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-49.553663905194703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-40.307327810389403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1404.62655</v>
      </c>
      <c r="N38" s="171">
        <v>3172.0544100000002</v>
      </c>
      <c r="O38" s="166">
        <v>546.53589331349701</v>
      </c>
      <c r="P38" s="172">
        <v>236.59800000000001</v>
      </c>
      <c r="Q38" s="178">
        <v>2.3099768100892502</v>
      </c>
      <c r="R38" s="179">
        <v>1623.08761567891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3398.4081849999998</v>
      </c>
      <c r="Y38" s="166">
        <v>585.53600069958304</v>
      </c>
      <c r="Z38" s="177">
        <v>573</v>
      </c>
      <c r="AA38" s="182">
        <v>1.0218778371720501</v>
      </c>
      <c r="AB38" s="183">
        <v>-352.92518698954598</v>
      </c>
      <c r="AC38" s="168">
        <v>8.9999999999999993E-3</v>
      </c>
      <c r="AD38" s="168">
        <v>2E-3</v>
      </c>
      <c r="AE38" s="176">
        <v>0</v>
      </c>
      <c r="AF38" s="176">
        <v>593</v>
      </c>
      <c r="AG38" s="167"/>
      <c r="AH38" s="180">
        <v>272.75</v>
      </c>
      <c r="AI38" s="166">
        <v>46.994044122104597</v>
      </c>
      <c r="AJ38" s="181" t="s">
        <v>53</v>
      </c>
      <c r="AK38" s="173">
        <v>0.74593720828737398</v>
      </c>
      <c r="AL38" s="174">
        <v>-139.700266030264</v>
      </c>
      <c r="AM38" s="168"/>
      <c r="AN38" s="168"/>
      <c r="AO38" s="176">
        <v>93</v>
      </c>
      <c r="AP38" s="176">
        <v>167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-64.249273912448103</v>
      </c>
      <c r="AW38" s="168"/>
      <c r="AX38" s="168"/>
      <c r="AY38" s="176">
        <v>53</v>
      </c>
      <c r="AZ38" s="176">
        <v>71</v>
      </c>
      <c r="BA38" s="167"/>
      <c r="BB38" s="184">
        <v>168.2</v>
      </c>
      <c r="BC38" s="180">
        <v>28.980378446702101</v>
      </c>
      <c r="BD38" s="181" t="s">
        <v>55</v>
      </c>
      <c r="BE38" s="188">
        <v>0.90563682645943999</v>
      </c>
      <c r="BF38" s="171">
        <v>-41.298547824896097</v>
      </c>
      <c r="BG38" s="168"/>
      <c r="BH38" s="168"/>
      <c r="BI38" s="176">
        <v>18</v>
      </c>
      <c r="BJ38" s="176">
        <v>55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2.5000000000000001E-2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1826.5608999999999</v>
      </c>
      <c r="N39" s="171">
        <v>3920.0105899999999</v>
      </c>
      <c r="O39" s="166">
        <v>1342.1775389528</v>
      </c>
      <c r="P39" s="172">
        <v>240.53200000000001</v>
      </c>
      <c r="Q39" s="178">
        <v>5.5800373295561503</v>
      </c>
      <c r="R39" s="179">
        <v>3127.58364294377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1223.625505</v>
      </c>
      <c r="Y39" s="166">
        <v>418.95873268566299</v>
      </c>
      <c r="Z39" s="177">
        <v>573</v>
      </c>
      <c r="AA39" s="173">
        <v>0.73116707274984905</v>
      </c>
      <c r="AB39" s="174">
        <v>-664.10935216337805</v>
      </c>
      <c r="AC39" s="168"/>
      <c r="AD39" s="168"/>
      <c r="AE39" s="176">
        <v>450</v>
      </c>
      <c r="AF39" s="176">
        <v>785</v>
      </c>
      <c r="AG39" s="167"/>
      <c r="AH39" s="180">
        <v>138.94999999999999</v>
      </c>
      <c r="AI39" s="166">
        <v>47.575271738613303</v>
      </c>
      <c r="AJ39" s="181" t="s">
        <v>53</v>
      </c>
      <c r="AK39" s="188">
        <v>0.75516304347005303</v>
      </c>
      <c r="AL39" s="171">
        <v>-68.602000002256204</v>
      </c>
      <c r="AM39" s="168"/>
      <c r="AN39" s="168"/>
      <c r="AO39" s="176">
        <v>46</v>
      </c>
      <c r="AP39" s="176">
        <v>82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-31.6116190481921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-4.2232380963841196</v>
      </c>
      <c r="BG39" s="168">
        <v>1.4999999999999999E-2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3.5999999999999997E-2</v>
      </c>
      <c r="G40" s="168">
        <v>0.03</v>
      </c>
      <c r="H40" s="169"/>
      <c r="I40" s="170">
        <v>4</v>
      </c>
      <c r="J40" s="170">
        <v>3</v>
      </c>
      <c r="K40" s="167"/>
      <c r="L40" s="171">
        <v>1506.3793700000001</v>
      </c>
      <c r="M40" s="171">
        <v>846.68218999999999</v>
      </c>
      <c r="N40" s="171">
        <v>2353.0615600000001</v>
      </c>
      <c r="O40" s="166">
        <v>568.75912052842398</v>
      </c>
      <c r="P40" s="172">
        <v>228.25</v>
      </c>
      <c r="Q40" s="178">
        <v>2.4918252816141302</v>
      </c>
      <c r="R40" s="179">
        <v>1287.8771510992899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2891.8024650000002</v>
      </c>
      <c r="Y40" s="166">
        <v>698.97832453449701</v>
      </c>
      <c r="Z40" s="177">
        <v>573</v>
      </c>
      <c r="AA40" s="178">
        <v>1.21985745992059</v>
      </c>
      <c r="AB40" s="179">
        <v>217.75792480236899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-109.704897089792</v>
      </c>
      <c r="AM40" s="168"/>
      <c r="AN40" s="168"/>
      <c r="AO40" s="176">
        <v>77</v>
      </c>
      <c r="AP40" s="176">
        <v>129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-45.867910372010599</v>
      </c>
      <c r="AW40" s="168"/>
      <c r="AX40" s="168"/>
      <c r="AY40" s="176">
        <v>38</v>
      </c>
      <c r="AZ40" s="176">
        <v>51</v>
      </c>
      <c r="BA40" s="167"/>
      <c r="BB40" s="184">
        <v>132</v>
      </c>
      <c r="BC40" s="180">
        <v>31.905754267538999</v>
      </c>
      <c r="BD40" s="181" t="s">
        <v>55</v>
      </c>
      <c r="BE40" s="182">
        <v>0.99705482086059405</v>
      </c>
      <c r="BF40" s="183">
        <v>-17.335820744021301</v>
      </c>
      <c r="BG40" s="168">
        <v>6.0000000000000001E-3</v>
      </c>
      <c r="BH40" s="168">
        <v>0</v>
      </c>
      <c r="BI40" s="176">
        <v>1</v>
      </c>
      <c r="BJ40" s="176">
        <v>27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4.1000000000000002E-2</v>
      </c>
      <c r="G41" s="168">
        <v>0.03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2210.3549899999998</v>
      </c>
      <c r="N41" s="171">
        <v>8055.6371399999998</v>
      </c>
      <c r="O41" s="166">
        <v>1049.10648754561</v>
      </c>
      <c r="P41" s="172">
        <v>287.5</v>
      </c>
      <c r="Q41" s="178">
        <v>3.6490660436368998</v>
      </c>
      <c r="R41" s="179">
        <v>5565.4770318361298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5123.0121550000003</v>
      </c>
      <c r="Y41" s="166">
        <v>667.18314072244004</v>
      </c>
      <c r="Z41" s="177">
        <v>573</v>
      </c>
      <c r="AA41" s="178">
        <v>1.1643684829362</v>
      </c>
      <c r="AB41" s="179">
        <v>160.014791598622</v>
      </c>
      <c r="AC41" s="168">
        <v>0.02</v>
      </c>
      <c r="AD41" s="168">
        <v>1.6E-2</v>
      </c>
      <c r="AE41" s="176">
        <v>0</v>
      </c>
      <c r="AF41" s="176">
        <v>157</v>
      </c>
      <c r="AG41" s="167"/>
      <c r="AH41" s="180">
        <v>331.05</v>
      </c>
      <c r="AI41" s="166">
        <v>43.113498866208303</v>
      </c>
      <c r="AJ41" s="181" t="s">
        <v>53</v>
      </c>
      <c r="AK41" s="173">
        <v>0.68434125184457595</v>
      </c>
      <c r="AL41" s="174">
        <v>-214.61986718025599</v>
      </c>
      <c r="AM41" s="168"/>
      <c r="AN41" s="168"/>
      <c r="AO41" s="176">
        <v>153</v>
      </c>
      <c r="AP41" s="176">
        <v>250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-65.182823410858802</v>
      </c>
      <c r="AW41" s="168"/>
      <c r="AX41" s="168"/>
      <c r="AY41" s="176">
        <v>50</v>
      </c>
      <c r="AZ41" s="176">
        <v>75</v>
      </c>
      <c r="BA41" s="167"/>
      <c r="BB41" s="184">
        <v>256</v>
      </c>
      <c r="BC41" s="180">
        <v>33.339542998789703</v>
      </c>
      <c r="BD41" s="181" t="s">
        <v>55</v>
      </c>
      <c r="BE41" s="182">
        <v>1.04186071871218</v>
      </c>
      <c r="BF41" s="183">
        <v>-21.165646821717498</v>
      </c>
      <c r="BG41" s="168">
        <v>1.0999999999999999E-2</v>
      </c>
      <c r="BH41" s="168">
        <v>4.0000000000000001E-3</v>
      </c>
      <c r="BI41" s="176">
        <v>0</v>
      </c>
      <c r="BJ41" s="176">
        <v>39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1285.3189400000001</v>
      </c>
      <c r="N42" s="171">
        <v>3031.4078100000002</v>
      </c>
      <c r="O42" s="166">
        <v>1252.3505042946599</v>
      </c>
      <c r="P42" s="172">
        <v>276.94400000000002</v>
      </c>
      <c r="Q42" s="178">
        <v>4.5220351561855798</v>
      </c>
      <c r="R42" s="179">
        <v>2275.23765838085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1201.3249599999999</v>
      </c>
      <c r="Y42" s="166">
        <v>496.29743464894199</v>
      </c>
      <c r="Z42" s="177">
        <v>573</v>
      </c>
      <c r="AA42" s="188">
        <v>0.86613862940478503</v>
      </c>
      <c r="AB42" s="171">
        <v>-363.19890358893502</v>
      </c>
      <c r="AC42" s="168"/>
      <c r="AD42" s="168"/>
      <c r="AE42" s="176">
        <v>186</v>
      </c>
      <c r="AF42" s="176">
        <v>464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-71.665712750615796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-34.086530222378599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-23.773060444757299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957.29351999999994</v>
      </c>
      <c r="N43" s="171">
        <v>1148.8558599999999</v>
      </c>
      <c r="O43" s="166">
        <v>711.02691880648899</v>
      </c>
      <c r="P43" s="172">
        <v>244.696</v>
      </c>
      <c r="Q43" s="178">
        <v>2.90575619873839</v>
      </c>
      <c r="R43" s="179">
        <v>702.87577032742001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753.19403999999997</v>
      </c>
      <c r="Y43" s="166">
        <v>466.15180909170903</v>
      </c>
      <c r="Z43" s="177">
        <v>573</v>
      </c>
      <c r="AA43" s="188">
        <v>0.81352846263823497</v>
      </c>
      <c r="AB43" s="171">
        <v>-291.14910979561699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-40.723068825696103</v>
      </c>
      <c r="AM43" s="168"/>
      <c r="AN43" s="168"/>
      <c r="AO43" s="176">
        <v>28</v>
      </c>
      <c r="AP43" s="176">
        <v>49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-22.161414304938699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-16.322828609877401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4.9000000000000002E-2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1357.84575</v>
      </c>
      <c r="N44" s="171">
        <v>2093.9442600000002</v>
      </c>
      <c r="O44" s="166">
        <v>877.88084827264595</v>
      </c>
      <c r="P44" s="172">
        <v>239.304</v>
      </c>
      <c r="Q44" s="178">
        <v>3.66847544659782</v>
      </c>
      <c r="R44" s="179">
        <v>1450.0884785825399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1275.37798</v>
      </c>
      <c r="Y44" s="166">
        <v>534.69900051238903</v>
      </c>
      <c r="Z44" s="177">
        <v>573</v>
      </c>
      <c r="AA44" s="188">
        <v>0.93315706895704797</v>
      </c>
      <c r="AB44" s="171">
        <v>-266.29856010047399</v>
      </c>
      <c r="AC44" s="168"/>
      <c r="AD44" s="168"/>
      <c r="AE44" s="176">
        <v>92</v>
      </c>
      <c r="AF44" s="176">
        <v>365</v>
      </c>
      <c r="AG44" s="167"/>
      <c r="AH44" s="180">
        <v>178.1</v>
      </c>
      <c r="AI44" s="166">
        <v>74.667975678282005</v>
      </c>
      <c r="AJ44" s="181" t="s">
        <v>53</v>
      </c>
      <c r="AK44" s="178">
        <v>1.18520596314733</v>
      </c>
      <c r="AL44" s="179">
        <v>8.5962966381678108</v>
      </c>
      <c r="AM44" s="168">
        <v>0.02</v>
      </c>
      <c r="AN44" s="168">
        <v>1.9E-2</v>
      </c>
      <c r="AO44" s="176">
        <v>0</v>
      </c>
      <c r="AP44" s="176">
        <v>3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-11.6485595839574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25.5028808320853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1915.66651</v>
      </c>
      <c r="N45" s="171">
        <v>5093.0636000000004</v>
      </c>
      <c r="O45" s="166">
        <v>1731.9802065859501</v>
      </c>
      <c r="P45" s="172">
        <v>287.5</v>
      </c>
      <c r="Q45" s="178">
        <v>6.0242789794293898</v>
      </c>
      <c r="R45" s="179">
        <v>4139.4265323248701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1903.4792199999999</v>
      </c>
      <c r="Y45" s="166">
        <v>647.30947649812697</v>
      </c>
      <c r="Z45" s="177">
        <v>573</v>
      </c>
      <c r="AA45" s="178">
        <v>1.12968495025851</v>
      </c>
      <c r="AB45" s="179">
        <v>2.8390816422540901</v>
      </c>
      <c r="AC45" s="168">
        <v>0.02</v>
      </c>
      <c r="AD45" s="168">
        <v>1.2999999999999999E-2</v>
      </c>
      <c r="AE45" s="176">
        <v>0</v>
      </c>
      <c r="AF45" s="176">
        <v>119</v>
      </c>
      <c r="AG45" s="167"/>
      <c r="AH45" s="180">
        <v>108.85</v>
      </c>
      <c r="AI45" s="166">
        <v>37.016236256480497</v>
      </c>
      <c r="AJ45" s="181" t="s">
        <v>53</v>
      </c>
      <c r="AK45" s="173">
        <v>0.58755930565841996</v>
      </c>
      <c r="AL45" s="174">
        <v>-100.120905264464</v>
      </c>
      <c r="AM45" s="168"/>
      <c r="AN45" s="168"/>
      <c r="AO45" s="176">
        <v>77</v>
      </c>
      <c r="AP45" s="176">
        <v>114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-35.271975940181399</v>
      </c>
      <c r="AW45" s="168"/>
      <c r="AX45" s="168"/>
      <c r="AY45" s="176">
        <v>30</v>
      </c>
      <c r="AZ45" s="176">
        <v>39</v>
      </c>
      <c r="BA45" s="167"/>
      <c r="BB45" s="184">
        <v>121</v>
      </c>
      <c r="BC45" s="180">
        <v>41.148043978264901</v>
      </c>
      <c r="BD45" s="181" t="s">
        <v>55</v>
      </c>
      <c r="BE45" s="178">
        <v>1.2858763743207799</v>
      </c>
      <c r="BF45" s="179">
        <v>14.856048119637199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2.1000000000000001E-2</v>
      </c>
      <c r="G46" s="168">
        <v>1.4999999999999999E-2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4763.6888300000001</v>
      </c>
      <c r="N46" s="171">
        <v>8621.6674899999998</v>
      </c>
      <c r="O46" s="166">
        <v>995.22638562443694</v>
      </c>
      <c r="P46" s="172">
        <v>276.44</v>
      </c>
      <c r="Q46" s="178">
        <v>3.6001533266692101</v>
      </c>
      <c r="R46" s="179">
        <v>5920.3267285725997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4325.3927299999996</v>
      </c>
      <c r="Y46" s="166">
        <v>499.29378256318199</v>
      </c>
      <c r="Z46" s="177">
        <v>573</v>
      </c>
      <c r="AA46" s="188">
        <v>0.87136785787640902</v>
      </c>
      <c r="AB46" s="171">
        <v>-1273.8991825231601</v>
      </c>
      <c r="AC46" s="168"/>
      <c r="AD46" s="168"/>
      <c r="AE46" s="176">
        <v>639</v>
      </c>
      <c r="AF46" s="176">
        <v>1632</v>
      </c>
      <c r="AG46" s="167"/>
      <c r="AH46" s="180">
        <v>496.25</v>
      </c>
      <c r="AI46" s="166">
        <v>57.283709263778</v>
      </c>
      <c r="AJ46" s="181" t="s">
        <v>53</v>
      </c>
      <c r="AK46" s="188">
        <v>0.90926522640917495</v>
      </c>
      <c r="AL46" s="171">
        <v>-119.378953732912</v>
      </c>
      <c r="AM46" s="168"/>
      <c r="AN46" s="168"/>
      <c r="AO46" s="176">
        <v>50</v>
      </c>
      <c r="AP46" s="176">
        <v>159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-134.350210471851</v>
      </c>
      <c r="AW46" s="168"/>
      <c r="AX46" s="168"/>
      <c r="AY46" s="176">
        <v>117</v>
      </c>
      <c r="AZ46" s="176">
        <v>145</v>
      </c>
      <c r="BA46" s="167"/>
      <c r="BB46" s="184">
        <v>290</v>
      </c>
      <c r="BC46" s="180">
        <v>33.47561851183</v>
      </c>
      <c r="BD46" s="181" t="s">
        <v>55</v>
      </c>
      <c r="BE46" s="182">
        <v>1.0461130784946899</v>
      </c>
      <c r="BF46" s="183">
        <v>-22.700420943701499</v>
      </c>
      <c r="BG46" s="168">
        <v>1.0999999999999999E-2</v>
      </c>
      <c r="BH46" s="168">
        <v>5.0000000000000001E-3</v>
      </c>
      <c r="BI46" s="176">
        <v>0</v>
      </c>
      <c r="BJ46" s="176">
        <v>43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1173.26171</v>
      </c>
      <c r="N47" s="171">
        <v>1649.2058199999999</v>
      </c>
      <c r="O47" s="166">
        <v>713.99767608892296</v>
      </c>
      <c r="P47" s="172">
        <v>236.59800000000001</v>
      </c>
      <c r="Q47" s="178">
        <v>3.0177671666240702</v>
      </c>
      <c r="R47" s="179">
        <v>1032.75529143219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1091.13797</v>
      </c>
      <c r="Y47" s="166">
        <v>472.390992940096</v>
      </c>
      <c r="Z47" s="177">
        <v>573</v>
      </c>
      <c r="AA47" s="188">
        <v>0.82441709064589097</v>
      </c>
      <c r="AB47" s="171">
        <v>-401.80006358167401</v>
      </c>
      <c r="AC47" s="168"/>
      <c r="AD47" s="168"/>
      <c r="AE47" s="176">
        <v>233</v>
      </c>
      <c r="AF47" s="176">
        <v>498</v>
      </c>
      <c r="AG47" s="167"/>
      <c r="AH47" s="180">
        <v>99.25</v>
      </c>
      <c r="AI47" s="166">
        <v>42.968723789627198</v>
      </c>
      <c r="AJ47" s="181" t="s">
        <v>53</v>
      </c>
      <c r="AK47" s="173">
        <v>0.68204323475598705</v>
      </c>
      <c r="AL47" s="174">
        <v>-64.895019399032194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-40.6876239743574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-20.175247948714802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1798.0958700000001</v>
      </c>
      <c r="N48" s="171">
        <v>3448.9632299999998</v>
      </c>
      <c r="O48" s="166">
        <v>1163.9580418496901</v>
      </c>
      <c r="P48" s="172">
        <v>287.5</v>
      </c>
      <c r="Q48" s="178">
        <v>4.04854971078153</v>
      </c>
      <c r="R48" s="179">
        <v>2488.0189903678302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1526.6042749999999</v>
      </c>
      <c r="Y48" s="166">
        <v>515.19926543501401</v>
      </c>
      <c r="Z48" s="177">
        <v>573</v>
      </c>
      <c r="AA48" s="188">
        <v>0.89912611768763295</v>
      </c>
      <c r="AB48" s="171">
        <v>-388.59937477124299</v>
      </c>
      <c r="AC48" s="168"/>
      <c r="AD48" s="168"/>
      <c r="AE48" s="176">
        <v>172</v>
      </c>
      <c r="AF48" s="176">
        <v>511</v>
      </c>
      <c r="AG48" s="167"/>
      <c r="AH48" s="180">
        <v>164.5</v>
      </c>
      <c r="AI48" s="166">
        <v>55.515552099485497</v>
      </c>
      <c r="AJ48" s="181" t="s">
        <v>53</v>
      </c>
      <c r="AK48" s="188">
        <v>0.88119923967437297</v>
      </c>
      <c r="AL48" s="171">
        <v>-46.072129032440401</v>
      </c>
      <c r="AM48" s="168"/>
      <c r="AN48" s="168"/>
      <c r="AO48" s="176">
        <v>23</v>
      </c>
      <c r="AP48" s="176">
        <v>60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4.4213640552532398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120</v>
      </c>
      <c r="BC48" s="180">
        <v>40.497667185034999</v>
      </c>
      <c r="BD48" s="181" t="s">
        <v>55</v>
      </c>
      <c r="BE48" s="178">
        <v>1.2655520995323399</v>
      </c>
      <c r="BF48" s="179">
        <v>13.0427281105065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111.16392</v>
      </c>
      <c r="N49" s="171">
        <v>3736.1934500000002</v>
      </c>
      <c r="O49" s="166">
        <v>1020.05092338006</v>
      </c>
      <c r="P49" s="172">
        <v>265.84899999999999</v>
      </c>
      <c r="Q49" s="178">
        <v>3.8369560290994502</v>
      </c>
      <c r="R49" s="179">
        <v>2637.8159393801702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1604.648825</v>
      </c>
      <c r="Y49" s="166">
        <v>438.09924125903302</v>
      </c>
      <c r="Z49" s="177">
        <v>573</v>
      </c>
      <c r="AA49" s="188">
        <v>0.76457110167370601</v>
      </c>
      <c r="AB49" s="171">
        <v>-762.74888417010902</v>
      </c>
      <c r="AC49" s="168"/>
      <c r="AD49" s="168"/>
      <c r="AE49" s="176">
        <v>495</v>
      </c>
      <c r="AF49" s="176">
        <v>914</v>
      </c>
      <c r="AG49" s="167"/>
      <c r="AH49" s="180">
        <v>124.6</v>
      </c>
      <c r="AI49" s="166">
        <v>34.018138181028803</v>
      </c>
      <c r="AJ49" s="181" t="s">
        <v>53</v>
      </c>
      <c r="AK49" s="173">
        <v>0.53997044731791799</v>
      </c>
      <c r="AL49" s="174">
        <v>-135.68980048467199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-61.305346154837302</v>
      </c>
      <c r="AW49" s="168"/>
      <c r="AX49" s="168"/>
      <c r="AY49" s="176">
        <v>54</v>
      </c>
      <c r="AZ49" s="176">
        <v>66</v>
      </c>
      <c r="BA49" s="167"/>
      <c r="BB49" s="184">
        <v>94.6</v>
      </c>
      <c r="BC49" s="180">
        <v>25.8275752160941</v>
      </c>
      <c r="BD49" s="181" t="s">
        <v>55</v>
      </c>
      <c r="BE49" s="188">
        <v>0.80711172550294097</v>
      </c>
      <c r="BF49" s="171">
        <v>-37.610692309674498</v>
      </c>
      <c r="BG49" s="168"/>
      <c r="BH49" s="168"/>
      <c r="BI49" s="176">
        <v>23</v>
      </c>
      <c r="BJ49" s="176">
        <v>47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2174.1181099999999</v>
      </c>
      <c r="N50" s="171">
        <v>4624.6471600000004</v>
      </c>
      <c r="O50" s="166">
        <v>1024.51282376931</v>
      </c>
      <c r="P50" s="172">
        <v>287.5</v>
      </c>
      <c r="Q50" s="178">
        <v>3.5635228652845599</v>
      </c>
      <c r="R50" s="179">
        <v>3160.7581395871998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1456.1579400000001</v>
      </c>
      <c r="Y50" s="166">
        <v>322.58730911776098</v>
      </c>
      <c r="Z50" s="177">
        <v>573</v>
      </c>
      <c r="AA50" s="173">
        <v>0.56297959706415501</v>
      </c>
      <c r="AB50" s="174">
        <v>-1461.4365250314299</v>
      </c>
      <c r="AC50" s="168"/>
      <c r="AD50" s="168"/>
      <c r="AE50" s="176">
        <v>1131</v>
      </c>
      <c r="AF50" s="176">
        <v>1648</v>
      </c>
      <c r="AG50" s="167"/>
      <c r="AH50" s="180">
        <v>147.1</v>
      </c>
      <c r="AI50" s="166">
        <v>32.587531797012801</v>
      </c>
      <c r="AJ50" s="181" t="s">
        <v>53</v>
      </c>
      <c r="AK50" s="173">
        <v>0.51726240947639301</v>
      </c>
      <c r="AL50" s="174">
        <v>-173.68263751654399</v>
      </c>
      <c r="AM50" s="168"/>
      <c r="AN50" s="168"/>
      <c r="AO50" s="176">
        <v>138</v>
      </c>
      <c r="AP50" s="176">
        <v>195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-64.368606353408097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-58.337212706816103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4.1000000000000002E-2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2217.5909999999999</v>
      </c>
      <c r="N51" s="171">
        <v>2351.7836299999999</v>
      </c>
      <c r="O51" s="166">
        <v>1064.2343361457099</v>
      </c>
      <c r="P51" s="172">
        <v>287.5</v>
      </c>
      <c r="Q51" s="178">
        <v>3.70168464746334</v>
      </c>
      <c r="R51" s="179">
        <v>1635.13372940463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1123.0632949999999</v>
      </c>
      <c r="Y51" s="166">
        <v>508.21108921654502</v>
      </c>
      <c r="Z51" s="177">
        <v>573</v>
      </c>
      <c r="AA51" s="188">
        <v>0.88693034767285295</v>
      </c>
      <c r="AB51" s="171">
        <v>-305.25111557789899</v>
      </c>
      <c r="AC51" s="168"/>
      <c r="AD51" s="168"/>
      <c r="AE51" s="176">
        <v>144</v>
      </c>
      <c r="AF51" s="176">
        <v>397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-11.3898043043763</v>
      </c>
      <c r="AM51" s="168">
        <v>1.0999999999999999E-2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-30.5831249026987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24.833750194602501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3.1E-2</v>
      </c>
      <c r="G52" s="168">
        <v>1.7000000000000001E-2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4397.6395700000003</v>
      </c>
      <c r="N52" s="171">
        <v>10100.519780000001</v>
      </c>
      <c r="O52" s="166">
        <v>1303.0507836023601</v>
      </c>
      <c r="P52" s="172">
        <v>287.5</v>
      </c>
      <c r="Q52" s="178">
        <v>4.5323505516603797</v>
      </c>
      <c r="R52" s="179">
        <v>7586.7278343028302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4667.7520299999996</v>
      </c>
      <c r="Y52" s="166">
        <v>602.17870692126098</v>
      </c>
      <c r="Z52" s="177">
        <v>573</v>
      </c>
      <c r="AA52" s="182">
        <v>1.0509226996880601</v>
      </c>
      <c r="AB52" s="183">
        <v>-342.34461307643897</v>
      </c>
      <c r="AC52" s="168">
        <v>1.2E-2</v>
      </c>
      <c r="AD52" s="168">
        <v>5.0000000000000001E-3</v>
      </c>
      <c r="AE52" s="176">
        <v>0</v>
      </c>
      <c r="AF52" s="176">
        <v>663</v>
      </c>
      <c r="AG52" s="167"/>
      <c r="AH52" s="180">
        <v>436.2</v>
      </c>
      <c r="AI52" s="166">
        <v>56.273416040709002</v>
      </c>
      <c r="AJ52" s="181" t="s">
        <v>53</v>
      </c>
      <c r="AK52" s="188">
        <v>0.89322882604300002</v>
      </c>
      <c r="AL52" s="171">
        <v>-114.64832201364</v>
      </c>
      <c r="AM52" s="168"/>
      <c r="AN52" s="168"/>
      <c r="AO52" s="176">
        <v>53</v>
      </c>
      <c r="AP52" s="176">
        <v>150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-59.2979865431466</v>
      </c>
      <c r="AW52" s="168"/>
      <c r="AX52" s="168"/>
      <c r="AY52" s="176">
        <v>44</v>
      </c>
      <c r="AZ52" s="176">
        <v>69</v>
      </c>
      <c r="BA52" s="167"/>
      <c r="BB52" s="184">
        <v>253.6</v>
      </c>
      <c r="BC52" s="180">
        <v>32.716502310691901</v>
      </c>
      <c r="BD52" s="181" t="s">
        <v>55</v>
      </c>
      <c r="BE52" s="182">
        <v>1.0223906972091199</v>
      </c>
      <c r="BF52" s="183">
        <v>-26.1959730862933</v>
      </c>
      <c r="BG52" s="168">
        <v>8.9999999999999993E-3</v>
      </c>
      <c r="BH52" s="168">
        <v>2E-3</v>
      </c>
      <c r="BI52" s="176">
        <v>0</v>
      </c>
      <c r="BJ52" s="176">
        <v>45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2.5000000000000001E-2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1527.80872</v>
      </c>
      <c r="N53" s="171">
        <v>2829.4439499999999</v>
      </c>
      <c r="O53" s="166">
        <v>591.94761827222601</v>
      </c>
      <c r="P53" s="172">
        <v>284.87700000000001</v>
      </c>
      <c r="Q53" s="178">
        <v>2.07790596739023</v>
      </c>
      <c r="R53" s="179">
        <v>1293.46839302687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2340.4916050000002</v>
      </c>
      <c r="Y53" s="166">
        <v>489.65395874545999</v>
      </c>
      <c r="Z53" s="177">
        <v>573</v>
      </c>
      <c r="AA53" s="188">
        <v>0.85454443062034902</v>
      </c>
      <c r="AB53" s="171">
        <v>-748.96101541373605</v>
      </c>
      <c r="AC53" s="168"/>
      <c r="AD53" s="168"/>
      <c r="AE53" s="176">
        <v>399</v>
      </c>
      <c r="AF53" s="176">
        <v>947</v>
      </c>
      <c r="AG53" s="167"/>
      <c r="AH53" s="180">
        <v>168.75</v>
      </c>
      <c r="AI53" s="166">
        <v>35.304166595502998</v>
      </c>
      <c r="AJ53" s="181" t="s">
        <v>53</v>
      </c>
      <c r="AK53" s="173">
        <v>0.56038359675401705</v>
      </c>
      <c r="AL53" s="174">
        <v>-170.92803679941599</v>
      </c>
      <c r="AM53" s="168"/>
      <c r="AN53" s="168"/>
      <c r="AO53" s="176">
        <v>133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-62.067437917311999</v>
      </c>
      <c r="AW53" s="168"/>
      <c r="AX53" s="168"/>
      <c r="AY53" s="176">
        <v>53</v>
      </c>
      <c r="AZ53" s="176">
        <v>68</v>
      </c>
      <c r="BA53" s="167"/>
      <c r="BB53" s="184">
        <v>164.8</v>
      </c>
      <c r="BC53" s="180">
        <v>34.477787584823098</v>
      </c>
      <c r="BD53" s="181" t="s">
        <v>55</v>
      </c>
      <c r="BE53" s="182">
        <v>1.07743086202572</v>
      </c>
      <c r="BF53" s="183">
        <v>-7.7348758346240096</v>
      </c>
      <c r="BG53" s="168">
        <v>1.4999999999999999E-2</v>
      </c>
      <c r="BH53" s="168">
        <v>8.0000000000000002E-3</v>
      </c>
      <c r="BI53" s="176">
        <v>0</v>
      </c>
      <c r="BJ53" s="176">
        <v>19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6.3E-2</v>
      </c>
      <c r="G54" s="168">
        <v>5.1999999999999998E-2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-301.82296000000002</v>
      </c>
      <c r="N54" s="171">
        <v>980.50203999999997</v>
      </c>
      <c r="O54" s="166">
        <v>389.274436667999</v>
      </c>
      <c r="P54" s="172">
        <v>239.02500000000001</v>
      </c>
      <c r="Q54" s="178">
        <v>1.6285929784248501</v>
      </c>
      <c r="R54" s="179">
        <v>301.38435020760397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1736.008435</v>
      </c>
      <c r="Y54" s="166">
        <v>689.22213112939505</v>
      </c>
      <c r="Z54" s="177">
        <v>573</v>
      </c>
      <c r="AA54" s="178">
        <v>1.2028309443794001</v>
      </c>
      <c r="AB54" s="179">
        <v>108.00117111110499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-10.195563045375801</v>
      </c>
      <c r="AM54" s="168">
        <v>1.2999999999999999E-2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-29.659190614698598</v>
      </c>
      <c r="AW54" s="168"/>
      <c r="AX54" s="168"/>
      <c r="AY54" s="176">
        <v>25</v>
      </c>
      <c r="AZ54" s="176">
        <v>33</v>
      </c>
      <c r="BA54" s="167"/>
      <c r="BB54" s="184">
        <v>93.8</v>
      </c>
      <c r="BC54" s="180">
        <v>37.240047108375499</v>
      </c>
      <c r="BD54" s="181" t="s">
        <v>55</v>
      </c>
      <c r="BE54" s="178">
        <v>1.1637514721367299</v>
      </c>
      <c r="BF54" s="179">
        <v>2.8816187706027301</v>
      </c>
      <c r="BG54" s="168">
        <v>0.02</v>
      </c>
      <c r="BH54" s="168">
        <v>1.6E-2</v>
      </c>
      <c r="BI54" s="176">
        <v>0</v>
      </c>
      <c r="BJ54" s="176">
        <v>3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361.90140000000002</v>
      </c>
      <c r="N55" s="171">
        <v>507.47064</v>
      </c>
      <c r="O55" s="166">
        <v>197.482109295692</v>
      </c>
      <c r="P55" s="172">
        <v>273.43799999999999</v>
      </c>
      <c r="Q55" s="173">
        <v>0.72221896479527903</v>
      </c>
      <c r="R55" s="174">
        <v>-285.12400210035099</v>
      </c>
      <c r="S55" s="168"/>
      <c r="T55" s="168"/>
      <c r="U55" s="175">
        <v>196</v>
      </c>
      <c r="V55" s="176">
        <v>336</v>
      </c>
      <c r="W55" s="167"/>
      <c r="X55" s="175">
        <v>1020.90762</v>
      </c>
      <c r="Y55" s="166">
        <v>397.28601874119198</v>
      </c>
      <c r="Z55" s="177">
        <v>573</v>
      </c>
      <c r="AA55" s="173">
        <v>0.69334383724466198</v>
      </c>
      <c r="AB55" s="174">
        <v>-640.00538376502595</v>
      </c>
      <c r="AC55" s="168"/>
      <c r="AD55" s="168"/>
      <c r="AE55" s="176">
        <v>452</v>
      </c>
      <c r="AF55" s="176">
        <v>747</v>
      </c>
      <c r="AG55" s="167"/>
      <c r="AH55" s="180">
        <v>100.1</v>
      </c>
      <c r="AI55" s="166">
        <v>38.9538971959023</v>
      </c>
      <c r="AJ55" s="181" t="s">
        <v>53</v>
      </c>
      <c r="AK55" s="173">
        <v>0.618315828506385</v>
      </c>
      <c r="AL55" s="174">
        <v>-82.513471618144195</v>
      </c>
      <c r="AM55" s="168"/>
      <c r="AN55" s="168"/>
      <c r="AO55" s="176">
        <v>62</v>
      </c>
      <c r="AP55" s="176">
        <v>95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-39.3780245379414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-33.356049075882801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2.7E-2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1153.2183500000001</v>
      </c>
      <c r="N56" s="171">
        <v>3640.7734300000002</v>
      </c>
      <c r="O56" s="166">
        <v>694.87023160132401</v>
      </c>
      <c r="P56" s="172">
        <v>287.5</v>
      </c>
      <c r="Q56" s="178">
        <v>2.4169399360046002</v>
      </c>
      <c r="R56" s="179">
        <v>1941.6031825883699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2364.9646400000001</v>
      </c>
      <c r="Y56" s="166">
        <v>451.372094067864</v>
      </c>
      <c r="Z56" s="177">
        <v>573</v>
      </c>
      <c r="AA56" s="188">
        <v>0.78773489366119398</v>
      </c>
      <c r="AB56" s="171">
        <v>-1021.55554005866</v>
      </c>
      <c r="AC56" s="168"/>
      <c r="AD56" s="168"/>
      <c r="AE56" s="176">
        <v>638</v>
      </c>
      <c r="AF56" s="176">
        <v>1238</v>
      </c>
      <c r="AG56" s="167"/>
      <c r="AH56" s="180">
        <v>150.80000000000001</v>
      </c>
      <c r="AI56" s="166">
        <v>28.781365536794599</v>
      </c>
      <c r="AJ56" s="181" t="s">
        <v>53</v>
      </c>
      <c r="AK56" s="173">
        <v>0.45684707201261299</v>
      </c>
      <c r="AL56" s="174">
        <v>-221.53991508498399</v>
      </c>
      <c r="AM56" s="168"/>
      <c r="AN56" s="168"/>
      <c r="AO56" s="176">
        <v>180</v>
      </c>
      <c r="AP56" s="176">
        <v>246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-68.262518116821298</v>
      </c>
      <c r="AW56" s="168"/>
      <c r="AX56" s="168"/>
      <c r="AY56" s="176">
        <v>58</v>
      </c>
      <c r="AZ56" s="176">
        <v>75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-5.3250362336424901</v>
      </c>
      <c r="BG56" s="168">
        <v>1.7000000000000001E-2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2639.6924399999998</v>
      </c>
      <c r="N57" s="171">
        <v>2945.8624799999998</v>
      </c>
      <c r="O57" s="166">
        <v>1117.87085111326</v>
      </c>
      <c r="P57" s="172">
        <v>269.755</v>
      </c>
      <c r="Q57" s="178">
        <v>4.1440227284508504</v>
      </c>
      <c r="R57" s="179">
        <v>2144.0008360890301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1870.4784400000001</v>
      </c>
      <c r="Y57" s="166">
        <v>709.79325746115398</v>
      </c>
      <c r="Z57" s="177">
        <v>573</v>
      </c>
      <c r="AA57" s="178">
        <v>1.2387316884138799</v>
      </c>
      <c r="AB57" s="179">
        <v>167.20427655174399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146.94999999999999</v>
      </c>
      <c r="AI57" s="166">
        <v>55.763336777042198</v>
      </c>
      <c r="AJ57" s="181" t="s">
        <v>53</v>
      </c>
      <c r="AK57" s="188">
        <v>0.88513232979432099</v>
      </c>
      <c r="AL57" s="171">
        <v>-40.320981321536003</v>
      </c>
      <c r="AM57" s="168"/>
      <c r="AN57" s="168"/>
      <c r="AO57" s="176">
        <v>20</v>
      </c>
      <c r="AP57" s="176">
        <v>53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15.839115854848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42.678231709696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1072.23227</v>
      </c>
      <c r="N58" s="171">
        <v>5259.0535799999998</v>
      </c>
      <c r="O58" s="166">
        <v>981.912292490764</v>
      </c>
      <c r="P58" s="172">
        <v>280.08499999999998</v>
      </c>
      <c r="Q58" s="178">
        <v>3.5057653658381001</v>
      </c>
      <c r="R58" s="179">
        <v>3566.92309800985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1937.4232850000001</v>
      </c>
      <c r="Y58" s="166">
        <v>361.73423798799502</v>
      </c>
      <c r="Z58" s="177">
        <v>573</v>
      </c>
      <c r="AA58" s="173">
        <v>0.63129884465618602</v>
      </c>
      <c r="AB58" s="174">
        <v>-1524.34998447304</v>
      </c>
      <c r="AC58" s="168"/>
      <c r="AD58" s="168"/>
      <c r="AE58" s="176">
        <v>1132</v>
      </c>
      <c r="AF58" s="176">
        <v>1746</v>
      </c>
      <c r="AG58" s="167"/>
      <c r="AH58" s="180">
        <v>239.2</v>
      </c>
      <c r="AI58" s="166">
        <v>44.660777227485603</v>
      </c>
      <c r="AJ58" s="181" t="s">
        <v>53</v>
      </c>
      <c r="AK58" s="173">
        <v>0.708901225833105</v>
      </c>
      <c r="AL58" s="174">
        <v>-141.41381496823999</v>
      </c>
      <c r="AM58" s="168"/>
      <c r="AN58" s="168"/>
      <c r="AO58" s="176">
        <v>99</v>
      </c>
      <c r="AP58" s="176">
        <v>166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-69.763826023680096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6.8723479526398998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1424.7333699999999</v>
      </c>
      <c r="N59" s="171">
        <v>1891.0635600000001</v>
      </c>
      <c r="O59" s="166">
        <v>1367.5702495216101</v>
      </c>
      <c r="P59" s="172">
        <v>280.08499999999998</v>
      </c>
      <c r="Q59" s="178">
        <v>4.8826972152082799</v>
      </c>
      <c r="R59" s="179">
        <v>1454.1903316056801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699.74478999999997</v>
      </c>
      <c r="Y59" s="166">
        <v>506.03807153988402</v>
      </c>
      <c r="Z59" s="177">
        <v>573</v>
      </c>
      <c r="AA59" s="188">
        <v>0.88313799570660501</v>
      </c>
      <c r="AB59" s="171">
        <v>-194.01374712246101</v>
      </c>
      <c r="AC59" s="168"/>
      <c r="AD59" s="168"/>
      <c r="AE59" s="176">
        <v>93</v>
      </c>
      <c r="AF59" s="176">
        <v>252</v>
      </c>
      <c r="AG59" s="167"/>
      <c r="AH59" s="180">
        <v>63.3</v>
      </c>
      <c r="AI59" s="166">
        <v>45.776989534248202</v>
      </c>
      <c r="AJ59" s="181" t="s">
        <v>53</v>
      </c>
      <c r="AK59" s="173">
        <v>0.72661888149600296</v>
      </c>
      <c r="AL59" s="174">
        <v>-34.966645442783701</v>
      </c>
      <c r="AM59" s="168"/>
      <c r="AN59" s="168"/>
      <c r="AO59" s="176">
        <v>24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-19.9566083664213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-15.9132167328425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732.29039</v>
      </c>
      <c r="N60" s="171">
        <v>2273.7275300000001</v>
      </c>
      <c r="O60" s="166">
        <v>757.23552516336599</v>
      </c>
      <c r="P60" s="172">
        <v>239.26400000000001</v>
      </c>
      <c r="Q60" s="178">
        <v>3.1648535724696001</v>
      </c>
      <c r="R60" s="179">
        <v>1463.3378563195599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2052.01919</v>
      </c>
      <c r="Y60" s="166">
        <v>683.39843208256104</v>
      </c>
      <c r="Z60" s="177">
        <v>573</v>
      </c>
      <c r="AA60" s="178">
        <v>1.1926674207374499</v>
      </c>
      <c r="AB60" s="179">
        <v>111.262189285765</v>
      </c>
      <c r="AC60" s="168">
        <v>0.02</v>
      </c>
      <c r="AD60" s="168">
        <v>1.9E-2</v>
      </c>
      <c r="AE60" s="176">
        <v>0</v>
      </c>
      <c r="AF60" s="176">
        <v>13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-41.581659764392398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-22.692167559210802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22.4156648815785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4.2999999999999997E-2</v>
      </c>
      <c r="G61" s="168">
        <v>3.3000000000000002E-2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3730.2176100000001</v>
      </c>
      <c r="N61" s="171">
        <v>9632.6168500000003</v>
      </c>
      <c r="O61" s="166">
        <v>1189.66109842219</v>
      </c>
      <c r="P61" s="172">
        <v>262.83</v>
      </c>
      <c r="Q61" s="178">
        <v>4.5263520086070503</v>
      </c>
      <c r="R61" s="179">
        <v>7232.0983339547101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4924.0769899999996</v>
      </c>
      <c r="Y61" s="166">
        <v>608.14033526505705</v>
      </c>
      <c r="Z61" s="177">
        <v>573</v>
      </c>
      <c r="AA61" s="182">
        <v>1.06132693763535</v>
      </c>
      <c r="AB61" s="183">
        <v>-309.33285550450699</v>
      </c>
      <c r="AC61" s="168">
        <v>1.2999999999999999E-2</v>
      </c>
      <c r="AD61" s="168">
        <v>6.0000000000000001E-3</v>
      </c>
      <c r="AE61" s="176">
        <v>0</v>
      </c>
      <c r="AF61" s="176">
        <v>644</v>
      </c>
      <c r="AG61" s="167"/>
      <c r="AH61" s="180">
        <v>425.8</v>
      </c>
      <c r="AI61" s="166">
        <v>52.587755082168499</v>
      </c>
      <c r="AJ61" s="181" t="s">
        <v>53</v>
      </c>
      <c r="AK61" s="188">
        <v>0.834726271145531</v>
      </c>
      <c r="AL61" s="171">
        <v>-149.601082490024</v>
      </c>
      <c r="AM61" s="168"/>
      <c r="AN61" s="168"/>
      <c r="AO61" s="176">
        <v>85</v>
      </c>
      <c r="AP61" s="176">
        <v>187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-110.233608251435</v>
      </c>
      <c r="AW61" s="168"/>
      <c r="AX61" s="168"/>
      <c r="AY61" s="176">
        <v>94</v>
      </c>
      <c r="AZ61" s="176">
        <v>120</v>
      </c>
      <c r="BA61" s="167"/>
      <c r="BB61" s="184">
        <v>302.60000000000002</v>
      </c>
      <c r="BC61" s="180">
        <v>37.372134072015399</v>
      </c>
      <c r="BD61" s="181" t="s">
        <v>55</v>
      </c>
      <c r="BE61" s="178">
        <v>1.1678791897504801</v>
      </c>
      <c r="BF61" s="179">
        <v>10.332783497130499</v>
      </c>
      <c r="BG61" s="168">
        <v>0.02</v>
      </c>
      <c r="BH61" s="168">
        <v>1.7000000000000001E-2</v>
      </c>
      <c r="BI61" s="176">
        <v>0</v>
      </c>
      <c r="BJ61" s="176">
        <v>9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5.6000000000000001E-2</v>
      </c>
      <c r="G62" s="168">
        <v>4.4999999999999998E-2</v>
      </c>
      <c r="H62" s="169"/>
      <c r="I62" s="170">
        <v>5</v>
      </c>
      <c r="J62" s="170">
        <v>4</v>
      </c>
      <c r="K62" s="167"/>
      <c r="L62" s="171">
        <v>2344.30879</v>
      </c>
      <c r="M62" s="171">
        <v>435.06283000000002</v>
      </c>
      <c r="N62" s="171">
        <v>2779.3716199999999</v>
      </c>
      <c r="O62" s="166">
        <v>1466.3615868317199</v>
      </c>
      <c r="P62" s="172">
        <v>248.27199999999999</v>
      </c>
      <c r="Q62" s="178">
        <v>5.9062704889464799</v>
      </c>
      <c r="R62" s="179">
        <v>2248.55759899853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1085.8598999999999</v>
      </c>
      <c r="Y62" s="166">
        <v>572.88605618018403</v>
      </c>
      <c r="Z62" s="177">
        <v>573</v>
      </c>
      <c r="AA62" s="182">
        <v>0.99980114516611596</v>
      </c>
      <c r="AB62" s="183">
        <v>-139.23368298093601</v>
      </c>
      <c r="AC62" s="168">
        <v>6.0000000000000001E-3</v>
      </c>
      <c r="AD62" s="168">
        <v>0</v>
      </c>
      <c r="AE62" s="176">
        <v>1</v>
      </c>
      <c r="AF62" s="176">
        <v>218</v>
      </c>
      <c r="AG62" s="167"/>
      <c r="AH62" s="180">
        <v>136.9</v>
      </c>
      <c r="AI62" s="166">
        <v>72.226721965759396</v>
      </c>
      <c r="AJ62" s="181" t="s">
        <v>53</v>
      </c>
      <c r="AK62" s="178">
        <v>1.1464559042183999</v>
      </c>
      <c r="AL62" s="179">
        <v>2.20384689738398</v>
      </c>
      <c r="AM62" s="168">
        <v>0.02</v>
      </c>
      <c r="AN62" s="168">
        <v>1.4999999999999999E-2</v>
      </c>
      <c r="AO62" s="176">
        <v>0</v>
      </c>
      <c r="AP62" s="176">
        <v>7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-7.3085468197120003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13.582906360576001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4.8000000000000001E-2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709.01498000000004</v>
      </c>
      <c r="N63" s="171">
        <v>1603.0864799999999</v>
      </c>
      <c r="O63" s="166">
        <v>756.02399625970804</v>
      </c>
      <c r="P63" s="172">
        <v>256.27100000000002</v>
      </c>
      <c r="Q63" s="178">
        <v>2.9500957824323</v>
      </c>
      <c r="R63" s="179">
        <v>990.12958544483104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1199.81549</v>
      </c>
      <c r="Y63" s="166">
        <v>565.83928118718802</v>
      </c>
      <c r="Z63" s="177">
        <v>573</v>
      </c>
      <c r="AA63" s="182">
        <v>0.98750310852912404</v>
      </c>
      <c r="AB63" s="183">
        <v>-170.703611186291</v>
      </c>
      <c r="AC63" s="168">
        <v>5.0000000000000001E-3</v>
      </c>
      <c r="AD63" s="168"/>
      <c r="AE63" s="176">
        <v>16</v>
      </c>
      <c r="AF63" s="176">
        <v>259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-9.1853462037283293</v>
      </c>
      <c r="AM63" s="168">
        <v>1.2999999999999999E-2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-25.469294273962699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13.261411452074499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2826.6165299999998</v>
      </c>
      <c r="N64" s="171">
        <v>4442.3076199999996</v>
      </c>
      <c r="O64" s="166">
        <v>1741.7100199434999</v>
      </c>
      <c r="P64" s="172">
        <v>273.43799999999999</v>
      </c>
      <c r="Q64" s="178">
        <v>6.3696707112526401</v>
      </c>
      <c r="R64" s="179">
        <v>3655.6228410666499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1785.58034</v>
      </c>
      <c r="Y64" s="166">
        <v>700.07830065404698</v>
      </c>
      <c r="Z64" s="177">
        <v>573</v>
      </c>
      <c r="AA64" s="178">
        <v>1.2217771390123</v>
      </c>
      <c r="AB64" s="179">
        <v>137.05168513561699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-56.801841634303798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-35.432213748394602</v>
      </c>
      <c r="AW64" s="168"/>
      <c r="AX64" s="168"/>
      <c r="AY64" s="176">
        <v>31</v>
      </c>
      <c r="AZ64" s="176">
        <v>39</v>
      </c>
      <c r="BA64" s="167"/>
      <c r="BB64" s="184">
        <v>101.8</v>
      </c>
      <c r="BC64" s="180">
        <v>39.913057626173199</v>
      </c>
      <c r="BD64" s="181" t="s">
        <v>55</v>
      </c>
      <c r="BE64" s="178">
        <v>1.24728305081791</v>
      </c>
      <c r="BF64" s="179">
        <v>9.7355725032107294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865.52130999999997</v>
      </c>
      <c r="N65" s="171">
        <v>3718.00173</v>
      </c>
      <c r="O65" s="166">
        <v>1330.09500082657</v>
      </c>
      <c r="P65" s="172">
        <v>264.72899999999998</v>
      </c>
      <c r="Q65" s="178">
        <v>5.0243645419526004</v>
      </c>
      <c r="R65" s="179">
        <v>2883.2880231378499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1409.23856</v>
      </c>
      <c r="Y65" s="166">
        <v>504.14746946017101</v>
      </c>
      <c r="Z65" s="177">
        <v>573</v>
      </c>
      <c r="AA65" s="188">
        <v>0.87983851563729598</v>
      </c>
      <c r="AB65" s="171">
        <v>-397.48059064843898</v>
      </c>
      <c r="AC65" s="168"/>
      <c r="AD65" s="168"/>
      <c r="AE65" s="176">
        <v>193</v>
      </c>
      <c r="AF65" s="176">
        <v>513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-43.3945139456399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-36.449400367146602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23.3011992657067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1271.4114</v>
      </c>
      <c r="N66" s="171">
        <v>3469.33655</v>
      </c>
      <c r="O66" s="166">
        <v>2441.3240910376699</v>
      </c>
      <c r="P66" s="172">
        <v>287.5</v>
      </c>
      <c r="Q66" s="178">
        <v>8.4915620557832003</v>
      </c>
      <c r="R66" s="179">
        <v>3008.4776876738702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982.72622999999999</v>
      </c>
      <c r="Y66" s="166">
        <v>691.53084044083903</v>
      </c>
      <c r="Z66" s="177">
        <v>573</v>
      </c>
      <c r="AA66" s="178">
        <v>1.2068601054813901</v>
      </c>
      <c r="AB66" s="179">
        <v>64.2144800421746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63.2</v>
      </c>
      <c r="AI66" s="166">
        <v>44.472964882458697</v>
      </c>
      <c r="AJ66" s="181" t="s">
        <v>53</v>
      </c>
      <c r="AK66" s="173">
        <v>0.70592007749934405</v>
      </c>
      <c r="AL66" s="174">
        <v>-37.788202874944098</v>
      </c>
      <c r="AM66" s="168"/>
      <c r="AN66" s="168"/>
      <c r="AO66" s="176">
        <v>27</v>
      </c>
      <c r="AP66" s="176">
        <v>45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-15.047797555541401</v>
      </c>
      <c r="AW66" s="168"/>
      <c r="AX66" s="168"/>
      <c r="AY66" s="176">
        <v>13</v>
      </c>
      <c r="AZ66" s="176">
        <v>17</v>
      </c>
      <c r="BA66" s="167"/>
      <c r="BB66" s="184">
        <v>42.6</v>
      </c>
      <c r="BC66" s="180">
        <v>29.977030126467401</v>
      </c>
      <c r="BD66" s="181" t="s">
        <v>55</v>
      </c>
      <c r="BE66" s="188">
        <v>0.93678219145210695</v>
      </c>
      <c r="BF66" s="171">
        <v>-8.6955951110827492</v>
      </c>
      <c r="BG66" s="168">
        <v>0</v>
      </c>
      <c r="BH66" s="168"/>
      <c r="BI66" s="176">
        <v>3</v>
      </c>
      <c r="BJ66" s="176">
        <v>12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1953.23136</v>
      </c>
      <c r="N67" s="171">
        <v>5506.4780499999997</v>
      </c>
      <c r="O67" s="166">
        <v>1263.94246612181</v>
      </c>
      <c r="P67" s="172">
        <v>287.5</v>
      </c>
      <c r="Q67" s="178">
        <v>4.3963216212932501</v>
      </c>
      <c r="R67" s="179">
        <v>4093.6361845832298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1969.7687149999999</v>
      </c>
      <c r="Y67" s="166">
        <v>452.13552196520197</v>
      </c>
      <c r="Z67" s="177">
        <v>573</v>
      </c>
      <c r="AA67" s="188">
        <v>0.789067228560562</v>
      </c>
      <c r="AB67" s="171">
        <v>-846.08655068281098</v>
      </c>
      <c r="AC67" s="168"/>
      <c r="AD67" s="168"/>
      <c r="AE67" s="176">
        <v>527</v>
      </c>
      <c r="AF67" s="176">
        <v>1026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-148.69665224784799</v>
      </c>
      <c r="AM67" s="168"/>
      <c r="AN67" s="168"/>
      <c r="AO67" s="176">
        <v>114</v>
      </c>
      <c r="AP67" s="176">
        <v>169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-33.227721205802702</v>
      </c>
      <c r="AW67" s="168"/>
      <c r="AX67" s="168"/>
      <c r="AY67" s="176">
        <v>25</v>
      </c>
      <c r="AZ67" s="176">
        <v>39</v>
      </c>
      <c r="BA67" s="167"/>
      <c r="BB67" s="184">
        <v>195.6</v>
      </c>
      <c r="BC67" s="180">
        <v>44.897508739442799</v>
      </c>
      <c r="BD67" s="181" t="s">
        <v>55</v>
      </c>
      <c r="BE67" s="178">
        <v>1.4030471481075899</v>
      </c>
      <c r="BF67" s="179">
        <v>38.344557588394501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5.2999999999999999E-2</v>
      </c>
      <c r="G68" s="168">
        <v>3.9E-2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1785.4940899999999</v>
      </c>
      <c r="N68" s="171">
        <v>6969.9494999999997</v>
      </c>
      <c r="O68" s="166">
        <v>1532.8699275865999</v>
      </c>
      <c r="P68" s="172">
        <v>287.5</v>
      </c>
      <c r="Q68" s="178">
        <v>5.3317214872577399</v>
      </c>
      <c r="R68" s="179">
        <v>5495.3595284889998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2789.6877749999999</v>
      </c>
      <c r="Y68" s="166">
        <v>613.52359836373103</v>
      </c>
      <c r="Z68" s="177">
        <v>573</v>
      </c>
      <c r="AA68" s="182">
        <v>1.0707218121531099</v>
      </c>
      <c r="AB68" s="183">
        <v>-149.23415082888201</v>
      </c>
      <c r="AC68" s="168">
        <v>1.4E-2</v>
      </c>
      <c r="AD68" s="168">
        <v>7.0000000000000001E-3</v>
      </c>
      <c r="AE68" s="176">
        <v>0</v>
      </c>
      <c r="AF68" s="176">
        <v>337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-30.577541583280201</v>
      </c>
      <c r="AM68" s="168">
        <v>8.9999999999999993E-3</v>
      </c>
      <c r="AN68" s="168">
        <v>2E-3</v>
      </c>
      <c r="AO68" s="176">
        <v>0</v>
      </c>
      <c r="AP68" s="176">
        <v>52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-41.864137544960101</v>
      </c>
      <c r="AW68" s="168"/>
      <c r="AX68" s="168"/>
      <c r="AY68" s="176">
        <v>33</v>
      </c>
      <c r="AZ68" s="176">
        <v>48</v>
      </c>
      <c r="BA68" s="167"/>
      <c r="BB68" s="184">
        <v>214.8</v>
      </c>
      <c r="BC68" s="180">
        <v>47.240006609173101</v>
      </c>
      <c r="BD68" s="181" t="s">
        <v>55</v>
      </c>
      <c r="BE68" s="178">
        <v>1.4762502065366601</v>
      </c>
      <c r="BF68" s="179">
        <v>50.671724910079902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3.3500000000000002E-2</v>
      </c>
      <c r="G69" s="168">
        <v>1.4500000000000001E-2</v>
      </c>
      <c r="H69" s="169"/>
      <c r="I69" s="170">
        <v>5</v>
      </c>
      <c r="J69" s="170">
        <v>4</v>
      </c>
      <c r="K69" s="167"/>
      <c r="L69" s="171">
        <v>703.77817000000005</v>
      </c>
      <c r="M69" s="171">
        <v>-250.92737</v>
      </c>
      <c r="N69" s="171">
        <v>452.85079999999999</v>
      </c>
      <c r="O69" s="166">
        <v>299.83746694968102</v>
      </c>
      <c r="P69" s="172">
        <v>287.5</v>
      </c>
      <c r="Q69" s="182">
        <v>1.04291292852063</v>
      </c>
      <c r="R69" s="183">
        <v>-36.946275509068101</v>
      </c>
      <c r="S69" s="168">
        <v>5.4999999999999997E-3</v>
      </c>
      <c r="T69" s="168">
        <v>2E-3</v>
      </c>
      <c r="U69" s="175">
        <v>0</v>
      </c>
      <c r="V69" s="176">
        <v>69</v>
      </c>
      <c r="W69" s="167"/>
      <c r="X69" s="175">
        <v>621.54995499999995</v>
      </c>
      <c r="Y69" s="166">
        <v>411.53502232940298</v>
      </c>
      <c r="Z69" s="177">
        <v>573</v>
      </c>
      <c r="AA69" s="173">
        <v>0.71821120825375695</v>
      </c>
      <c r="AB69" s="174">
        <v>-354.636912014595</v>
      </c>
      <c r="AC69" s="168"/>
      <c r="AD69" s="168"/>
      <c r="AE69" s="176">
        <v>244</v>
      </c>
      <c r="AF69" s="176">
        <v>417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-14.6794461115523</v>
      </c>
      <c r="AM69" s="168">
        <v>4.0000000000000001E-3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-1.8582720283307499</v>
      </c>
      <c r="AW69" s="168">
        <v>6.0000000000000001E-3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-1.1165440566614999</v>
      </c>
      <c r="BG69" s="168">
        <v>1.7999999999999999E-2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0.03</v>
      </c>
      <c r="H70" s="169"/>
      <c r="I70" s="170">
        <v>4</v>
      </c>
      <c r="J70" s="170">
        <v>3</v>
      </c>
      <c r="K70" s="167"/>
      <c r="L70" s="171">
        <v>2963.7654200000002</v>
      </c>
      <c r="M70" s="171">
        <v>845.47592999999995</v>
      </c>
      <c r="N70" s="171">
        <v>3809.2413499999998</v>
      </c>
      <c r="O70" s="166">
        <v>1247.42062959092</v>
      </c>
      <c r="P70" s="172">
        <v>253.321</v>
      </c>
      <c r="Q70" s="178">
        <v>4.9242685351428399</v>
      </c>
      <c r="R70" s="179">
        <v>2936.6601306503599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1485.2112500000001</v>
      </c>
      <c r="Y70" s="166">
        <v>486.365389410288</v>
      </c>
      <c r="Z70" s="177">
        <v>573</v>
      </c>
      <c r="AA70" s="188">
        <v>0.84880521712092205</v>
      </c>
      <c r="AB70" s="171">
        <v>-488.52578201606298</v>
      </c>
      <c r="AC70" s="168"/>
      <c r="AD70" s="168"/>
      <c r="AE70" s="176">
        <v>265</v>
      </c>
      <c r="AF70" s="176">
        <v>615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-95.707736504383902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-6.5130759376213101</v>
      </c>
      <c r="AW70" s="168">
        <v>3.0000000000000001E-3</v>
      </c>
      <c r="AX70" s="168"/>
      <c r="AY70" s="176">
        <v>1</v>
      </c>
      <c r="AZ70" s="176">
        <v>11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55.7738481247574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4.2000000000000003E-2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252.88798</v>
      </c>
      <c r="N71" s="171">
        <v>2189.6919899999998</v>
      </c>
      <c r="O71" s="166">
        <v>998.12526801552895</v>
      </c>
      <c r="P71" s="172">
        <v>252.24799999999999</v>
      </c>
      <c r="Q71" s="178">
        <v>3.95692044343475</v>
      </c>
      <c r="R71" s="179">
        <v>1565.47611302473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1326.4126550000001</v>
      </c>
      <c r="Y71" s="166">
        <v>604.61744976793</v>
      </c>
      <c r="Z71" s="177">
        <v>573</v>
      </c>
      <c r="AA71" s="182">
        <v>1.0551787954065099</v>
      </c>
      <c r="AB71" s="183">
        <v>-91.539905602383897</v>
      </c>
      <c r="AC71" s="168">
        <v>1.2E-2</v>
      </c>
      <c r="AD71" s="168">
        <v>6.0000000000000001E-3</v>
      </c>
      <c r="AE71" s="176">
        <v>0</v>
      </c>
      <c r="AF71" s="176">
        <v>183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-39.000543312304004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-14.793788777728</v>
      </c>
      <c r="AW71" s="168"/>
      <c r="AX71" s="168"/>
      <c r="AY71" s="176">
        <v>11</v>
      </c>
      <c r="AZ71" s="176">
        <v>18</v>
      </c>
      <c r="BA71" s="167"/>
      <c r="BB71" s="184">
        <v>86.4</v>
      </c>
      <c r="BC71" s="180">
        <v>39.383631830585301</v>
      </c>
      <c r="BD71" s="181" t="s">
        <v>55</v>
      </c>
      <c r="BE71" s="178">
        <v>1.23073849470579</v>
      </c>
      <c r="BF71" s="179">
        <v>7.2124224445439999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7.9000000000000001E-2</v>
      </c>
      <c r="G72" s="168">
        <v>7.0499999999999993E-2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1417.0139200000001</v>
      </c>
      <c r="N72" s="171">
        <v>3802.5571100000002</v>
      </c>
      <c r="O72" s="166">
        <v>828.10018827708495</v>
      </c>
      <c r="P72" s="172">
        <v>287.5</v>
      </c>
      <c r="Q72" s="178">
        <v>2.8803484809637698</v>
      </c>
      <c r="R72" s="179">
        <v>2313.4024301312702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2949.8634649999999</v>
      </c>
      <c r="Y72" s="166">
        <v>642.40520788869696</v>
      </c>
      <c r="Z72" s="177">
        <v>573</v>
      </c>
      <c r="AA72" s="182">
        <v>1.12112601725776</v>
      </c>
      <c r="AB72" s="183">
        <v>-18.086557834033101</v>
      </c>
      <c r="AC72" s="168">
        <v>1.9E-2</v>
      </c>
      <c r="AD72" s="168">
        <v>1.2E-2</v>
      </c>
      <c r="AE72" s="176">
        <v>0</v>
      </c>
      <c r="AF72" s="176">
        <v>208</v>
      </c>
      <c r="AG72" s="167"/>
      <c r="AH72" s="180">
        <v>371.25</v>
      </c>
      <c r="AI72" s="166">
        <v>80.848804108524703</v>
      </c>
      <c r="AJ72" s="181" t="s">
        <v>53</v>
      </c>
      <c r="AK72" s="178">
        <v>1.28331435092896</v>
      </c>
      <c r="AL72" s="179">
        <v>44.930887541807898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3.1253047725226399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237.8</v>
      </c>
      <c r="BC72" s="180">
        <v>51.786789540759997</v>
      </c>
      <c r="BD72" s="181" t="s">
        <v>55</v>
      </c>
      <c r="BE72" s="178">
        <v>1.6183371731487499</v>
      </c>
      <c r="BF72" s="179">
        <v>72.050609545045305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0.05</v>
      </c>
      <c r="G73" s="168">
        <v>4.2999999999999997E-2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1010.81622</v>
      </c>
      <c r="N73" s="171">
        <v>3154.10988</v>
      </c>
      <c r="O73" s="166">
        <v>1142.5158299750401</v>
      </c>
      <c r="P73" s="172">
        <v>276.39800000000002</v>
      </c>
      <c r="Q73" s="178">
        <v>4.1335893529440897</v>
      </c>
      <c r="R73" s="179">
        <v>2293.3964319875599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1794.743385</v>
      </c>
      <c r="Y73" s="166">
        <v>650.11138042707898</v>
      </c>
      <c r="Z73" s="177">
        <v>573</v>
      </c>
      <c r="AA73" s="178">
        <v>1.1345748349512701</v>
      </c>
      <c r="AB73" s="179">
        <v>10.4004964439112</v>
      </c>
      <c r="AC73" s="168">
        <v>0.02</v>
      </c>
      <c r="AD73" s="168">
        <v>1.2999999999999999E-2</v>
      </c>
      <c r="AE73" s="176">
        <v>0</v>
      </c>
      <c r="AF73" s="176">
        <v>104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-34.284296647528102</v>
      </c>
      <c r="AM73" s="168"/>
      <c r="AN73" s="168"/>
      <c r="AO73" s="176">
        <v>13</v>
      </c>
      <c r="AP73" s="176">
        <v>47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-20.024583275562701</v>
      </c>
      <c r="AW73" s="168"/>
      <c r="AX73" s="168"/>
      <c r="AY73" s="176">
        <v>15</v>
      </c>
      <c r="AZ73" s="176">
        <v>24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8.3508334488746208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3.9E-2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1388.78297</v>
      </c>
      <c r="N74" s="171">
        <v>4070.5</v>
      </c>
      <c r="O74" s="166">
        <v>727.31663061217</v>
      </c>
      <c r="P74" s="172">
        <v>242.33799999999999</v>
      </c>
      <c r="Q74" s="178">
        <v>3.00124879553421</v>
      </c>
      <c r="R74" s="179">
        <v>2540.6288320941298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2141.6549100000002</v>
      </c>
      <c r="Y74" s="166">
        <v>382.670736537332</v>
      </c>
      <c r="Z74" s="177">
        <v>573</v>
      </c>
      <c r="AA74" s="173">
        <v>0.66783723653984695</v>
      </c>
      <c r="AB74" s="174">
        <v>-1475.67369389234</v>
      </c>
      <c r="AC74" s="168"/>
      <c r="AD74" s="168"/>
      <c r="AE74" s="176">
        <v>1066</v>
      </c>
      <c r="AF74" s="176">
        <v>1707</v>
      </c>
      <c r="AG74" s="167"/>
      <c r="AH74" s="180">
        <v>281.8</v>
      </c>
      <c r="AI74" s="166">
        <v>50.352002581134897</v>
      </c>
      <c r="AJ74" s="181" t="s">
        <v>53</v>
      </c>
      <c r="AK74" s="188">
        <v>0.79923813620849005</v>
      </c>
      <c r="AL74" s="171">
        <v>-115.916757496016</v>
      </c>
      <c r="AM74" s="168"/>
      <c r="AN74" s="168"/>
      <c r="AO74" s="176">
        <v>71</v>
      </c>
      <c r="AP74" s="176">
        <v>142</v>
      </c>
      <c r="AQ74" s="167"/>
      <c r="AR74" s="180">
        <v>99.5</v>
      </c>
      <c r="AS74" s="166">
        <v>17.7786524372708</v>
      </c>
      <c r="AT74" s="181" t="s">
        <v>54</v>
      </c>
      <c r="AU74" s="182">
        <v>1.1111657773294299</v>
      </c>
      <c r="AV74" s="183">
        <v>-1.50743047517874</v>
      </c>
      <c r="AW74" s="168">
        <v>8.9999999999999993E-3</v>
      </c>
      <c r="AX74" s="168">
        <v>5.4999999999999997E-3</v>
      </c>
      <c r="AY74" s="176">
        <v>0</v>
      </c>
      <c r="AZ74" s="176">
        <v>8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63.5851390496425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1E-3</v>
      </c>
      <c r="G75" s="168"/>
      <c r="H75" s="169"/>
      <c r="I75" s="170">
        <v>1</v>
      </c>
      <c r="J75" s="170">
        <v>0</v>
      </c>
      <c r="K75" s="167"/>
      <c r="L75" s="171">
        <v>2236.3490299999999</v>
      </c>
      <c r="M75" s="171">
        <v>-1323.3025</v>
      </c>
      <c r="N75" s="171">
        <v>913.04652999999996</v>
      </c>
      <c r="O75" s="166">
        <v>212.98598333399599</v>
      </c>
      <c r="P75" s="172">
        <v>275.59500000000003</v>
      </c>
      <c r="Q75" s="188">
        <v>0.77282237825068101</v>
      </c>
      <c r="R75" s="171">
        <v>-419.62254742923301</v>
      </c>
      <c r="S75" s="168"/>
      <c r="T75" s="168"/>
      <c r="U75" s="175">
        <v>269</v>
      </c>
      <c r="V75" s="176">
        <v>505</v>
      </c>
      <c r="W75" s="167"/>
      <c r="X75" s="175">
        <v>2323.22325</v>
      </c>
      <c r="Y75" s="166">
        <v>541.93731879760003</v>
      </c>
      <c r="Z75" s="177">
        <v>573</v>
      </c>
      <c r="AA75" s="182">
        <v>0.94578938708132698</v>
      </c>
      <c r="AB75" s="183">
        <v>-447.57949085868898</v>
      </c>
      <c r="AC75" s="168">
        <v>1E-3</v>
      </c>
      <c r="AD75" s="168"/>
      <c r="AE75" s="176">
        <v>134</v>
      </c>
      <c r="AF75" s="176">
        <v>625</v>
      </c>
      <c r="AG75" s="167"/>
      <c r="AH75" s="180">
        <v>168.9</v>
      </c>
      <c r="AI75" s="166">
        <v>39.399232572640102</v>
      </c>
      <c r="AJ75" s="181" t="s">
        <v>53</v>
      </c>
      <c r="AK75" s="173">
        <v>0.62538464401016003</v>
      </c>
      <c r="AL75" s="174">
        <v>-135.74323328812801</v>
      </c>
      <c r="AM75" s="168"/>
      <c r="AN75" s="168"/>
      <c r="AO75" s="176">
        <v>102</v>
      </c>
      <c r="AP75" s="176">
        <v>156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-68.3697100414294</v>
      </c>
      <c r="AW75" s="168"/>
      <c r="AX75" s="168"/>
      <c r="AY75" s="176">
        <v>60</v>
      </c>
      <c r="AZ75" s="176">
        <v>74</v>
      </c>
      <c r="BA75" s="167"/>
      <c r="BB75" s="184">
        <v>125.4</v>
      </c>
      <c r="BC75" s="180">
        <v>29.2520057111253</v>
      </c>
      <c r="BD75" s="181" t="s">
        <v>55</v>
      </c>
      <c r="BE75" s="188">
        <v>0.91412517847266495</v>
      </c>
      <c r="BF75" s="171">
        <v>-29.339420082858702</v>
      </c>
      <c r="BG75" s="168"/>
      <c r="BH75" s="168"/>
      <c r="BI75" s="176">
        <v>12</v>
      </c>
      <c r="BJ75" s="176">
        <v>40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3.4000000000000002E-2</v>
      </c>
      <c r="G76" s="168">
        <v>2.1000000000000001E-2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5610.58259</v>
      </c>
      <c r="N76" s="171">
        <v>11205.714040000001</v>
      </c>
      <c r="O76" s="166">
        <v>1880.1835478446101</v>
      </c>
      <c r="P76" s="172">
        <v>283.69400000000002</v>
      </c>
      <c r="Q76" s="178">
        <v>6.62750550890964</v>
      </c>
      <c r="R76" s="179">
        <v>9298.5039410981608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3389.68199</v>
      </c>
      <c r="Y76" s="166">
        <v>568.74771989301701</v>
      </c>
      <c r="Z76" s="177">
        <v>573</v>
      </c>
      <c r="AA76" s="182">
        <v>0.99257891778886098</v>
      </c>
      <c r="AB76" s="183">
        <v>-462.46640464617502</v>
      </c>
      <c r="AC76" s="168">
        <v>6.0000000000000001E-3</v>
      </c>
      <c r="AD76" s="168"/>
      <c r="AE76" s="176">
        <v>26</v>
      </c>
      <c r="AF76" s="176">
        <v>709</v>
      </c>
      <c r="AG76" s="167"/>
      <c r="AH76" s="180">
        <v>258</v>
      </c>
      <c r="AI76" s="166">
        <v>43.289285592362702</v>
      </c>
      <c r="AJ76" s="181" t="s">
        <v>53</v>
      </c>
      <c r="AK76" s="173">
        <v>0.68713151733909095</v>
      </c>
      <c r="AL76" s="174">
        <v>-165.534640249056</v>
      </c>
      <c r="AM76" s="168"/>
      <c r="AN76" s="168"/>
      <c r="AO76" s="176">
        <v>118</v>
      </c>
      <c r="AP76" s="176">
        <v>193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-75.7643530791253</v>
      </c>
      <c r="AW76" s="168"/>
      <c r="AX76" s="168"/>
      <c r="AY76" s="176">
        <v>64</v>
      </c>
      <c r="AZ76" s="176">
        <v>83</v>
      </c>
      <c r="BA76" s="167"/>
      <c r="BB76" s="184">
        <v>212</v>
      </c>
      <c r="BC76" s="180">
        <v>35.571040874344597</v>
      </c>
      <c r="BD76" s="181" t="s">
        <v>55</v>
      </c>
      <c r="BE76" s="182">
        <v>1.11159502732327</v>
      </c>
      <c r="BF76" s="183">
        <v>-3.1287061582506199</v>
      </c>
      <c r="BG76" s="168">
        <v>1.7999999999999999E-2</v>
      </c>
      <c r="BH76" s="168">
        <v>1.0999999999999999E-2</v>
      </c>
      <c r="BI76" s="176">
        <v>0</v>
      </c>
      <c r="BJ76" s="176">
        <v>17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3.7499999999999999E-2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6545.8753699999997</v>
      </c>
      <c r="N77" s="171">
        <v>20985.08812</v>
      </c>
      <c r="O77" s="166">
        <v>2476.48454829093</v>
      </c>
      <c r="P77" s="172">
        <v>248.64599999999999</v>
      </c>
      <c r="Q77" s="178">
        <v>9.9598809081623294</v>
      </c>
      <c r="R77" s="179">
        <v>18608.435264647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3394.5190299999999</v>
      </c>
      <c r="Y77" s="166">
        <v>400.59273892982401</v>
      </c>
      <c r="Z77" s="177">
        <v>573</v>
      </c>
      <c r="AA77" s="173">
        <v>0.69911472762622096</v>
      </c>
      <c r="AB77" s="174">
        <v>-2082.4324838682201</v>
      </c>
      <c r="AC77" s="168"/>
      <c r="AD77" s="168"/>
      <c r="AE77" s="176">
        <v>1461</v>
      </c>
      <c r="AF77" s="176">
        <v>2433</v>
      </c>
      <c r="AG77" s="167"/>
      <c r="AH77" s="180">
        <v>523.6</v>
      </c>
      <c r="AI77" s="166">
        <v>61.790891802322903</v>
      </c>
      <c r="AJ77" s="181" t="s">
        <v>53</v>
      </c>
      <c r="AK77" s="182">
        <v>0.98080780638607701</v>
      </c>
      <c r="AL77" s="183">
        <v>-78.577915137344107</v>
      </c>
      <c r="AM77" s="168">
        <v>4.0000000000000001E-3</v>
      </c>
      <c r="AN77" s="168"/>
      <c r="AO77" s="176">
        <v>11</v>
      </c>
      <c r="AP77" s="176">
        <v>118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-17.1340736856747</v>
      </c>
      <c r="AW77" s="168">
        <v>3.5000000000000001E-3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689.8</v>
      </c>
      <c r="BC77" s="180">
        <v>81.404425449278705</v>
      </c>
      <c r="BD77" s="181" t="s">
        <v>55</v>
      </c>
      <c r="BE77" s="178">
        <v>2.54388829528996</v>
      </c>
      <c r="BF77" s="179">
        <v>383.93185262865097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1.4999999999999999E-2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-840.49382000000003</v>
      </c>
      <c r="N78" s="171">
        <v>29.68252</v>
      </c>
      <c r="O78" s="166">
        <v>10.637912457998899</v>
      </c>
      <c r="P78" s="172">
        <v>256.80599999999998</v>
      </c>
      <c r="Q78" s="173">
        <v>4.1423924900504297E-2</v>
      </c>
      <c r="R78" s="174">
        <v>-778.59150619186096</v>
      </c>
      <c r="S78" s="168"/>
      <c r="T78" s="168"/>
      <c r="U78" s="175">
        <v>687</v>
      </c>
      <c r="V78" s="176">
        <v>831</v>
      </c>
      <c r="W78" s="167"/>
      <c r="X78" s="175">
        <v>630.87840500000004</v>
      </c>
      <c r="Y78" s="166">
        <v>226.10038649117399</v>
      </c>
      <c r="Z78" s="177">
        <v>573</v>
      </c>
      <c r="AA78" s="173">
        <v>0.39459055234061802</v>
      </c>
      <c r="AB78" s="174">
        <v>-1172.5880911408101</v>
      </c>
      <c r="AC78" s="168"/>
      <c r="AD78" s="168"/>
      <c r="AE78" s="176">
        <v>968</v>
      </c>
      <c r="AF78" s="176">
        <v>1288</v>
      </c>
      <c r="AG78" s="167"/>
      <c r="AH78" s="180">
        <v>130.44999999999999</v>
      </c>
      <c r="AI78" s="166">
        <v>46.751949637226303</v>
      </c>
      <c r="AJ78" s="181" t="s">
        <v>53</v>
      </c>
      <c r="AK78" s="173">
        <v>0.74209443868613101</v>
      </c>
      <c r="AL78" s="174">
        <v>-67.836892245847906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-36.0585758084693</v>
      </c>
      <c r="AW78" s="168"/>
      <c r="AX78" s="168"/>
      <c r="AY78" s="176">
        <v>31</v>
      </c>
      <c r="AZ78" s="176">
        <v>40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-4.3171516169386299</v>
      </c>
      <c r="BG78" s="168">
        <v>1.4999999999999999E-2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6.8500000000000005E-2</v>
      </c>
      <c r="G79" s="168">
        <v>6.5000000000000002E-2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-474.78559999999999</v>
      </c>
      <c r="N79" s="171">
        <v>670.88426000000004</v>
      </c>
      <c r="O79" s="166">
        <v>273.84088010189998</v>
      </c>
      <c r="P79" s="172">
        <v>249.55500000000001</v>
      </c>
      <c r="Q79" s="182">
        <v>1.0973167442123</v>
      </c>
      <c r="R79" s="183">
        <v>-18.7593176374058</v>
      </c>
      <c r="S79" s="168">
        <v>8.5000000000000006E-3</v>
      </c>
      <c r="T79" s="168">
        <v>5.0000000000000001E-3</v>
      </c>
      <c r="U79" s="175">
        <v>0</v>
      </c>
      <c r="V79" s="176">
        <v>63</v>
      </c>
      <c r="W79" s="167"/>
      <c r="X79" s="175">
        <v>1701.0354</v>
      </c>
      <c r="Y79" s="166">
        <v>694.32696337291804</v>
      </c>
      <c r="Z79" s="177">
        <v>573</v>
      </c>
      <c r="AA79" s="178">
        <v>1.2117399011743799</v>
      </c>
      <c r="AB79" s="179">
        <v>117.55372266941799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209.4</v>
      </c>
      <c r="AI79" s="166">
        <v>85.472686888402905</v>
      </c>
      <c r="AJ79" s="181" t="s">
        <v>53</v>
      </c>
      <c r="AK79" s="178">
        <v>1.3567093156889301</v>
      </c>
      <c r="AL79" s="179">
        <v>35.2999202934962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-26.4158932587946</v>
      </c>
      <c r="AW79" s="168"/>
      <c r="AX79" s="168"/>
      <c r="AY79" s="176">
        <v>22</v>
      </c>
      <c r="AZ79" s="176">
        <v>30</v>
      </c>
      <c r="BA79" s="167"/>
      <c r="BB79" s="184">
        <v>144</v>
      </c>
      <c r="BC79" s="180">
        <v>58.777778949044901</v>
      </c>
      <c r="BD79" s="181" t="s">
        <v>55</v>
      </c>
      <c r="BE79" s="178">
        <v>1.83680559215765</v>
      </c>
      <c r="BF79" s="179">
        <v>55.568213482410798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5.0999999999999997E-2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1405.8121000000001</v>
      </c>
      <c r="M80" s="171">
        <v>613.11282000000006</v>
      </c>
      <c r="N80" s="171">
        <v>2018.9249199999999</v>
      </c>
      <c r="O80" s="166">
        <v>754.03903273672904</v>
      </c>
      <c r="P80" s="172">
        <v>236.18299999999999</v>
      </c>
      <c r="Q80" s="178">
        <v>3.1926050254960301</v>
      </c>
      <c r="R80" s="179">
        <v>1305.6054546814901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1458.6537800000001</v>
      </c>
      <c r="Y80" s="166">
        <v>544.78592763567099</v>
      </c>
      <c r="Z80" s="177">
        <v>573</v>
      </c>
      <c r="AA80" s="182">
        <v>0.95076078121408503</v>
      </c>
      <c r="AB80" s="183">
        <v>-271.919773674498</v>
      </c>
      <c r="AC80" s="168">
        <v>1E-3</v>
      </c>
      <c r="AD80" s="168"/>
      <c r="AE80" s="176">
        <v>76</v>
      </c>
      <c r="AF80" s="176">
        <v>383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4.2775150410237197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-15.1231707832321</v>
      </c>
      <c r="AW80" s="168"/>
      <c r="AX80" s="168"/>
      <c r="AY80" s="176">
        <v>10</v>
      </c>
      <c r="AZ80" s="176">
        <v>19</v>
      </c>
      <c r="BA80" s="167"/>
      <c r="BB80" s="184">
        <v>137.6</v>
      </c>
      <c r="BC80" s="180">
        <v>51.391594544572698</v>
      </c>
      <c r="BD80" s="181" t="s">
        <v>55</v>
      </c>
      <c r="BE80" s="178">
        <v>1.6059873295178999</v>
      </c>
      <c r="BF80" s="179">
        <v>40.9536584335358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407.30072000000001</v>
      </c>
      <c r="N81" s="171">
        <v>3868.6212500000001</v>
      </c>
      <c r="O81" s="166">
        <v>695.62696550774501</v>
      </c>
      <c r="P81" s="172">
        <v>255.63</v>
      </c>
      <c r="Q81" s="178">
        <v>2.7212258557592799</v>
      </c>
      <c r="R81" s="179">
        <v>2265.0039828906501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2332.4125949999998</v>
      </c>
      <c r="Y81" s="166">
        <v>419.39724540671801</v>
      </c>
      <c r="Z81" s="177">
        <v>573</v>
      </c>
      <c r="AA81" s="173">
        <v>0.731932365456751</v>
      </c>
      <c r="AB81" s="174">
        <v>-1262.12910219383</v>
      </c>
      <c r="AC81" s="168"/>
      <c r="AD81" s="168"/>
      <c r="AE81" s="176">
        <v>855</v>
      </c>
      <c r="AF81" s="176">
        <v>1492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-141.21139079094399</v>
      </c>
      <c r="AM81" s="168"/>
      <c r="AN81" s="168"/>
      <c r="AO81" s="176">
        <v>97</v>
      </c>
      <c r="AP81" s="176">
        <v>167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-57.571146867541401</v>
      </c>
      <c r="AW81" s="168"/>
      <c r="AX81" s="168"/>
      <c r="AY81" s="176">
        <v>47</v>
      </c>
      <c r="AZ81" s="176">
        <v>64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19.457706264917199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1574.6749</v>
      </c>
      <c r="N82" s="171">
        <v>5416.67695</v>
      </c>
      <c r="O82" s="166">
        <v>1156.9915373183301</v>
      </c>
      <c r="P82" s="172">
        <v>287.5</v>
      </c>
      <c r="Q82" s="178">
        <v>4.02431839067245</v>
      </c>
      <c r="R82" s="179">
        <v>3898.4045355305698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2299.1474400000002</v>
      </c>
      <c r="Y82" s="166">
        <v>491.09336880928402</v>
      </c>
      <c r="Z82" s="177">
        <v>573</v>
      </c>
      <c r="AA82" s="188">
        <v>0.857056490068559</v>
      </c>
      <c r="AB82" s="171">
        <v>-726.83549388168501</v>
      </c>
      <c r="AC82" s="168"/>
      <c r="AD82" s="168"/>
      <c r="AE82" s="176">
        <v>384</v>
      </c>
      <c r="AF82" s="176">
        <v>920</v>
      </c>
      <c r="AG82" s="167"/>
      <c r="AH82" s="180">
        <v>190.7</v>
      </c>
      <c r="AI82" s="166">
        <v>40.733144731218502</v>
      </c>
      <c r="AJ82" s="181" t="s">
        <v>53</v>
      </c>
      <c r="AK82" s="173">
        <v>0.64655785287648404</v>
      </c>
      <c r="AL82" s="174">
        <v>-141.99969430112799</v>
      </c>
      <c r="AM82" s="168"/>
      <c r="AN82" s="168"/>
      <c r="AO82" s="176">
        <v>105</v>
      </c>
      <c r="AP82" s="176">
        <v>164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-26.4951604574293</v>
      </c>
      <c r="AW82" s="168"/>
      <c r="AX82" s="168"/>
      <c r="AY82" s="176">
        <v>17</v>
      </c>
      <c r="AZ82" s="176">
        <v>32</v>
      </c>
      <c r="BA82" s="167"/>
      <c r="BB82" s="184">
        <v>212.2</v>
      </c>
      <c r="BC82" s="180">
        <v>45.325502422467601</v>
      </c>
      <c r="BD82" s="181" t="s">
        <v>55</v>
      </c>
      <c r="BE82" s="178">
        <v>1.4164219507021101</v>
      </c>
      <c r="BF82" s="179">
        <v>43.209679085141502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699.89427000000001</v>
      </c>
      <c r="N83" s="171">
        <v>1439.9097999999999</v>
      </c>
      <c r="O83" s="166">
        <v>503.94297832628399</v>
      </c>
      <c r="P83" s="172">
        <v>255.63</v>
      </c>
      <c r="Q83" s="178">
        <v>1.97137651420523</v>
      </c>
      <c r="R83" s="179">
        <v>616.00921951915404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607.12163999999996</v>
      </c>
      <c r="Y83" s="166">
        <v>212.48184259037399</v>
      </c>
      <c r="Z83" s="177">
        <v>573</v>
      </c>
      <c r="AA83" s="173">
        <v>0.37082346001810601</v>
      </c>
      <c r="AB83" s="174">
        <v>-1239.6687704194501</v>
      </c>
      <c r="AC83" s="168"/>
      <c r="AD83" s="168"/>
      <c r="AE83" s="176">
        <v>1031</v>
      </c>
      <c r="AF83" s="176">
        <v>1358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-57.950254548735799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-35.968318615551901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18.263362768896101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1283.838</v>
      </c>
      <c r="N84" s="171">
        <v>4690.1543099999999</v>
      </c>
      <c r="O84" s="166">
        <v>1439.43338967248</v>
      </c>
      <c r="P84" s="172">
        <v>287.5</v>
      </c>
      <c r="Q84" s="178">
        <v>5.0067248336434096</v>
      </c>
      <c r="R84" s="179">
        <v>3633.4766939005999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1253.2079900000001</v>
      </c>
      <c r="Y84" s="166">
        <v>384.61622065699999</v>
      </c>
      <c r="Z84" s="177">
        <v>573</v>
      </c>
      <c r="AA84" s="173">
        <v>0.67123249678359598</v>
      </c>
      <c r="AB84" s="174">
        <v>-852.79644139114998</v>
      </c>
      <c r="AC84" s="168"/>
      <c r="AD84" s="168"/>
      <c r="AE84" s="176">
        <v>614</v>
      </c>
      <c r="AF84" s="176">
        <v>988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-168.500225440912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-44.206406461183903</v>
      </c>
      <c r="AW84" s="168"/>
      <c r="AX84" s="168"/>
      <c r="AY84" s="176">
        <v>38</v>
      </c>
      <c r="AZ84" s="176">
        <v>48</v>
      </c>
      <c r="BA84" s="167"/>
      <c r="BB84" s="184">
        <v>82.2</v>
      </c>
      <c r="BC84" s="180">
        <v>25.227618711563899</v>
      </c>
      <c r="BD84" s="181" t="s">
        <v>55</v>
      </c>
      <c r="BE84" s="188">
        <v>0.78836308473637295</v>
      </c>
      <c r="BF84" s="171">
        <v>-35.412812922367898</v>
      </c>
      <c r="BG84" s="168"/>
      <c r="BH84" s="168"/>
      <c r="BI84" s="176">
        <v>23</v>
      </c>
      <c r="BJ84" s="176">
        <v>43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2723.20723</v>
      </c>
      <c r="N85" s="171">
        <v>12008.99013</v>
      </c>
      <c r="O85" s="166">
        <v>3229.1665946592402</v>
      </c>
      <c r="P85" s="172">
        <v>287.5</v>
      </c>
      <c r="Q85" s="178">
        <v>11.2318838075104</v>
      </c>
      <c r="R85" s="179">
        <v>10802.946593689399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2319.1927150000001</v>
      </c>
      <c r="Y85" s="166">
        <v>623.621100590835</v>
      </c>
      <c r="Z85" s="177">
        <v>573</v>
      </c>
      <c r="AA85" s="182">
        <v>1.08834398008872</v>
      </c>
      <c r="AB85" s="183">
        <v>-84.504489542581297</v>
      </c>
      <c r="AC85" s="168">
        <v>1.6E-2</v>
      </c>
      <c r="AD85" s="168">
        <v>8.9999999999999993E-3</v>
      </c>
      <c r="AE85" s="176">
        <v>0</v>
      </c>
      <c r="AF85" s="176">
        <v>238</v>
      </c>
      <c r="AG85" s="167"/>
      <c r="AH85" s="180">
        <v>162.4</v>
      </c>
      <c r="AI85" s="166">
        <v>43.6686723276257</v>
      </c>
      <c r="AJ85" s="181" t="s">
        <v>53</v>
      </c>
      <c r="AK85" s="173">
        <v>0.69315352900993199</v>
      </c>
      <c r="AL85" s="174">
        <v>-101.880844478504</v>
      </c>
      <c r="AM85" s="168"/>
      <c r="AN85" s="168"/>
      <c r="AO85" s="176">
        <v>72</v>
      </c>
      <c r="AP85" s="176">
        <v>119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-46.918944629461301</v>
      </c>
      <c r="AW85" s="168"/>
      <c r="AX85" s="168"/>
      <c r="AY85" s="176">
        <v>40</v>
      </c>
      <c r="AZ85" s="176">
        <v>52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-18.837889258922502</v>
      </c>
      <c r="BG85" s="168">
        <v>3.0000000000000001E-3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4416.2170800000004</v>
      </c>
      <c r="N86" s="171">
        <v>9013.9395999999997</v>
      </c>
      <c r="O86" s="166">
        <v>1118.23391974171</v>
      </c>
      <c r="P86" s="172">
        <v>287.5</v>
      </c>
      <c r="Q86" s="178">
        <v>3.8895092860581202</v>
      </c>
      <c r="R86" s="179">
        <v>6399.7990694075997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2746.0294199999998</v>
      </c>
      <c r="Y86" s="166">
        <v>340.661617263626</v>
      </c>
      <c r="Z86" s="177">
        <v>573</v>
      </c>
      <c r="AA86" s="173">
        <v>0.59452289225763699</v>
      </c>
      <c r="AB86" s="174">
        <v>-2464.0663157545901</v>
      </c>
      <c r="AC86" s="168"/>
      <c r="AD86" s="168"/>
      <c r="AE86" s="176">
        <v>1873</v>
      </c>
      <c r="AF86" s="176">
        <v>2797</v>
      </c>
      <c r="AG86" s="167"/>
      <c r="AH86" s="180">
        <v>298.39999999999998</v>
      </c>
      <c r="AI86" s="166">
        <v>37.018331213460201</v>
      </c>
      <c r="AJ86" s="181" t="s">
        <v>53</v>
      </c>
      <c r="AK86" s="173">
        <v>0.58759255894381202</v>
      </c>
      <c r="AL86" s="174">
        <v>-274.43775105155203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-92.882603441663903</v>
      </c>
      <c r="AW86" s="168"/>
      <c r="AX86" s="168"/>
      <c r="AY86" s="176">
        <v>77</v>
      </c>
      <c r="AZ86" s="176">
        <v>103</v>
      </c>
      <c r="BA86" s="167"/>
      <c r="BB86" s="184">
        <v>296.39999999999998</v>
      </c>
      <c r="BC86" s="180">
        <v>36.770219073959801</v>
      </c>
      <c r="BD86" s="181" t="s">
        <v>55</v>
      </c>
      <c r="BE86" s="178">
        <v>1.14906934606124</v>
      </c>
      <c r="BF86" s="179">
        <v>5.4347931166721501</v>
      </c>
      <c r="BG86" s="168">
        <v>0.02</v>
      </c>
      <c r="BH86" s="168">
        <v>1.4999999999999999E-2</v>
      </c>
      <c r="BI86" s="176">
        <v>0</v>
      </c>
      <c r="BJ86" s="176">
        <v>14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1985.5936200000001</v>
      </c>
      <c r="N87" s="171">
        <v>14808.683209999999</v>
      </c>
      <c r="O87" s="166">
        <v>2244.6310261036201</v>
      </c>
      <c r="P87" s="172">
        <v>271.31</v>
      </c>
      <c r="Q87" s="178">
        <v>8.2733073830806791</v>
      </c>
      <c r="R87" s="179">
        <v>12789.6364264802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3101.2228799999998</v>
      </c>
      <c r="Y87" s="166">
        <v>470.06887760349503</v>
      </c>
      <c r="Z87" s="177">
        <v>573</v>
      </c>
      <c r="AA87" s="188">
        <v>0.82036453333943304</v>
      </c>
      <c r="AB87" s="171">
        <v>-1162.9539176000501</v>
      </c>
      <c r="AC87" s="168"/>
      <c r="AD87" s="168"/>
      <c r="AE87" s="176">
        <v>680</v>
      </c>
      <c r="AF87" s="176">
        <v>1436</v>
      </c>
      <c r="AG87" s="167"/>
      <c r="AH87" s="180">
        <v>311.3</v>
      </c>
      <c r="AI87" s="166">
        <v>47.185399843937702</v>
      </c>
      <c r="AJ87" s="181" t="s">
        <v>53</v>
      </c>
      <c r="AK87" s="188">
        <v>0.74897460069742305</v>
      </c>
      <c r="AL87" s="171">
        <v>-157.536192406288</v>
      </c>
      <c r="AM87" s="168"/>
      <c r="AN87" s="168"/>
      <c r="AO87" s="176">
        <v>105</v>
      </c>
      <c r="AP87" s="176">
        <v>188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-69.669509182549405</v>
      </c>
      <c r="AW87" s="168"/>
      <c r="AX87" s="168"/>
      <c r="AY87" s="176">
        <v>57</v>
      </c>
      <c r="AZ87" s="176">
        <v>78</v>
      </c>
      <c r="BA87" s="167"/>
      <c r="BB87" s="184">
        <v>255.4</v>
      </c>
      <c r="BC87" s="180">
        <v>38.712338966083102</v>
      </c>
      <c r="BD87" s="181" t="s">
        <v>55</v>
      </c>
      <c r="BE87" s="178">
        <v>1.2097605926901001</v>
      </c>
      <c r="BF87" s="179">
        <v>17.260981634901199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-10828.1808104642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-297.140658733799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-48.097219127799796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23.982364887466701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-1205.3251499999999</v>
      </c>
      <c r="N89" s="171">
        <v>-9101.7206800000004</v>
      </c>
      <c r="O89" s="166">
        <v>-5583.1001902168</v>
      </c>
      <c r="P89" s="172">
        <v>264.70999999999998</v>
      </c>
      <c r="Q89" s="173">
        <v>-21.091383741516399</v>
      </c>
      <c r="R89" s="174">
        <v>-9588.49485531553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-685.18483080615897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-50.650451606959898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-27.6223369160533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-32.844673832106601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3917.81178</v>
      </c>
      <c r="N90" s="171">
        <v>5578.0310799999997</v>
      </c>
      <c r="O90" s="166">
        <v>1212.84050750299</v>
      </c>
      <c r="P90" s="172">
        <v>265.83499999999998</v>
      </c>
      <c r="Q90" s="178">
        <v>4.5623808283446099</v>
      </c>
      <c r="R90" s="179">
        <v>4198.9223876370797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2341.4848050000001</v>
      </c>
      <c r="Y90" s="166">
        <v>509.11290713115602</v>
      </c>
      <c r="Z90" s="177">
        <v>573</v>
      </c>
      <c r="AA90" s="188">
        <v>0.88850420092697302</v>
      </c>
      <c r="AB90" s="171">
        <v>-631.14588969390695</v>
      </c>
      <c r="AC90" s="168"/>
      <c r="AD90" s="168"/>
      <c r="AE90" s="176">
        <v>294</v>
      </c>
      <c r="AF90" s="176">
        <v>821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-62.933741301424298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-26.005394616234799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3.3892107675304999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3253.1267699999999</v>
      </c>
      <c r="N91" s="171">
        <v>8675.4473999999991</v>
      </c>
      <c r="O91" s="166">
        <v>1480.7625883555399</v>
      </c>
      <c r="P91" s="172">
        <v>266.37799999999999</v>
      </c>
      <c r="Q91" s="178">
        <v>5.5588771908924199</v>
      </c>
      <c r="R91" s="179">
        <v>6915.0370992951903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2507.2538450000002</v>
      </c>
      <c r="Y91" s="166">
        <v>427.94884482690497</v>
      </c>
      <c r="Z91" s="177">
        <v>573</v>
      </c>
      <c r="AA91" s="173">
        <v>0.74685662273456399</v>
      </c>
      <c r="AB91" s="174">
        <v>-1279.5269788813</v>
      </c>
      <c r="AC91" s="168"/>
      <c r="AD91" s="168"/>
      <c r="AE91" s="176">
        <v>850</v>
      </c>
      <c r="AF91" s="176">
        <v>1522</v>
      </c>
      <c r="AG91" s="167"/>
      <c r="AH91" s="180">
        <v>291.7</v>
      </c>
      <c r="AI91" s="166">
        <v>49.7886076772606</v>
      </c>
      <c r="AJ91" s="181" t="s">
        <v>53</v>
      </c>
      <c r="AK91" s="188">
        <v>0.79029535995651801</v>
      </c>
      <c r="AL91" s="171">
        <v>-124.647629850824</v>
      </c>
      <c r="AM91" s="168"/>
      <c r="AN91" s="168"/>
      <c r="AO91" s="176">
        <v>78</v>
      </c>
      <c r="AP91" s="176">
        <v>152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-83.339080597034695</v>
      </c>
      <c r="AW91" s="168"/>
      <c r="AX91" s="168"/>
      <c r="AY91" s="176">
        <v>72</v>
      </c>
      <c r="AZ91" s="176">
        <v>91</v>
      </c>
      <c r="BA91" s="167"/>
      <c r="BB91" s="184">
        <v>233</v>
      </c>
      <c r="BC91" s="180">
        <v>39.7694397970577</v>
      </c>
      <c r="BD91" s="181" t="s">
        <v>55</v>
      </c>
      <c r="BE91" s="178">
        <v>1.24279499365805</v>
      </c>
      <c r="BF91" s="179">
        <v>21.521838805930599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3.7999999999999999E-2</v>
      </c>
      <c r="G92" s="168">
        <v>0.03</v>
      </c>
      <c r="H92" s="169"/>
      <c r="I92" s="170">
        <v>5</v>
      </c>
      <c r="J92" s="170">
        <v>3</v>
      </c>
      <c r="K92" s="167"/>
      <c r="L92" s="171">
        <v>2339.5276899999999</v>
      </c>
      <c r="M92" s="171">
        <v>2273.0611600000002</v>
      </c>
      <c r="N92" s="171">
        <v>4612.5888500000001</v>
      </c>
      <c r="O92" s="166">
        <v>1421.0782308119001</v>
      </c>
      <c r="P92" s="172">
        <v>247.02500000000001</v>
      </c>
      <c r="Q92" s="178">
        <v>5.7527708969209597</v>
      </c>
      <c r="R92" s="179">
        <v>3708.1550882479401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1856.69579</v>
      </c>
      <c r="Y92" s="166">
        <v>572.02366267895297</v>
      </c>
      <c r="Z92" s="177">
        <v>573</v>
      </c>
      <c r="AA92" s="182">
        <v>0.99829609542574804</v>
      </c>
      <c r="AB92" s="183">
        <v>-241.23172941678399</v>
      </c>
      <c r="AC92" s="168">
        <v>6.0000000000000001E-3</v>
      </c>
      <c r="AD92" s="168">
        <v>0</v>
      </c>
      <c r="AE92" s="176">
        <v>4</v>
      </c>
      <c r="AF92" s="176">
        <v>376</v>
      </c>
      <c r="AG92" s="167"/>
      <c r="AH92" s="180">
        <v>196.8</v>
      </c>
      <c r="AI92" s="166">
        <v>60.631503244383403</v>
      </c>
      <c r="AJ92" s="181" t="s">
        <v>53</v>
      </c>
      <c r="AK92" s="182">
        <v>0.96240481340291095</v>
      </c>
      <c r="AL92" s="183">
        <v>-33.862187998704002</v>
      </c>
      <c r="AM92" s="168">
        <v>2E-3</v>
      </c>
      <c r="AN92" s="168"/>
      <c r="AO92" s="176">
        <v>8</v>
      </c>
      <c r="AP92" s="176">
        <v>49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-31.980873142528001</v>
      </c>
      <c r="AW92" s="168"/>
      <c r="AX92" s="168"/>
      <c r="AY92" s="176">
        <v>26</v>
      </c>
      <c r="AZ92" s="176">
        <v>36</v>
      </c>
      <c r="BA92" s="167"/>
      <c r="BB92" s="184">
        <v>144.6</v>
      </c>
      <c r="BC92" s="180">
        <v>44.549366713098799</v>
      </c>
      <c r="BD92" s="181" t="s">
        <v>55</v>
      </c>
      <c r="BE92" s="178">
        <v>1.3921677097843399</v>
      </c>
      <c r="BF92" s="179">
        <v>27.438253714944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3142.92614</v>
      </c>
      <c r="N93" s="171">
        <v>6196.6203999999998</v>
      </c>
      <c r="O93" s="166">
        <v>1037.3390528811799</v>
      </c>
      <c r="P93" s="172">
        <v>287.5</v>
      </c>
      <c r="Q93" s="178">
        <v>3.6081358361084499</v>
      </c>
      <c r="R93" s="179">
        <v>4259.3907255377298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2280.0541149999999</v>
      </c>
      <c r="Y93" s="166">
        <v>381.69018327666703</v>
      </c>
      <c r="Z93" s="177">
        <v>573</v>
      </c>
      <c r="AA93" s="173">
        <v>0.66612597430482801</v>
      </c>
      <c r="AB93" s="174">
        <v>-1580.9288535804501</v>
      </c>
      <c r="AC93" s="168"/>
      <c r="AD93" s="168"/>
      <c r="AE93" s="176">
        <v>1143</v>
      </c>
      <c r="AF93" s="176">
        <v>1828</v>
      </c>
      <c r="AG93" s="167"/>
      <c r="AH93" s="180">
        <v>326.60000000000002</v>
      </c>
      <c r="AI93" s="166">
        <v>54.674147002936103</v>
      </c>
      <c r="AJ93" s="181" t="s">
        <v>53</v>
      </c>
      <c r="AK93" s="188">
        <v>0.86784360322120802</v>
      </c>
      <c r="AL93" s="171">
        <v>-97.905980838688293</v>
      </c>
      <c r="AM93" s="168"/>
      <c r="AN93" s="168"/>
      <c r="AO93" s="176">
        <v>50</v>
      </c>
      <c r="AP93" s="176">
        <v>126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-75.411042752682803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-69.422085505365501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-1112.0032200000001</v>
      </c>
      <c r="N94" s="171">
        <v>1284.1960899999999</v>
      </c>
      <c r="O94" s="166">
        <v>240.15829054545199</v>
      </c>
      <c r="P94" s="172">
        <v>287.5</v>
      </c>
      <c r="Q94" s="188">
        <v>0.83533318450591898</v>
      </c>
      <c r="R94" s="171">
        <v>-449.93014416463399</v>
      </c>
      <c r="S94" s="168"/>
      <c r="T94" s="168"/>
      <c r="U94" s="175">
        <v>254</v>
      </c>
      <c r="V94" s="176">
        <v>561</v>
      </c>
      <c r="W94" s="167"/>
      <c r="X94" s="175">
        <v>2527.419985</v>
      </c>
      <c r="Y94" s="166">
        <v>472.65434602593399</v>
      </c>
      <c r="Z94" s="177">
        <v>573</v>
      </c>
      <c r="AA94" s="188">
        <v>0.82487669463513702</v>
      </c>
      <c r="AB94" s="171">
        <v>-928.76899648290498</v>
      </c>
      <c r="AC94" s="168"/>
      <c r="AD94" s="168"/>
      <c r="AE94" s="176">
        <v>537</v>
      </c>
      <c r="AF94" s="176">
        <v>1150</v>
      </c>
      <c r="AG94" s="167"/>
      <c r="AH94" s="180">
        <v>307.95</v>
      </c>
      <c r="AI94" s="166">
        <v>57.589916485006498</v>
      </c>
      <c r="AJ94" s="181" t="s">
        <v>53</v>
      </c>
      <c r="AK94" s="188">
        <v>0.91412565849216598</v>
      </c>
      <c r="AL94" s="171">
        <v>-72.049835660424193</v>
      </c>
      <c r="AM94" s="168"/>
      <c r="AN94" s="168"/>
      <c r="AO94" s="176">
        <v>29</v>
      </c>
      <c r="AP94" s="176">
        <v>97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-78.407894770901393</v>
      </c>
      <c r="AW94" s="168"/>
      <c r="AX94" s="168"/>
      <c r="AY94" s="176">
        <v>68</v>
      </c>
      <c r="AZ94" s="176">
        <v>85</v>
      </c>
      <c r="BA94" s="167"/>
      <c r="BB94" s="184">
        <v>154</v>
      </c>
      <c r="BC94" s="180">
        <v>28.799633507683101</v>
      </c>
      <c r="BD94" s="181" t="s">
        <v>55</v>
      </c>
      <c r="BE94" s="188">
        <v>0.89998854711509502</v>
      </c>
      <c r="BF94" s="171">
        <v>-39.015789541802803</v>
      </c>
      <c r="BG94" s="168"/>
      <c r="BH94" s="168"/>
      <c r="BI94" s="176">
        <v>18</v>
      </c>
      <c r="BJ94" s="176">
        <v>52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3.6999999999999998E-2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716.85189000000003</v>
      </c>
      <c r="N95" s="171">
        <v>2778.7421599999998</v>
      </c>
      <c r="O95" s="166">
        <v>1495.8185997220401</v>
      </c>
      <c r="P95" s="172">
        <v>247.02500000000001</v>
      </c>
      <c r="Q95" s="178">
        <v>6.0553328599212204</v>
      </c>
      <c r="R95" s="179">
        <v>2261.1122907609401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1068.4842799999999</v>
      </c>
      <c r="Y95" s="166">
        <v>575.17343010141406</v>
      </c>
      <c r="Z95" s="177">
        <v>573</v>
      </c>
      <c r="AA95" s="182">
        <v>1.0037930717302199</v>
      </c>
      <c r="AB95" s="183">
        <v>-132.21166200579501</v>
      </c>
      <c r="AC95" s="168">
        <v>7.0000000000000001E-3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-30.313689958752299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-7.6272863387307401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25.945427322538499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5.6000000000000001E-2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1129.7471</v>
      </c>
      <c r="N96" s="171">
        <v>3053.6510400000002</v>
      </c>
      <c r="O96" s="166">
        <v>923.24834879853699</v>
      </c>
      <c r="P96" s="172">
        <v>248.167</v>
      </c>
      <c r="Q96" s="178">
        <v>3.7202704178981798</v>
      </c>
      <c r="R96" s="179">
        <v>2127.7725456441999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2063.0792299999998</v>
      </c>
      <c r="Y96" s="166">
        <v>623.75643699551802</v>
      </c>
      <c r="Z96" s="177">
        <v>573</v>
      </c>
      <c r="AA96" s="182">
        <v>1.0885801692766499</v>
      </c>
      <c r="AB96" s="183">
        <v>-74.708538985705701</v>
      </c>
      <c r="AC96" s="168">
        <v>1.6E-2</v>
      </c>
      <c r="AD96" s="168">
        <v>8.9999999999999993E-3</v>
      </c>
      <c r="AE96" s="176">
        <v>0</v>
      </c>
      <c r="AF96" s="176">
        <v>212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-18.794728527224201</v>
      </c>
      <c r="AM96" s="168">
        <v>0.01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-45.093899308501399</v>
      </c>
      <c r="AW96" s="168"/>
      <c r="AX96" s="168"/>
      <c r="AY96" s="176">
        <v>39</v>
      </c>
      <c r="AZ96" s="176">
        <v>49</v>
      </c>
      <c r="BA96" s="167"/>
      <c r="BB96" s="184">
        <v>132.6</v>
      </c>
      <c r="BC96" s="180">
        <v>40.090609387602498</v>
      </c>
      <c r="BD96" s="181" t="s">
        <v>55</v>
      </c>
      <c r="BE96" s="178">
        <v>1.2528315433625801</v>
      </c>
      <c r="BF96" s="179">
        <v>13.2122013829972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1613.0152499999999</v>
      </c>
      <c r="N97" s="171">
        <v>3139.55</v>
      </c>
      <c r="O97" s="166">
        <v>1027.74681819386</v>
      </c>
      <c r="P97" s="172">
        <v>285.53899999999999</v>
      </c>
      <c r="Q97" s="178">
        <v>3.5993220477548098</v>
      </c>
      <c r="R97" s="179">
        <v>2155.6390431549298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1068.9033300000001</v>
      </c>
      <c r="Y97" s="166">
        <v>349.91065482770699</v>
      </c>
      <c r="Z97" s="177">
        <v>573</v>
      </c>
      <c r="AA97" s="173">
        <v>0.61066431907104102</v>
      </c>
      <c r="AB97" s="174">
        <v>-905.54141580433497</v>
      </c>
      <c r="AC97" s="168"/>
      <c r="AD97" s="168"/>
      <c r="AE97" s="176">
        <v>682</v>
      </c>
      <c r="AF97" s="176">
        <v>1032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-74.585547968015902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-37.7328375791786</v>
      </c>
      <c r="AW97" s="168"/>
      <c r="AX97" s="168"/>
      <c r="AY97" s="176">
        <v>32</v>
      </c>
      <c r="AZ97" s="176">
        <v>42</v>
      </c>
      <c r="BA97" s="167"/>
      <c r="BB97" s="184">
        <v>94.6</v>
      </c>
      <c r="BC97" s="180">
        <v>30.967765762972299</v>
      </c>
      <c r="BD97" s="181" t="s">
        <v>55</v>
      </c>
      <c r="BE97" s="182">
        <v>0.967742680092883</v>
      </c>
      <c r="BF97" s="183">
        <v>-15.665675158357301</v>
      </c>
      <c r="BG97" s="168">
        <v>3.0000000000000001E-3</v>
      </c>
      <c r="BH97" s="168"/>
      <c r="BI97" s="176">
        <v>4</v>
      </c>
      <c r="BJ97" s="176">
        <v>23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3.4000000000000002E-2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612.05877999999996</v>
      </c>
      <c r="N98" s="171">
        <v>1091.58097</v>
      </c>
      <c r="O98" s="166">
        <v>397.63390502249803</v>
      </c>
      <c r="P98" s="172">
        <v>287.5</v>
      </c>
      <c r="Q98" s="178">
        <v>1.3830744522521701</v>
      </c>
      <c r="R98" s="179">
        <v>201.31556732773299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703.70078000000001</v>
      </c>
      <c r="Y98" s="166">
        <v>256.33947165529798</v>
      </c>
      <c r="Z98" s="177">
        <v>573</v>
      </c>
      <c r="AA98" s="173">
        <v>0.44736382487835602</v>
      </c>
      <c r="AB98" s="174">
        <v>-1070.6368747172501</v>
      </c>
      <c r="AC98" s="168"/>
      <c r="AD98" s="168"/>
      <c r="AE98" s="176">
        <v>870</v>
      </c>
      <c r="AF98" s="176">
        <v>1184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-25.684244759488099</v>
      </c>
      <c r="AM98" s="168">
        <v>4.0000000000000001E-3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-25.945205018282699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7.30958996343462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91.629339999999999</v>
      </c>
      <c r="N99" s="171">
        <v>2520.7766200000001</v>
      </c>
      <c r="O99" s="166">
        <v>671.04331236576297</v>
      </c>
      <c r="P99" s="172">
        <v>261.89100000000002</v>
      </c>
      <c r="Q99" s="178">
        <v>2.56230001170626</v>
      </c>
      <c r="R99" s="179">
        <v>1411.0564411102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2213.3880549999999</v>
      </c>
      <c r="Y99" s="166">
        <v>589.21494280521097</v>
      </c>
      <c r="Z99" s="177">
        <v>573</v>
      </c>
      <c r="AA99" s="182">
        <v>1.0282983295029899</v>
      </c>
      <c r="AB99" s="183">
        <v>-214.60550913108801</v>
      </c>
      <c r="AC99" s="168">
        <v>8.9999999999999993E-3</v>
      </c>
      <c r="AD99" s="168">
        <v>3.0000000000000001E-3</v>
      </c>
      <c r="AE99" s="176">
        <v>0</v>
      </c>
      <c r="AF99" s="176">
        <v>370</v>
      </c>
      <c r="AG99" s="167"/>
      <c r="AH99" s="180">
        <v>220.85</v>
      </c>
      <c r="AI99" s="166">
        <v>58.791371817776799</v>
      </c>
      <c r="AJ99" s="181" t="s">
        <v>53</v>
      </c>
      <c r="AK99" s="188">
        <v>0.93319637805995004</v>
      </c>
      <c r="AL99" s="171">
        <v>-46.102171972528097</v>
      </c>
      <c r="AM99" s="168"/>
      <c r="AN99" s="168"/>
      <c r="AO99" s="176">
        <v>16</v>
      </c>
      <c r="AP99" s="176">
        <v>64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-43.797377008895999</v>
      </c>
      <c r="AW99" s="168"/>
      <c r="AX99" s="168"/>
      <c r="AY99" s="176">
        <v>37</v>
      </c>
      <c r="AZ99" s="176">
        <v>49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19.405245982208001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-103.78203999999999</v>
      </c>
      <c r="N100" s="171">
        <v>1089.5272299999999</v>
      </c>
      <c r="O100" s="166">
        <v>382.978630680668</v>
      </c>
      <c r="P100" s="172">
        <v>228.56200000000001</v>
      </c>
      <c r="Q100" s="178">
        <v>1.67560062775382</v>
      </c>
      <c r="R100" s="179">
        <v>356.06682476758601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959.79402500000003</v>
      </c>
      <c r="Y100" s="166">
        <v>337.37624109678001</v>
      </c>
      <c r="Z100" s="177">
        <v>573</v>
      </c>
      <c r="AA100" s="173">
        <v>0.58878925147780004</v>
      </c>
      <c r="AB100" s="174">
        <v>-878.975377604865</v>
      </c>
      <c r="AC100" s="168"/>
      <c r="AD100" s="168"/>
      <c r="AE100" s="176">
        <v>671</v>
      </c>
      <c r="AF100" s="176">
        <v>997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-97.1683636371841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-50.344346320554699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-53.2886926411094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147.40975</v>
      </c>
      <c r="N101" s="171">
        <v>954.06987000000004</v>
      </c>
      <c r="O101" s="166">
        <v>388.36049067677197</v>
      </c>
      <c r="P101" s="172">
        <v>287.5</v>
      </c>
      <c r="Q101" s="178">
        <v>1.3508190980061601</v>
      </c>
      <c r="R101" s="179">
        <v>157.37487586756799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741.32358499999998</v>
      </c>
      <c r="Y101" s="166">
        <v>301.76069937190601</v>
      </c>
      <c r="Z101" s="177">
        <v>573</v>
      </c>
      <c r="AA101" s="173">
        <v>0.52663298319704399</v>
      </c>
      <c r="AB101" s="174">
        <v>-846.52417721872496</v>
      </c>
      <c r="AC101" s="168"/>
      <c r="AD101" s="168"/>
      <c r="AE101" s="176">
        <v>667</v>
      </c>
      <c r="AF101" s="176">
        <v>948</v>
      </c>
      <c r="AG101" s="167"/>
      <c r="AH101" s="180">
        <v>89.8</v>
      </c>
      <c r="AI101" s="166">
        <v>36.553687690372399</v>
      </c>
      <c r="AJ101" s="181" t="s">
        <v>53</v>
      </c>
      <c r="AK101" s="173">
        <v>0.58021726492654502</v>
      </c>
      <c r="AL101" s="174">
        <v>-84.780120453367701</v>
      </c>
      <c r="AM101" s="168"/>
      <c r="AN101" s="168"/>
      <c r="AO101" s="176">
        <v>65</v>
      </c>
      <c r="AP101" s="176">
        <v>96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-42.837808369109297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-16.275616738218499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-388.41144000000003</v>
      </c>
      <c r="N102" s="171">
        <v>3436.8025499999999</v>
      </c>
      <c r="O102" s="166">
        <v>859.87218384597304</v>
      </c>
      <c r="P102" s="172">
        <v>274.60399999999998</v>
      </c>
      <c r="Q102" s="178">
        <v>3.1313170377924999</v>
      </c>
      <c r="R102" s="179">
        <v>2198.7569514192301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1701.3504350000001</v>
      </c>
      <c r="Y102" s="166">
        <v>425.67005021302299</v>
      </c>
      <c r="Z102" s="177">
        <v>573</v>
      </c>
      <c r="AA102" s="173">
        <v>0.74287966878363498</v>
      </c>
      <c r="AB102" s="174">
        <v>-882.00642792546205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-154.534000635784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-64.135619209088006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-47.071238418175902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1723.0278800000001</v>
      </c>
      <c r="N103" s="171">
        <v>4804.1183499999997</v>
      </c>
      <c r="O103" s="166">
        <v>1541.2556836589899</v>
      </c>
      <c r="P103" s="172">
        <v>254.25200000000001</v>
      </c>
      <c r="Q103" s="178">
        <v>6.0619215725303599</v>
      </c>
      <c r="R103" s="179">
        <v>3910.1698826762999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1398.2472150000001</v>
      </c>
      <c r="Y103" s="166">
        <v>448.58521590732801</v>
      </c>
      <c r="Z103" s="177">
        <v>573</v>
      </c>
      <c r="AA103" s="188">
        <v>0.782871231949962</v>
      </c>
      <c r="AB103" s="171">
        <v>-616.41725873660903</v>
      </c>
      <c r="AC103" s="168"/>
      <c r="AD103" s="168"/>
      <c r="AE103" s="176">
        <v>388</v>
      </c>
      <c r="AF103" s="176">
        <v>746</v>
      </c>
      <c r="AG103" s="167"/>
      <c r="AH103" s="180">
        <v>100.8</v>
      </c>
      <c r="AI103" s="166">
        <v>32.338623155032501</v>
      </c>
      <c r="AJ103" s="181" t="s">
        <v>53</v>
      </c>
      <c r="AK103" s="173">
        <v>0.51331147865130899</v>
      </c>
      <c r="AL103" s="174">
        <v>-120.707612295648</v>
      </c>
      <c r="AM103" s="168"/>
      <c r="AN103" s="168"/>
      <c r="AO103" s="176">
        <v>96</v>
      </c>
      <c r="AP103" s="176">
        <v>135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-23.855901535402701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-8.7118030708053897</v>
      </c>
      <c r="BG103" s="168">
        <v>1.0999999999999999E-2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4.5999999999999999E-2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1438.8262299999999</v>
      </c>
      <c r="N104" s="171">
        <v>2840.3052899999998</v>
      </c>
      <c r="O104" s="166">
        <v>807.15546193011699</v>
      </c>
      <c r="P104" s="172">
        <v>274.60399999999998</v>
      </c>
      <c r="Q104" s="178">
        <v>2.9393434251872401</v>
      </c>
      <c r="R104" s="179">
        <v>1750.3120827871001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2357.4813349999999</v>
      </c>
      <c r="Y104" s="166">
        <v>669.94697458862004</v>
      </c>
      <c r="Z104" s="177">
        <v>573</v>
      </c>
      <c r="AA104" s="178">
        <v>1.1691919277288301</v>
      </c>
      <c r="AB104" s="179">
        <v>83.056680832567494</v>
      </c>
      <c r="AC104" s="168">
        <v>0.02</v>
      </c>
      <c r="AD104" s="168">
        <v>1.7000000000000001E-2</v>
      </c>
      <c r="AE104" s="176">
        <v>0</v>
      </c>
      <c r="AF104" s="176">
        <v>63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-44.067632133591999</v>
      </c>
      <c r="AM104" s="168"/>
      <c r="AN104" s="168"/>
      <c r="AO104" s="176">
        <v>16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-40.009239906944003</v>
      </c>
      <c r="AW104" s="168"/>
      <c r="AX104" s="168"/>
      <c r="AY104" s="176">
        <v>33</v>
      </c>
      <c r="AZ104" s="176">
        <v>45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-4.6184798138880199</v>
      </c>
      <c r="BG104" s="168">
        <v>1.6E-2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3.2000000000000001E-2</v>
      </c>
      <c r="G105" s="168">
        <v>1.7999999999999999E-2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2463.7404999999999</v>
      </c>
      <c r="N105" s="171">
        <v>5896.4934199999998</v>
      </c>
      <c r="O105" s="166">
        <v>1799.4536590755799</v>
      </c>
      <c r="P105" s="172">
        <v>246.58500000000001</v>
      </c>
      <c r="Q105" s="178">
        <v>7.2974984653388502</v>
      </c>
      <c r="R105" s="179">
        <v>4985.0516965996303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1903.7592500000001</v>
      </c>
      <c r="Y105" s="166">
        <v>580.97691363343699</v>
      </c>
      <c r="Z105" s="177">
        <v>573</v>
      </c>
      <c r="AA105" s="182">
        <v>1.0139213152416</v>
      </c>
      <c r="AB105" s="183">
        <v>-214.19645496345299</v>
      </c>
      <c r="AC105" s="168">
        <v>8.0000000000000002E-3</v>
      </c>
      <c r="AD105" s="168">
        <v>1E-3</v>
      </c>
      <c r="AE105" s="176">
        <v>0</v>
      </c>
      <c r="AF105" s="176">
        <v>350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-109.964239812736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-46.340124396885301</v>
      </c>
      <c r="AW105" s="168"/>
      <c r="AX105" s="168"/>
      <c r="AY105" s="176">
        <v>40</v>
      </c>
      <c r="AZ105" s="176">
        <v>51</v>
      </c>
      <c r="BA105" s="167"/>
      <c r="BB105" s="184">
        <v>112</v>
      </c>
      <c r="BC105" s="180">
        <v>34.179434362273</v>
      </c>
      <c r="BD105" s="181" t="s">
        <v>55</v>
      </c>
      <c r="BE105" s="182">
        <v>1.0681073238210299</v>
      </c>
      <c r="BF105" s="183">
        <v>-6.28024879377051</v>
      </c>
      <c r="BG105" s="168">
        <v>1.4E-2</v>
      </c>
      <c r="BH105" s="168">
        <v>7.0000000000000001E-3</v>
      </c>
      <c r="BI105" s="176">
        <v>0</v>
      </c>
      <c r="BJ105" s="176">
        <v>14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401.06256999999999</v>
      </c>
      <c r="N106" s="171">
        <v>1138.32188</v>
      </c>
      <c r="O106" s="166">
        <v>451.26971226766699</v>
      </c>
      <c r="P106" s="172">
        <v>260.82400000000001</v>
      </c>
      <c r="Q106" s="178">
        <v>1.7301694332870701</v>
      </c>
      <c r="R106" s="179">
        <v>396.18237855213698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1271.2191</v>
      </c>
      <c r="Y106" s="166">
        <v>503.95471400950498</v>
      </c>
      <c r="Z106" s="177">
        <v>573</v>
      </c>
      <c r="AA106" s="188">
        <v>0.87950211869023598</v>
      </c>
      <c r="AB106" s="171">
        <v>-359.175090448829</v>
      </c>
      <c r="AC106" s="168"/>
      <c r="AD106" s="168"/>
      <c r="AE106" s="176">
        <v>175</v>
      </c>
      <c r="AF106" s="176">
        <v>464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-69.057999996991697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-40.525841269077297</v>
      </c>
      <c r="AW106" s="168"/>
      <c r="AX106" s="168"/>
      <c r="AY106" s="176">
        <v>36</v>
      </c>
      <c r="AZ106" s="176">
        <v>44</v>
      </c>
      <c r="BA106" s="167"/>
      <c r="BB106" s="184">
        <v>37.6</v>
      </c>
      <c r="BC106" s="180">
        <v>14.905925537743601</v>
      </c>
      <c r="BD106" s="181" t="s">
        <v>55</v>
      </c>
      <c r="BE106" s="173">
        <v>0.46581017305448702</v>
      </c>
      <c r="BF106" s="174">
        <v>-53.4516825381545</v>
      </c>
      <c r="BG106" s="168"/>
      <c r="BH106" s="168"/>
      <c r="BI106" s="176">
        <v>44</v>
      </c>
      <c r="BJ106" s="176">
        <v>60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2.5000000000000001E-2</v>
      </c>
      <c r="G107" s="168">
        <v>1.7999999999999999E-2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-1890.25668</v>
      </c>
      <c r="N107" s="171">
        <v>3022.41095</v>
      </c>
      <c r="O107" s="166">
        <v>545.705498100466</v>
      </c>
      <c r="P107" s="172">
        <v>236.32499999999999</v>
      </c>
      <c r="Q107" s="178">
        <v>2.3091314846100301</v>
      </c>
      <c r="R107" s="179">
        <v>1545.9772456733899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2141.8910900000001</v>
      </c>
      <c r="Y107" s="166">
        <v>386.72495682474897</v>
      </c>
      <c r="Z107" s="177">
        <v>573</v>
      </c>
      <c r="AA107" s="173">
        <v>0.67491266461561805</v>
      </c>
      <c r="AB107" s="174">
        <v>-1437.9100845653199</v>
      </c>
      <c r="AC107" s="168"/>
      <c r="AD107" s="168"/>
      <c r="AE107" s="176">
        <v>1032</v>
      </c>
      <c r="AF107" s="176">
        <v>1667</v>
      </c>
      <c r="AG107" s="167"/>
      <c r="AH107" s="180">
        <v>197.1</v>
      </c>
      <c r="AI107" s="166">
        <v>35.587005028420002</v>
      </c>
      <c r="AJ107" s="181" t="s">
        <v>53</v>
      </c>
      <c r="AK107" s="173">
        <v>0.56487309568920696</v>
      </c>
      <c r="AL107" s="174">
        <v>-196.49070505692001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-62.359544141440097</v>
      </c>
      <c r="AW107" s="168"/>
      <c r="AX107" s="168"/>
      <c r="AY107" s="176">
        <v>52</v>
      </c>
      <c r="AZ107" s="176">
        <v>69</v>
      </c>
      <c r="BA107" s="167"/>
      <c r="BB107" s="184">
        <v>191.6</v>
      </c>
      <c r="BC107" s="180">
        <v>34.593963284856798</v>
      </c>
      <c r="BD107" s="181" t="s">
        <v>55</v>
      </c>
      <c r="BE107" s="182">
        <v>1.08106135265178</v>
      </c>
      <c r="BF107" s="183">
        <v>-8.3190882828801307</v>
      </c>
      <c r="BG107" s="168">
        <v>1.4999999999999999E-2</v>
      </c>
      <c r="BH107" s="168">
        <v>8.0000000000000002E-3</v>
      </c>
      <c r="BI107" s="176">
        <v>0</v>
      </c>
      <c r="BJ107" s="176">
        <v>22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2.9000000000000001E-2</v>
      </c>
      <c r="G108" s="168">
        <v>2.5499999999999998E-2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-2600.8228399999998</v>
      </c>
      <c r="N108" s="171">
        <v>1520.2077899999999</v>
      </c>
      <c r="O108" s="166">
        <v>320.24497214652303</v>
      </c>
      <c r="P108" s="172">
        <v>287.5</v>
      </c>
      <c r="Q108" s="182">
        <v>1.11389555529225</v>
      </c>
      <c r="R108" s="183">
        <v>-19.249279356999299</v>
      </c>
      <c r="S108" s="168">
        <v>8.9999999999999993E-3</v>
      </c>
      <c r="T108" s="168">
        <v>5.4999999999999997E-3</v>
      </c>
      <c r="U108" s="175">
        <v>0</v>
      </c>
      <c r="V108" s="176">
        <v>118</v>
      </c>
      <c r="W108" s="167"/>
      <c r="X108" s="175">
        <v>2010.5760299999999</v>
      </c>
      <c r="Y108" s="166">
        <v>423.545300163089</v>
      </c>
      <c r="Z108" s="177">
        <v>573</v>
      </c>
      <c r="AA108" s="173">
        <v>0.73917155351324404</v>
      </c>
      <c r="AB108" s="174">
        <v>-1057.6288421445599</v>
      </c>
      <c r="AC108" s="168"/>
      <c r="AD108" s="168"/>
      <c r="AE108" s="176">
        <v>710</v>
      </c>
      <c r="AF108" s="176">
        <v>1254</v>
      </c>
      <c r="AG108" s="167"/>
      <c r="AH108" s="180">
        <v>208.8</v>
      </c>
      <c r="AI108" s="166">
        <v>43.985533177799297</v>
      </c>
      <c r="AJ108" s="181" t="s">
        <v>53</v>
      </c>
      <c r="AK108" s="173">
        <v>0.69818306631427396</v>
      </c>
      <c r="AL108" s="174">
        <v>-128.54189693736001</v>
      </c>
      <c r="AM108" s="168"/>
      <c r="AN108" s="168"/>
      <c r="AO108" s="176">
        <v>91</v>
      </c>
      <c r="AP108" s="176">
        <v>151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-45.974132555519901</v>
      </c>
      <c r="AW108" s="168"/>
      <c r="AX108" s="168"/>
      <c r="AY108" s="176">
        <v>37</v>
      </c>
      <c r="AZ108" s="176">
        <v>52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13.4517348889601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-746.14621999999997</v>
      </c>
      <c r="N109" s="171">
        <v>984.09108000000003</v>
      </c>
      <c r="O109" s="166">
        <v>168.92897249711601</v>
      </c>
      <c r="P109" s="172">
        <v>236.41900000000001</v>
      </c>
      <c r="Q109" s="173">
        <v>0.71453213361496404</v>
      </c>
      <c r="R109" s="174">
        <v>-569.44960210201498</v>
      </c>
      <c r="S109" s="168"/>
      <c r="T109" s="168"/>
      <c r="U109" s="175">
        <v>394</v>
      </c>
      <c r="V109" s="176">
        <v>669</v>
      </c>
      <c r="W109" s="167"/>
      <c r="X109" s="175">
        <v>2786.35826</v>
      </c>
      <c r="Y109" s="166">
        <v>478.30596927131302</v>
      </c>
      <c r="Z109" s="177">
        <v>573</v>
      </c>
      <c r="AA109" s="188">
        <v>0.83473991146825899</v>
      </c>
      <c r="AB109" s="171">
        <v>-978.90092324861598</v>
      </c>
      <c r="AC109" s="168"/>
      <c r="AD109" s="168"/>
      <c r="AE109" s="176">
        <v>552</v>
      </c>
      <c r="AF109" s="176">
        <v>1220</v>
      </c>
      <c r="AG109" s="167"/>
      <c r="AH109" s="180">
        <v>271.10000000000002</v>
      </c>
      <c r="AI109" s="166">
        <v>46.5369978193159</v>
      </c>
      <c r="AJ109" s="181" t="s">
        <v>53</v>
      </c>
      <c r="AK109" s="173">
        <v>0.73868250506850597</v>
      </c>
      <c r="AL109" s="174">
        <v>-142.88137616869599</v>
      </c>
      <c r="AM109" s="168"/>
      <c r="AN109" s="168"/>
      <c r="AO109" s="176">
        <v>96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-85.738127280938699</v>
      </c>
      <c r="AW109" s="168"/>
      <c r="AX109" s="168"/>
      <c r="AY109" s="176">
        <v>74</v>
      </c>
      <c r="AZ109" s="176">
        <v>93</v>
      </c>
      <c r="BA109" s="167"/>
      <c r="BB109" s="184">
        <v>179.4</v>
      </c>
      <c r="BC109" s="180">
        <v>30.7957853514765</v>
      </c>
      <c r="BD109" s="181" t="s">
        <v>55</v>
      </c>
      <c r="BE109" s="182">
        <v>0.96236829223363995</v>
      </c>
      <c r="BF109" s="183">
        <v>-30.8762545618773</v>
      </c>
      <c r="BG109" s="168">
        <v>2E-3</v>
      </c>
      <c r="BH109" s="168"/>
      <c r="BI109" s="176">
        <v>8</v>
      </c>
      <c r="BJ109" s="176">
        <v>45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0.04</v>
      </c>
      <c r="G110" s="168">
        <v>2.7E-2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-480.44076999999999</v>
      </c>
      <c r="N110" s="171">
        <v>1814.5596599999999</v>
      </c>
      <c r="O110" s="166">
        <v>605.27897237729599</v>
      </c>
      <c r="P110" s="172">
        <v>244.03100000000001</v>
      </c>
      <c r="Q110" s="178">
        <v>2.48033640142972</v>
      </c>
      <c r="R110" s="179">
        <v>989.33962319363604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1871.5566100000001</v>
      </c>
      <c r="Y110" s="166">
        <v>624.29132897550301</v>
      </c>
      <c r="Z110" s="177">
        <v>573</v>
      </c>
      <c r="AA110" s="182">
        <v>1.0895136631335101</v>
      </c>
      <c r="AB110" s="183">
        <v>-66.111477620206401</v>
      </c>
      <c r="AC110" s="168">
        <v>1.6E-2</v>
      </c>
      <c r="AD110" s="168">
        <v>8.9999999999999993E-3</v>
      </c>
      <c r="AE110" s="176">
        <v>0</v>
      </c>
      <c r="AF110" s="176">
        <v>190</v>
      </c>
      <c r="AG110" s="167"/>
      <c r="AH110" s="180">
        <v>127.85</v>
      </c>
      <c r="AI110" s="166">
        <v>42.646664270293101</v>
      </c>
      <c r="AJ110" s="181" t="s">
        <v>53</v>
      </c>
      <c r="AK110" s="173">
        <v>0.67693117889354204</v>
      </c>
      <c r="AL110" s="174">
        <v>-85.192041047247798</v>
      </c>
      <c r="AM110" s="168"/>
      <c r="AN110" s="168"/>
      <c r="AO110" s="176">
        <v>62</v>
      </c>
      <c r="AP110" s="176">
        <v>99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-47.305915186602597</v>
      </c>
      <c r="AW110" s="168"/>
      <c r="AX110" s="168"/>
      <c r="AY110" s="176">
        <v>42</v>
      </c>
      <c r="AZ110" s="176">
        <v>51</v>
      </c>
      <c r="BA110" s="167"/>
      <c r="BB110" s="184">
        <v>103.2</v>
      </c>
      <c r="BC110" s="180">
        <v>34.424213943639103</v>
      </c>
      <c r="BD110" s="181" t="s">
        <v>55</v>
      </c>
      <c r="BE110" s="182">
        <v>1.07575668573872</v>
      </c>
      <c r="BF110" s="183">
        <v>-5.0118303732052603</v>
      </c>
      <c r="BG110" s="168">
        <v>1.4E-2</v>
      </c>
      <c r="BH110" s="168">
        <v>8.0000000000000002E-3</v>
      </c>
      <c r="BI110" s="176">
        <v>0</v>
      </c>
      <c r="BJ110" s="176">
        <v>12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2.4E-2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674.94015000000002</v>
      </c>
      <c r="N111" s="171">
        <v>4318.6963699999997</v>
      </c>
      <c r="O111" s="166">
        <v>1227.5776008165999</v>
      </c>
      <c r="P111" s="172">
        <v>287.5</v>
      </c>
      <c r="Q111" s="178">
        <v>4.2698351332751301</v>
      </c>
      <c r="R111" s="179">
        <v>3177.7882662195698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1639.4466299999999</v>
      </c>
      <c r="Y111" s="166">
        <v>466.00820902865598</v>
      </c>
      <c r="Z111" s="177">
        <v>573</v>
      </c>
      <c r="AA111" s="188">
        <v>0.81327785170795097</v>
      </c>
      <c r="AB111" s="171">
        <v>-634.43282553456504</v>
      </c>
      <c r="AC111" s="168"/>
      <c r="AD111" s="168"/>
      <c r="AE111" s="176">
        <v>377</v>
      </c>
      <c r="AF111" s="176">
        <v>780</v>
      </c>
      <c r="AG111" s="167"/>
      <c r="AH111" s="180">
        <v>163</v>
      </c>
      <c r="AI111" s="166">
        <v>46.332303035488799</v>
      </c>
      <c r="AJ111" s="181" t="s">
        <v>53</v>
      </c>
      <c r="AK111" s="173">
        <v>0.73543338151569604</v>
      </c>
      <c r="AL111" s="174">
        <v>-87.007688828407694</v>
      </c>
      <c r="AM111" s="168"/>
      <c r="AN111" s="168"/>
      <c r="AO111" s="176">
        <v>59</v>
      </c>
      <c r="AP111" s="176">
        <v>103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-23.794016210389302</v>
      </c>
      <c r="AW111" s="168"/>
      <c r="AX111" s="168"/>
      <c r="AY111" s="176">
        <v>17</v>
      </c>
      <c r="AZ111" s="176">
        <v>28</v>
      </c>
      <c r="BA111" s="167"/>
      <c r="BB111" s="184">
        <v>121</v>
      </c>
      <c r="BC111" s="180">
        <v>34.393918204258597</v>
      </c>
      <c r="BD111" s="181" t="s">
        <v>55</v>
      </c>
      <c r="BE111" s="182">
        <v>1.07480994388308</v>
      </c>
      <c r="BF111" s="183">
        <v>-5.9880324207785103</v>
      </c>
      <c r="BG111" s="168">
        <v>1.4E-2</v>
      </c>
      <c r="BH111" s="168">
        <v>7.0000000000000001E-3</v>
      </c>
      <c r="BI111" s="176">
        <v>0</v>
      </c>
      <c r="BJ111" s="176">
        <v>15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1.0999999999999999E-2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1752.0404799999999</v>
      </c>
      <c r="M112" s="171">
        <v>1327.3822</v>
      </c>
      <c r="N112" s="171">
        <v>3079.4226800000001</v>
      </c>
      <c r="O112" s="166">
        <v>924.59150096154497</v>
      </c>
      <c r="P112" s="172">
        <v>287.5</v>
      </c>
      <c r="Q112" s="178">
        <v>3.2159704381271101</v>
      </c>
      <c r="R112" s="179">
        <v>1999.3167369046701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1683.719625</v>
      </c>
      <c r="Y112" s="166">
        <v>505.53399680655701</v>
      </c>
      <c r="Z112" s="177">
        <v>573</v>
      </c>
      <c r="AA112" s="188">
        <v>0.88225828413011798</v>
      </c>
      <c r="AB112" s="171">
        <v>-468.97848071695898</v>
      </c>
      <c r="AC112" s="168"/>
      <c r="AD112" s="168"/>
      <c r="AE112" s="176">
        <v>225</v>
      </c>
      <c r="AF112" s="176">
        <v>607</v>
      </c>
      <c r="AG112" s="167"/>
      <c r="AH112" s="180">
        <v>86</v>
      </c>
      <c r="AI112" s="166">
        <v>25.8213559311361</v>
      </c>
      <c r="AJ112" s="181" t="s">
        <v>53</v>
      </c>
      <c r="AK112" s="173">
        <v>0.40986279255771502</v>
      </c>
      <c r="AL112" s="174">
        <v>-150.68408492175999</v>
      </c>
      <c r="AM112" s="168"/>
      <c r="AN112" s="168"/>
      <c r="AO112" s="176">
        <v>124</v>
      </c>
      <c r="AP112" s="176">
        <v>166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-45.510243789653302</v>
      </c>
      <c r="AW112" s="168"/>
      <c r="AX112" s="168"/>
      <c r="AY112" s="176">
        <v>39</v>
      </c>
      <c r="AZ112" s="176">
        <v>50</v>
      </c>
      <c r="BA112" s="167"/>
      <c r="BB112" s="184">
        <v>100.8</v>
      </c>
      <c r="BC112" s="180">
        <v>30.2650311378897</v>
      </c>
      <c r="BD112" s="181" t="s">
        <v>55</v>
      </c>
      <c r="BE112" s="182">
        <v>0.94578222305905302</v>
      </c>
      <c r="BF112" s="183">
        <v>-19.420487579306599</v>
      </c>
      <c r="BG112" s="168">
        <v>1E-3</v>
      </c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343.77976000000001</v>
      </c>
      <c r="N113" s="171">
        <v>6194.0165100000004</v>
      </c>
      <c r="O113" s="166">
        <v>810.26606585913999</v>
      </c>
      <c r="P113" s="172">
        <v>287.5</v>
      </c>
      <c r="Q113" s="178">
        <v>2.8183167508143998</v>
      </c>
      <c r="R113" s="179">
        <v>3714.9301470987998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4061.49098</v>
      </c>
      <c r="Y113" s="166">
        <v>531.30118600329399</v>
      </c>
      <c r="Z113" s="177">
        <v>573</v>
      </c>
      <c r="AA113" s="188">
        <v>0.92722720070382902</v>
      </c>
      <c r="AB113" s="171">
        <v>-879.43592762569801</v>
      </c>
      <c r="AC113" s="168"/>
      <c r="AD113" s="168"/>
      <c r="AE113" s="176">
        <v>319</v>
      </c>
      <c r="AF113" s="176">
        <v>1195</v>
      </c>
      <c r="AG113" s="167"/>
      <c r="AH113" s="180">
        <v>346.05</v>
      </c>
      <c r="AI113" s="166">
        <v>45.268295884887003</v>
      </c>
      <c r="AJ113" s="181" t="s">
        <v>53</v>
      </c>
      <c r="AK113" s="173">
        <v>0.71854437912519098</v>
      </c>
      <c r="AL113" s="174">
        <v>-197.19327256617601</v>
      </c>
      <c r="AM113" s="168"/>
      <c r="AN113" s="168"/>
      <c r="AO113" s="176">
        <v>136</v>
      </c>
      <c r="AP113" s="176">
        <v>232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-107.16654541363199</v>
      </c>
      <c r="AW113" s="168"/>
      <c r="AX113" s="168"/>
      <c r="AY113" s="176">
        <v>92</v>
      </c>
      <c r="AZ113" s="176">
        <v>116</v>
      </c>
      <c r="BA113" s="167"/>
      <c r="BB113" s="184">
        <v>208.4</v>
      </c>
      <c r="BC113" s="180">
        <v>27.261704558331001</v>
      </c>
      <c r="BD113" s="181" t="s">
        <v>55</v>
      </c>
      <c r="BE113" s="188">
        <v>0.851928267447845</v>
      </c>
      <c r="BF113" s="171">
        <v>-67.533090827264104</v>
      </c>
      <c r="BG113" s="168"/>
      <c r="BH113" s="168"/>
      <c r="BI113" s="176">
        <v>37</v>
      </c>
      <c r="BJ113" s="176">
        <v>86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0.03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-287.55923000000001</v>
      </c>
      <c r="N114" s="171">
        <v>3398.91624</v>
      </c>
      <c r="O114" s="166">
        <v>562.28842275586203</v>
      </c>
      <c r="P114" s="172">
        <v>260.82400000000001</v>
      </c>
      <c r="Q114" s="178">
        <v>2.1558155030053299</v>
      </c>
      <c r="R114" s="179">
        <v>1620.4813445392299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3999.6817150000002</v>
      </c>
      <c r="Y114" s="166">
        <v>661.67406439318802</v>
      </c>
      <c r="Z114" s="177">
        <v>573</v>
      </c>
      <c r="AA114" s="178">
        <v>1.1547540390806099</v>
      </c>
      <c r="AB114" s="179">
        <v>92.667041890837496</v>
      </c>
      <c r="AC114" s="168">
        <v>0.02</v>
      </c>
      <c r="AD114" s="168">
        <v>1.4999999999999999E-2</v>
      </c>
      <c r="AE114" s="176">
        <v>0</v>
      </c>
      <c r="AF114" s="176">
        <v>157</v>
      </c>
      <c r="AG114" s="167"/>
      <c r="AH114" s="180">
        <v>236.1</v>
      </c>
      <c r="AI114" s="166">
        <v>39.058419578076801</v>
      </c>
      <c r="AJ114" s="181" t="s">
        <v>53</v>
      </c>
      <c r="AK114" s="173">
        <v>0.61997491393772597</v>
      </c>
      <c r="AL114" s="174">
        <v>-193.46705829996</v>
      </c>
      <c r="AM114" s="168"/>
      <c r="AN114" s="168"/>
      <c r="AO114" s="176">
        <v>145</v>
      </c>
      <c r="AP114" s="176">
        <v>221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-73.296395758720095</v>
      </c>
      <c r="AW114" s="168"/>
      <c r="AX114" s="168"/>
      <c r="AY114" s="176">
        <v>61</v>
      </c>
      <c r="AZ114" s="176">
        <v>81</v>
      </c>
      <c r="BA114" s="167"/>
      <c r="BB114" s="184">
        <v>203.2</v>
      </c>
      <c r="BC114" s="180">
        <v>33.615717315820397</v>
      </c>
      <c r="BD114" s="181" t="s">
        <v>55</v>
      </c>
      <c r="BE114" s="182">
        <v>1.0504911661193901</v>
      </c>
      <c r="BF114" s="183">
        <v>-14.9927915174401</v>
      </c>
      <c r="BG114" s="168">
        <v>1.2E-2</v>
      </c>
      <c r="BH114" s="168">
        <v>5.0000000000000001E-3</v>
      </c>
      <c r="BI114" s="176">
        <v>0</v>
      </c>
      <c r="BJ114" s="176">
        <v>29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4.4999999999999998E-2</v>
      </c>
      <c r="G115" s="168">
        <v>3.3000000000000002E-2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365.26472999999999</v>
      </c>
      <c r="N115" s="171">
        <v>3067.8453500000001</v>
      </c>
      <c r="O115" s="166">
        <v>764.98304947249198</v>
      </c>
      <c r="P115" s="172">
        <v>234.23500000000001</v>
      </c>
      <c r="Q115" s="178">
        <v>3.2658784958374798</v>
      </c>
      <c r="R115" s="179">
        <v>2008.2439106903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3396.7458550000001</v>
      </c>
      <c r="Y115" s="166">
        <v>846.99608552332904</v>
      </c>
      <c r="Z115" s="177">
        <v>573</v>
      </c>
      <c r="AA115" s="178">
        <v>1.47817815972658</v>
      </c>
      <c r="AB115" s="179">
        <v>804.68393118647896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258.55</v>
      </c>
      <c r="AI115" s="166">
        <v>64.470775047742407</v>
      </c>
      <c r="AJ115" s="181" t="s">
        <v>53</v>
      </c>
      <c r="AK115" s="182">
        <v>1.02334563567845</v>
      </c>
      <c r="AL115" s="183">
        <v>-26.4411015711201</v>
      </c>
      <c r="AM115" s="168">
        <v>8.9999999999999993E-3</v>
      </c>
      <c r="AN115" s="168">
        <v>2E-3</v>
      </c>
      <c r="AO115" s="176">
        <v>0</v>
      </c>
      <c r="AP115" s="176">
        <v>45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-43.578692462506702</v>
      </c>
      <c r="AW115" s="168"/>
      <c r="AX115" s="168"/>
      <c r="AY115" s="176">
        <v>36</v>
      </c>
      <c r="AZ115" s="176">
        <v>49</v>
      </c>
      <c r="BA115" s="167"/>
      <c r="BB115" s="184">
        <v>128.4</v>
      </c>
      <c r="BC115" s="180">
        <v>32.017201764185401</v>
      </c>
      <c r="BD115" s="181" t="s">
        <v>55</v>
      </c>
      <c r="BE115" s="182">
        <v>1.00053755513079</v>
      </c>
      <c r="BF115" s="183">
        <v>-16.357384925013399</v>
      </c>
      <c r="BG115" s="168">
        <v>6.0000000000000001E-3</v>
      </c>
      <c r="BH115" s="168">
        <v>1E-3</v>
      </c>
      <c r="BI115" s="176">
        <v>0</v>
      </c>
      <c r="BJ115" s="176">
        <v>26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2.1000000000000001E-2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992.23446999999999</v>
      </c>
      <c r="N116" s="171">
        <v>3090.9782500000001</v>
      </c>
      <c r="O116" s="166">
        <v>1311.8751909934499</v>
      </c>
      <c r="P116" s="172">
        <v>258.77999999999997</v>
      </c>
      <c r="Q116" s="178">
        <v>5.0694612836905897</v>
      </c>
      <c r="R116" s="179">
        <v>2403.2082344330302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1414.441525</v>
      </c>
      <c r="Y116" s="166">
        <v>600.31827974151497</v>
      </c>
      <c r="Z116" s="177">
        <v>573</v>
      </c>
      <c r="AA116" s="182">
        <v>1.04767588087524</v>
      </c>
      <c r="AB116" s="183">
        <v>-108.443624238239</v>
      </c>
      <c r="AC116" s="168">
        <v>1.0999999999999999E-2</v>
      </c>
      <c r="AD116" s="168">
        <v>5.0000000000000001E-3</v>
      </c>
      <c r="AE116" s="176">
        <v>0</v>
      </c>
      <c r="AF116" s="176">
        <v>206</v>
      </c>
      <c r="AG116" s="167"/>
      <c r="AH116" s="180">
        <v>132.5</v>
      </c>
      <c r="AI116" s="166">
        <v>56.235744397952899</v>
      </c>
      <c r="AJ116" s="181" t="s">
        <v>53</v>
      </c>
      <c r="AK116" s="188">
        <v>0.89263086345956999</v>
      </c>
      <c r="AL116" s="171">
        <v>-34.9376342094398</v>
      </c>
      <c r="AM116" s="168"/>
      <c r="AN116" s="168"/>
      <c r="AO116" s="176">
        <v>16</v>
      </c>
      <c r="AP116" s="176">
        <v>46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-34.523843608746603</v>
      </c>
      <c r="AW116" s="168"/>
      <c r="AX116" s="168"/>
      <c r="AY116" s="176">
        <v>30</v>
      </c>
      <c r="AZ116" s="176">
        <v>38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-21.847687217493299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3.5000000000000003E-2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3039.63085</v>
      </c>
      <c r="N117" s="171">
        <v>6691.1713399999999</v>
      </c>
      <c r="O117" s="166">
        <v>1248.08522323323</v>
      </c>
      <c r="P117" s="172">
        <v>227.6</v>
      </c>
      <c r="Q117" s="178">
        <v>5.48367848520751</v>
      </c>
      <c r="R117" s="179">
        <v>5314.7884444892397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2780.1226099999999</v>
      </c>
      <c r="Y117" s="166">
        <v>518.56838989832397</v>
      </c>
      <c r="Z117" s="177">
        <v>573</v>
      </c>
      <c r="AA117" s="188">
        <v>0.90500591605292202</v>
      </c>
      <c r="AB117" s="171">
        <v>-685.02413484914098</v>
      </c>
      <c r="AC117" s="168"/>
      <c r="AD117" s="168"/>
      <c r="AE117" s="176">
        <v>292</v>
      </c>
      <c r="AF117" s="176">
        <v>907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-47.634720637863701</v>
      </c>
      <c r="AM117" s="168">
        <v>5.0000000000000001E-3</v>
      </c>
      <c r="AN117" s="168"/>
      <c r="AO117" s="176">
        <v>5</v>
      </c>
      <c r="AP117" s="176">
        <v>72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-48.158024288981302</v>
      </c>
      <c r="AW117" s="168"/>
      <c r="AX117" s="168"/>
      <c r="AY117" s="176">
        <v>38</v>
      </c>
      <c r="AZ117" s="176">
        <v>55</v>
      </c>
      <c r="BA117" s="167"/>
      <c r="BB117" s="184">
        <v>213.4</v>
      </c>
      <c r="BC117" s="180">
        <v>39.804897095636498</v>
      </c>
      <c r="BD117" s="181" t="s">
        <v>55</v>
      </c>
      <c r="BE117" s="178">
        <v>1.2439030342386399</v>
      </c>
      <c r="BF117" s="179">
        <v>19.883951422037502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7.3999999999999996E-2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2623.6504399999999</v>
      </c>
      <c r="N118" s="171">
        <v>8334.2702700000009</v>
      </c>
      <c r="O118" s="166">
        <v>857.915279817091</v>
      </c>
      <c r="P118" s="172">
        <v>242.374</v>
      </c>
      <c r="Q118" s="178">
        <v>3.5396341184165401</v>
      </c>
      <c r="R118" s="179">
        <v>5678.3299806783498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6763.4544550000001</v>
      </c>
      <c r="Y118" s="166">
        <v>696.21823306810904</v>
      </c>
      <c r="Z118" s="177">
        <v>573</v>
      </c>
      <c r="AA118" s="178">
        <v>1.21504054636668</v>
      </c>
      <c r="AB118" s="179">
        <v>484.50627664216199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761.7</v>
      </c>
      <c r="AI118" s="166">
        <v>78.408072628616395</v>
      </c>
      <c r="AJ118" s="181" t="s">
        <v>53</v>
      </c>
      <c r="AK118" s="178">
        <v>1.24457258140661</v>
      </c>
      <c r="AL118" s="179">
        <v>71.344441122960404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-8.2283959052799407</v>
      </c>
      <c r="AW118" s="168">
        <v>7.0000000000000001E-3</v>
      </c>
      <c r="AX118" s="168">
        <v>4.0000000000000001E-3</v>
      </c>
      <c r="AY118" s="176">
        <v>0</v>
      </c>
      <c r="AZ118" s="176">
        <v>20</v>
      </c>
      <c r="BA118" s="167"/>
      <c r="BB118" s="184">
        <v>485.2</v>
      </c>
      <c r="BC118" s="180">
        <v>49.945643743474697</v>
      </c>
      <c r="BD118" s="181" t="s">
        <v>55</v>
      </c>
      <c r="BE118" s="178">
        <v>1.5608013669835801</v>
      </c>
      <c r="BF118" s="179">
        <v>134.54320818944001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3098.60185</v>
      </c>
      <c r="N119" s="171">
        <v>3695.6480299999998</v>
      </c>
      <c r="O119" s="166">
        <v>1353.5192908029201</v>
      </c>
      <c r="P119" s="172">
        <v>212.5</v>
      </c>
      <c r="Q119" s="178">
        <v>6.3695025449549201</v>
      </c>
      <c r="R119" s="179">
        <v>3041.17133446247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1937.42713</v>
      </c>
      <c r="Y119" s="166">
        <v>709.57650016793798</v>
      </c>
      <c r="Z119" s="177">
        <v>573</v>
      </c>
      <c r="AA119" s="178">
        <v>1.2383534034344501</v>
      </c>
      <c r="AB119" s="179">
        <v>172.64996979761901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223.05</v>
      </c>
      <c r="AI119" s="166">
        <v>81.691350302531703</v>
      </c>
      <c r="AJ119" s="181" t="s">
        <v>53</v>
      </c>
      <c r="AK119" s="178">
        <v>1.29668810004019</v>
      </c>
      <c r="AL119" s="179">
        <v>29.016909087696298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10.3217546889387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157</v>
      </c>
      <c r="BC119" s="180">
        <v>57.500748699831703</v>
      </c>
      <c r="BD119" s="181" t="s">
        <v>55</v>
      </c>
      <c r="BE119" s="178">
        <v>1.7968983968697401</v>
      </c>
      <c r="BF119" s="179">
        <v>58.443509377877497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2.75E-2</v>
      </c>
      <c r="G120" s="168">
        <v>1.7999999999999999E-2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1408.4351200000001</v>
      </c>
      <c r="N120" s="171">
        <v>2774.54477</v>
      </c>
      <c r="O120" s="166">
        <v>884.16870544549295</v>
      </c>
      <c r="P120" s="172">
        <v>212.5</v>
      </c>
      <c r="Q120" s="178">
        <v>4.1607939079787899</v>
      </c>
      <c r="R120" s="179">
        <v>2022.3598337169301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1617.2624249999999</v>
      </c>
      <c r="Y120" s="166">
        <v>515.37565374297003</v>
      </c>
      <c r="Z120" s="177">
        <v>573</v>
      </c>
      <c r="AA120" s="188">
        <v>0.899433950685812</v>
      </c>
      <c r="AB120" s="171">
        <v>-410.982132600927</v>
      </c>
      <c r="AC120" s="168"/>
      <c r="AD120" s="168"/>
      <c r="AE120" s="176">
        <v>181</v>
      </c>
      <c r="AF120" s="176">
        <v>541</v>
      </c>
      <c r="AG120" s="167"/>
      <c r="AH120" s="180">
        <v>177.2</v>
      </c>
      <c r="AI120" s="166">
        <v>56.468612905078999</v>
      </c>
      <c r="AJ120" s="181" t="s">
        <v>53</v>
      </c>
      <c r="AK120" s="188">
        <v>0.89632718896950803</v>
      </c>
      <c r="AL120" s="171">
        <v>-45.8007105215679</v>
      </c>
      <c r="AM120" s="168"/>
      <c r="AN120" s="168"/>
      <c r="AO120" s="176">
        <v>21</v>
      </c>
      <c r="AP120" s="176">
        <v>61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-3.5351010848426299</v>
      </c>
      <c r="AW120" s="168">
        <v>6.4999999999999997E-3</v>
      </c>
      <c r="AX120" s="168">
        <v>3.0000000000000001E-3</v>
      </c>
      <c r="AY120" s="176">
        <v>0</v>
      </c>
      <c r="AZ120" s="176">
        <v>8</v>
      </c>
      <c r="BA120" s="167"/>
      <c r="BB120" s="184">
        <v>105.2</v>
      </c>
      <c r="BC120" s="180">
        <v>33.524255517010801</v>
      </c>
      <c r="BD120" s="181" t="s">
        <v>55</v>
      </c>
      <c r="BE120" s="182">
        <v>1.04763298490659</v>
      </c>
      <c r="BF120" s="183">
        <v>-8.0702021696852597</v>
      </c>
      <c r="BG120" s="168">
        <v>1.0999999999999999E-2</v>
      </c>
      <c r="BH120" s="168">
        <v>5.0000000000000001E-3</v>
      </c>
      <c r="BI120" s="176">
        <v>0</v>
      </c>
      <c r="BJ120" s="176">
        <v>16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-3.9243000000000001</v>
      </c>
      <c r="N121" s="171">
        <v>1065.04368</v>
      </c>
      <c r="O121" s="166">
        <v>359.25752502768199</v>
      </c>
      <c r="P121" s="172">
        <v>221.85</v>
      </c>
      <c r="Q121" s="178">
        <v>1.6193713095680999</v>
      </c>
      <c r="R121" s="179">
        <v>323.169803427234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2293.2113100000001</v>
      </c>
      <c r="Y121" s="166">
        <v>773.53955998883396</v>
      </c>
      <c r="Z121" s="177">
        <v>573</v>
      </c>
      <c r="AA121" s="178">
        <v>1.3499817800852301</v>
      </c>
      <c r="AB121" s="179">
        <v>377.07999931171901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266.39999999999998</v>
      </c>
      <c r="AI121" s="166">
        <v>89.8612953295723</v>
      </c>
      <c r="AJ121" s="181" t="s">
        <v>53</v>
      </c>
      <c r="AK121" s="178">
        <v>1.42636976713607</v>
      </c>
      <c r="AL121" s="179">
        <v>55.725876835319902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15.9954607835733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195</v>
      </c>
      <c r="BC121" s="180">
        <v>65.776849058808594</v>
      </c>
      <c r="BD121" s="181" t="s">
        <v>55</v>
      </c>
      <c r="BE121" s="178">
        <v>2.0555265330877699</v>
      </c>
      <c r="BF121" s="179">
        <v>87.9909215671466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2.9000000000000001E-2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515.49360999999999</v>
      </c>
      <c r="N122" s="171">
        <v>1682.19532</v>
      </c>
      <c r="O122" s="166">
        <v>516.10624231164297</v>
      </c>
      <c r="P122" s="172">
        <v>225.95400000000001</v>
      </c>
      <c r="Q122" s="178">
        <v>2.2841208489853799</v>
      </c>
      <c r="R122" s="179">
        <v>851.45279523258796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1706.63851</v>
      </c>
      <c r="Y122" s="166">
        <v>523.60553968277702</v>
      </c>
      <c r="Z122" s="177">
        <v>573</v>
      </c>
      <c r="AA122" s="188">
        <v>0.91379675337308297</v>
      </c>
      <c r="AB122" s="171">
        <v>-400.05341265561702</v>
      </c>
      <c r="AC122" s="168"/>
      <c r="AD122" s="168"/>
      <c r="AE122" s="176">
        <v>161</v>
      </c>
      <c r="AF122" s="176">
        <v>535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-59.875813485696099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-29.725603424938701</v>
      </c>
      <c r="AW122" s="168"/>
      <c r="AX122" s="168"/>
      <c r="AY122" s="176">
        <v>24</v>
      </c>
      <c r="AZ122" s="176">
        <v>34</v>
      </c>
      <c r="BA122" s="167"/>
      <c r="BB122" s="184">
        <v>124</v>
      </c>
      <c r="BC122" s="180">
        <v>38.043842641675901</v>
      </c>
      <c r="BD122" s="181" t="s">
        <v>55</v>
      </c>
      <c r="BE122" s="178">
        <v>1.1888700825523699</v>
      </c>
      <c r="BF122" s="179">
        <v>6.3487931501226198</v>
      </c>
      <c r="BG122" s="168">
        <v>0.02</v>
      </c>
      <c r="BH122" s="168">
        <v>1.9E-2</v>
      </c>
      <c r="BI122" s="176">
        <v>0</v>
      </c>
      <c r="BJ122" s="176">
        <v>2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2.1999999999999999E-2</v>
      </c>
      <c r="G123" s="168">
        <v>1.4999999999999999E-2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1846.68723</v>
      </c>
      <c r="N123" s="171">
        <v>2139.3464600000002</v>
      </c>
      <c r="O123" s="166">
        <v>863.93490802737904</v>
      </c>
      <c r="P123" s="172">
        <v>224.404</v>
      </c>
      <c r="Q123" s="178">
        <v>3.84990868267669</v>
      </c>
      <c r="R123" s="179">
        <v>1512.5308636357199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1045.0889299999999</v>
      </c>
      <c r="Y123" s="166">
        <v>422.03954595553603</v>
      </c>
      <c r="Z123" s="177">
        <v>573</v>
      </c>
      <c r="AA123" s="173">
        <v>0.73654371021908505</v>
      </c>
      <c r="AB123" s="174">
        <v>-555.44108157168102</v>
      </c>
      <c r="AC123" s="168"/>
      <c r="AD123" s="168"/>
      <c r="AE123" s="176">
        <v>374</v>
      </c>
      <c r="AF123" s="176">
        <v>658</v>
      </c>
      <c r="AG123" s="167"/>
      <c r="AH123" s="180">
        <v>145</v>
      </c>
      <c r="AI123" s="166">
        <v>58.555528057839702</v>
      </c>
      <c r="AJ123" s="181" t="s">
        <v>53</v>
      </c>
      <c r="AK123" s="188">
        <v>0.92945282631491599</v>
      </c>
      <c r="AL123" s="171">
        <v>-30.9745038900802</v>
      </c>
      <c r="AM123" s="168"/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-16.7919374958934</v>
      </c>
      <c r="AW123" s="168"/>
      <c r="AX123" s="168"/>
      <c r="AY123" s="176">
        <v>12</v>
      </c>
      <c r="AZ123" s="176">
        <v>20</v>
      </c>
      <c r="BA123" s="167"/>
      <c r="BB123" s="184">
        <v>83.2</v>
      </c>
      <c r="BC123" s="180">
        <v>33.598758168360398</v>
      </c>
      <c r="BD123" s="181" t="s">
        <v>55</v>
      </c>
      <c r="BE123" s="182">
        <v>1.04996119276126</v>
      </c>
      <c r="BF123" s="183">
        <v>-6.1838749917867499</v>
      </c>
      <c r="BG123" s="168">
        <v>1.2E-2</v>
      </c>
      <c r="BH123" s="168">
        <v>5.0000000000000001E-3</v>
      </c>
      <c r="BI123" s="176">
        <v>0</v>
      </c>
      <c r="BJ123" s="176">
        <v>12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-1108.96109</v>
      </c>
      <c r="N124" s="171">
        <v>1418.62663</v>
      </c>
      <c r="O124" s="166">
        <v>218.523248767236</v>
      </c>
      <c r="P124" s="172">
        <v>272.23099999999999</v>
      </c>
      <c r="Q124" s="188">
        <v>0.80271258147395297</v>
      </c>
      <c r="R124" s="171">
        <v>-574.87749036854802</v>
      </c>
      <c r="S124" s="168"/>
      <c r="T124" s="168"/>
      <c r="U124" s="175">
        <v>349</v>
      </c>
      <c r="V124" s="176">
        <v>703</v>
      </c>
      <c r="W124" s="167"/>
      <c r="X124" s="175">
        <v>3713.3519449999999</v>
      </c>
      <c r="Y124" s="166">
        <v>571.99950549182495</v>
      </c>
      <c r="Z124" s="177">
        <v>573</v>
      </c>
      <c r="AA124" s="182">
        <v>0.99825393628590697</v>
      </c>
      <c r="AB124" s="183">
        <v>-482.63551040066397</v>
      </c>
      <c r="AC124" s="168">
        <v>6.0000000000000001E-3</v>
      </c>
      <c r="AD124" s="168">
        <v>0</v>
      </c>
      <c r="AE124" s="176">
        <v>7</v>
      </c>
      <c r="AF124" s="176">
        <v>751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-235.93893488698399</v>
      </c>
      <c r="AM124" s="168"/>
      <c r="AN124" s="168"/>
      <c r="AO124" s="176">
        <v>184</v>
      </c>
      <c r="AP124" s="176">
        <v>266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-65.365443780821295</v>
      </c>
      <c r="AW124" s="168"/>
      <c r="AX124" s="168"/>
      <c r="AY124" s="176">
        <v>53</v>
      </c>
      <c r="AZ124" s="176">
        <v>73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-24.7308875616426</v>
      </c>
      <c r="BG124" s="168">
        <v>7.0000000000000001E-3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880.97780999999998</v>
      </c>
      <c r="N125" s="171">
        <v>1268.40751</v>
      </c>
      <c r="O125" s="166">
        <v>455.88241270419297</v>
      </c>
      <c r="P125" s="172">
        <v>278.23599999999999</v>
      </c>
      <c r="Q125" s="178">
        <v>1.6384738592568699</v>
      </c>
      <c r="R125" s="179">
        <v>395.17803294936999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1308.5062250000001</v>
      </c>
      <c r="Y125" s="166">
        <v>470.29442051431602</v>
      </c>
      <c r="Z125" s="177">
        <v>573</v>
      </c>
      <c r="AA125" s="188">
        <v>0.82075815098484395</v>
      </c>
      <c r="AB125" s="171">
        <v>-489.82501304975199</v>
      </c>
      <c r="AC125" s="168"/>
      <c r="AD125" s="168"/>
      <c r="AE125" s="176">
        <v>286</v>
      </c>
      <c r="AF125" s="176">
        <v>605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-62.3722827175121</v>
      </c>
      <c r="AM125" s="168"/>
      <c r="AN125" s="168"/>
      <c r="AO125" s="176">
        <v>40</v>
      </c>
      <c r="AP125" s="176">
        <v>75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-31.115182912384</v>
      </c>
      <c r="AW125" s="168"/>
      <c r="AX125" s="168"/>
      <c r="AY125" s="176">
        <v>26</v>
      </c>
      <c r="AZ125" s="176">
        <v>35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2.5696341752319798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2.4E-2</v>
      </c>
      <c r="G126" s="168">
        <v>1.7000000000000001E-2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1173.2611300000001</v>
      </c>
      <c r="N126" s="171">
        <v>3608.0762300000001</v>
      </c>
      <c r="O126" s="166">
        <v>570.05113604719804</v>
      </c>
      <c r="P126" s="172">
        <v>213.245</v>
      </c>
      <c r="Q126" s="178">
        <v>2.67322158103214</v>
      </c>
      <c r="R126" s="179">
        <v>2085.6023668836501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3054.2521449999999</v>
      </c>
      <c r="Y126" s="166">
        <v>482.55075393233699</v>
      </c>
      <c r="Z126" s="177">
        <v>573</v>
      </c>
      <c r="AA126" s="188">
        <v>0.84214791262187905</v>
      </c>
      <c r="AB126" s="171">
        <v>-1036.7114113116099</v>
      </c>
      <c r="AC126" s="168"/>
      <c r="AD126" s="168"/>
      <c r="AE126" s="176">
        <v>573</v>
      </c>
      <c r="AF126" s="176">
        <v>1298</v>
      </c>
      <c r="AG126" s="167"/>
      <c r="AH126" s="180">
        <v>256.5</v>
      </c>
      <c r="AI126" s="166">
        <v>40.525229256618701</v>
      </c>
      <c r="AJ126" s="181" t="s">
        <v>53</v>
      </c>
      <c r="AK126" s="173">
        <v>0.64325760724791603</v>
      </c>
      <c r="AL126" s="174">
        <v>-193.29180462064801</v>
      </c>
      <c r="AM126" s="168"/>
      <c r="AN126" s="168"/>
      <c r="AO126" s="176">
        <v>143</v>
      </c>
      <c r="AP126" s="176">
        <v>223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-30.332839268736102</v>
      </c>
      <c r="AW126" s="168"/>
      <c r="AX126" s="168"/>
      <c r="AY126" s="176">
        <v>18</v>
      </c>
      <c r="AZ126" s="176">
        <v>38</v>
      </c>
      <c r="BA126" s="167"/>
      <c r="BB126" s="184">
        <v>217.6</v>
      </c>
      <c r="BC126" s="180">
        <v>34.379297802106102</v>
      </c>
      <c r="BD126" s="181" t="s">
        <v>55</v>
      </c>
      <c r="BE126" s="182">
        <v>1.0743530563158199</v>
      </c>
      <c r="BF126" s="183">
        <v>-10.8656785374721</v>
      </c>
      <c r="BG126" s="168">
        <v>1.4E-2</v>
      </c>
      <c r="BH126" s="168">
        <v>7.0000000000000001E-3</v>
      </c>
      <c r="BI126" s="176">
        <v>0</v>
      </c>
      <c r="BJ126" s="176">
        <v>26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5.8000000000000003E-2</v>
      </c>
      <c r="G127" s="168">
        <v>0.05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1122.07206</v>
      </c>
      <c r="N127" s="171">
        <v>2572.1402699999999</v>
      </c>
      <c r="O127" s="166">
        <v>880.46095684074498</v>
      </c>
      <c r="P127" s="172">
        <v>212.5</v>
      </c>
      <c r="Q127" s="178">
        <v>4.1433456792505599</v>
      </c>
      <c r="R127" s="179">
        <v>1871.8911358063999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1973.76368</v>
      </c>
      <c r="Y127" s="166">
        <v>675.63261558449506</v>
      </c>
      <c r="Z127" s="177">
        <v>573</v>
      </c>
      <c r="AA127" s="178">
        <v>1.17911451236387</v>
      </c>
      <c r="AB127" s="179">
        <v>85.562485209730099</v>
      </c>
      <c r="AC127" s="168">
        <v>0.02</v>
      </c>
      <c r="AD127" s="168">
        <v>1.7999999999999999E-2</v>
      </c>
      <c r="AE127" s="176">
        <v>0</v>
      </c>
      <c r="AF127" s="176">
        <v>35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-20.6032727256318</v>
      </c>
      <c r="AM127" s="168">
        <v>8.0000000000000002E-3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-35.324640692223902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19.950718615552098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2918.71695</v>
      </c>
      <c r="N128" s="171">
        <v>11918.81969</v>
      </c>
      <c r="O128" s="166">
        <v>1397.5819613926001</v>
      </c>
      <c r="P128" s="172">
        <v>246.12100000000001</v>
      </c>
      <c r="Q128" s="178">
        <v>5.6784344342522601</v>
      </c>
      <c r="R128" s="179">
        <v>9551.1902375538502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4264.502125</v>
      </c>
      <c r="Y128" s="166">
        <v>500.04877993253803</v>
      </c>
      <c r="Z128" s="177">
        <v>573</v>
      </c>
      <c r="AA128" s="188">
        <v>0.87268547981245703</v>
      </c>
      <c r="AB128" s="171">
        <v>-1247.6308350141501</v>
      </c>
      <c r="AC128" s="168"/>
      <c r="AD128" s="168"/>
      <c r="AE128" s="176">
        <v>623</v>
      </c>
      <c r="AF128" s="176">
        <v>1600</v>
      </c>
      <c r="AG128" s="167"/>
      <c r="AH128" s="180">
        <v>388.05</v>
      </c>
      <c r="AI128" s="166">
        <v>45.502129759830098</v>
      </c>
      <c r="AJ128" s="181" t="s">
        <v>53</v>
      </c>
      <c r="AK128" s="173">
        <v>0.72225602793381105</v>
      </c>
      <c r="AL128" s="174">
        <v>-217.99603225286401</v>
      </c>
      <c r="AM128" s="168"/>
      <c r="AN128" s="168"/>
      <c r="AO128" s="176">
        <v>150</v>
      </c>
      <c r="AP128" s="176">
        <v>257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34.683547364351902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416.2</v>
      </c>
      <c r="BC128" s="180">
        <v>48.802954274040196</v>
      </c>
      <c r="BD128" s="181" t="s">
        <v>55</v>
      </c>
      <c r="BE128" s="178">
        <v>1.5250923210637599</v>
      </c>
      <c r="BF128" s="179">
        <v>108.367094728704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7.1999999999999995E-2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2718.1622900000002</v>
      </c>
      <c r="N129" s="171">
        <v>4884.2001300000002</v>
      </c>
      <c r="O129" s="166">
        <v>1175.7334517770601</v>
      </c>
      <c r="P129" s="172">
        <v>212.5</v>
      </c>
      <c r="Q129" s="178">
        <v>5.5328633024802798</v>
      </c>
      <c r="R129" s="179">
        <v>3888.4448681322001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2794.2887700000001</v>
      </c>
      <c r="Y129" s="166">
        <v>672.64622525080199</v>
      </c>
      <c r="Z129" s="177">
        <v>573</v>
      </c>
      <c r="AA129" s="178">
        <v>1.17390266186876</v>
      </c>
      <c r="AB129" s="179">
        <v>109.263993292943</v>
      </c>
      <c r="AC129" s="168">
        <v>0.02</v>
      </c>
      <c r="AD129" s="168">
        <v>1.7000000000000001E-2</v>
      </c>
      <c r="AE129" s="176">
        <v>0</v>
      </c>
      <c r="AF129" s="176">
        <v>63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5.7878517756639098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26.825486165248002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231.8</v>
      </c>
      <c r="BC129" s="180">
        <v>55.799313473652198</v>
      </c>
      <c r="BD129" s="181" t="s">
        <v>55</v>
      </c>
      <c r="BE129" s="178">
        <v>1.7437285460516301</v>
      </c>
      <c r="BF129" s="179">
        <v>81.850972330496006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2527.02945</v>
      </c>
      <c r="N130" s="171">
        <v>3658.0669200000002</v>
      </c>
      <c r="O130" s="166">
        <v>1144.0679389388599</v>
      </c>
      <c r="P130" s="172">
        <v>212.5</v>
      </c>
      <c r="Q130" s="178">
        <v>5.3838491244181697</v>
      </c>
      <c r="R130" s="179">
        <v>2891.6450923441298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1297.516095</v>
      </c>
      <c r="Y130" s="166">
        <v>405.80082240448598</v>
      </c>
      <c r="Z130" s="177">
        <v>573</v>
      </c>
      <c r="AA130" s="173">
        <v>0.70820387854185995</v>
      </c>
      <c r="AB130" s="174">
        <v>-769.11782145558197</v>
      </c>
      <c r="AC130" s="168"/>
      <c r="AD130" s="168"/>
      <c r="AE130" s="176">
        <v>535</v>
      </c>
      <c r="AF130" s="176">
        <v>902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-114.32153008150399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-31.7070552587946</v>
      </c>
      <c r="AW130" s="168"/>
      <c r="AX130" s="168"/>
      <c r="AY130" s="176">
        <v>26</v>
      </c>
      <c r="AZ130" s="176">
        <v>36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6.5858894824107503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4.3999999999999997E-2</v>
      </c>
      <c r="G131" s="168">
        <v>3.1E-2</v>
      </c>
      <c r="H131" s="169"/>
      <c r="I131" s="170">
        <v>6</v>
      </c>
      <c r="J131" s="170">
        <v>5</v>
      </c>
      <c r="K131" s="167"/>
      <c r="L131" s="171">
        <v>568.03377</v>
      </c>
      <c r="M131" s="171">
        <v>1324.10826</v>
      </c>
      <c r="N131" s="171">
        <v>1892.14203</v>
      </c>
      <c r="O131" s="166">
        <v>516.326402359962</v>
      </c>
      <c r="P131" s="172">
        <v>212.5</v>
      </c>
      <c r="Q131" s="178">
        <v>2.4297713052233498</v>
      </c>
      <c r="R131" s="179">
        <v>1013.73170173093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1976.73641</v>
      </c>
      <c r="Y131" s="166">
        <v>539.41045799254596</v>
      </c>
      <c r="Z131" s="177">
        <v>573</v>
      </c>
      <c r="AA131" s="182">
        <v>0.94137950784039404</v>
      </c>
      <c r="AB131" s="183">
        <v>-391.87120457964602</v>
      </c>
      <c r="AC131" s="168">
        <v>1E-3</v>
      </c>
      <c r="AD131" s="168"/>
      <c r="AE131" s="176">
        <v>124</v>
      </c>
      <c r="AF131" s="176">
        <v>544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-14.322826733887901</v>
      </c>
      <c r="AM131" s="168">
        <v>1.2999999999999999E-2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-28.2391305990826</v>
      </c>
      <c r="AW131" s="168"/>
      <c r="AX131" s="168"/>
      <c r="AY131" s="176">
        <v>21</v>
      </c>
      <c r="AZ131" s="176">
        <v>33</v>
      </c>
      <c r="BA131" s="167"/>
      <c r="BB131" s="184">
        <v>133.6</v>
      </c>
      <c r="BC131" s="180">
        <v>36.456675165812399</v>
      </c>
      <c r="BD131" s="181" t="s">
        <v>55</v>
      </c>
      <c r="BE131" s="178">
        <v>1.1392710989316399</v>
      </c>
      <c r="BF131" s="179">
        <v>1.32173880183475</v>
      </c>
      <c r="BG131" s="168">
        <v>0.02</v>
      </c>
      <c r="BH131" s="168">
        <v>1.4E-2</v>
      </c>
      <c r="BI131" s="176">
        <v>0</v>
      </c>
      <c r="BJ131" s="176">
        <v>8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5.1999999999999998E-2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382.89519999999999</v>
      </c>
      <c r="N132" s="171">
        <v>1556.4761699999999</v>
      </c>
      <c r="O132" s="166">
        <v>551.82614198026897</v>
      </c>
      <c r="P132" s="172">
        <v>212.5</v>
      </c>
      <c r="Q132" s="178">
        <v>2.5968289034365601</v>
      </c>
      <c r="R132" s="179">
        <v>880.38036814083205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1442.704305</v>
      </c>
      <c r="Y132" s="166">
        <v>511.48997073721603</v>
      </c>
      <c r="Z132" s="177">
        <v>573</v>
      </c>
      <c r="AA132" s="188">
        <v>0.89265265399165195</v>
      </c>
      <c r="AB132" s="171">
        <v>-380.36813954260299</v>
      </c>
      <c r="AC132" s="168"/>
      <c r="AD132" s="168"/>
      <c r="AE132" s="176">
        <v>174</v>
      </c>
      <c r="AF132" s="176">
        <v>497</v>
      </c>
      <c r="AG132" s="167"/>
      <c r="AH132" s="180">
        <v>226.15</v>
      </c>
      <c r="AI132" s="166">
        <v>80.178215647746001</v>
      </c>
      <c r="AJ132" s="181" t="s">
        <v>53</v>
      </c>
      <c r="AK132" s="178">
        <v>1.27267008964676</v>
      </c>
      <c r="AL132" s="179">
        <v>25.707479919399699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-6.7060368458667501</v>
      </c>
      <c r="AW132" s="168">
        <v>2E-3</v>
      </c>
      <c r="AX132" s="168"/>
      <c r="AY132" s="176">
        <v>1</v>
      </c>
      <c r="AZ132" s="176">
        <v>10</v>
      </c>
      <c r="BA132" s="167"/>
      <c r="BB132" s="184">
        <v>138</v>
      </c>
      <c r="BC132" s="180">
        <v>48.925906519517802</v>
      </c>
      <c r="BD132" s="181" t="s">
        <v>55</v>
      </c>
      <c r="BE132" s="178">
        <v>1.52893457873493</v>
      </c>
      <c r="BF132" s="179">
        <v>36.187926308266498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6.7000000000000004E-2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690.09900000000005</v>
      </c>
      <c r="N133" s="171">
        <v>1601.0343800000001</v>
      </c>
      <c r="O133" s="166">
        <v>819.14263343902201</v>
      </c>
      <c r="P133" s="172">
        <v>212.5</v>
      </c>
      <c r="Q133" s="178">
        <v>3.8547888632424598</v>
      </c>
      <c r="R133" s="179">
        <v>1132.5348474157699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1820.7009499999999</v>
      </c>
      <c r="Y133" s="166">
        <v>931.53138340972396</v>
      </c>
      <c r="Z133" s="177">
        <v>573</v>
      </c>
      <c r="AA133" s="178">
        <v>1.6257092206103401</v>
      </c>
      <c r="AB133" s="179">
        <v>557.40573978463499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-3.5963320132076699</v>
      </c>
      <c r="AM133" s="168">
        <v>1.7000000000000001E-2</v>
      </c>
      <c r="AN133" s="168">
        <v>0.01</v>
      </c>
      <c r="AO133" s="176">
        <v>0</v>
      </c>
      <c r="AP133" s="176">
        <v>13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-11.575258923989299</v>
      </c>
      <c r="AW133" s="168"/>
      <c r="AX133" s="168"/>
      <c r="AY133" s="176">
        <v>8</v>
      </c>
      <c r="AZ133" s="176">
        <v>14</v>
      </c>
      <c r="BA133" s="167"/>
      <c r="BB133" s="184">
        <v>99.6</v>
      </c>
      <c r="BC133" s="180">
        <v>50.958684778853197</v>
      </c>
      <c r="BD133" s="181" t="s">
        <v>55</v>
      </c>
      <c r="BE133" s="178">
        <v>1.59245889933916</v>
      </c>
      <c r="BF133" s="179">
        <v>29.049482152021501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3.6999999999999998E-2</v>
      </c>
      <c r="G134" s="168">
        <v>2.5999999999999999E-2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-385.30184000000003</v>
      </c>
      <c r="N134" s="171">
        <v>2635.9043200000001</v>
      </c>
      <c r="O134" s="166">
        <v>440.01870843984102</v>
      </c>
      <c r="P134" s="172">
        <v>212.5</v>
      </c>
      <c r="Q134" s="178">
        <v>2.0706762750110199</v>
      </c>
      <c r="R134" s="179">
        <v>1199.99658838503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2441.2841699999999</v>
      </c>
      <c r="Y134" s="166">
        <v>407.53023517106601</v>
      </c>
      <c r="Z134" s="177">
        <v>573</v>
      </c>
      <c r="AA134" s="173">
        <v>0.71122205090936497</v>
      </c>
      <c r="AB134" s="174">
        <v>-1430.59879571942</v>
      </c>
      <c r="AC134" s="168"/>
      <c r="AD134" s="168"/>
      <c r="AE134" s="176">
        <v>992</v>
      </c>
      <c r="AF134" s="176">
        <v>1678</v>
      </c>
      <c r="AG134" s="167"/>
      <c r="AH134" s="180">
        <v>380.9</v>
      </c>
      <c r="AI134" s="166">
        <v>63.584677475977401</v>
      </c>
      <c r="AJ134" s="181" t="s">
        <v>53</v>
      </c>
      <c r="AK134" s="182">
        <v>1.00928059485678</v>
      </c>
      <c r="AL134" s="183">
        <v>-44.804409843496103</v>
      </c>
      <c r="AM134" s="168">
        <v>7.0000000000000001E-3</v>
      </c>
      <c r="AN134" s="168">
        <v>1E-3</v>
      </c>
      <c r="AO134" s="176">
        <v>0</v>
      </c>
      <c r="AP134" s="176">
        <v>72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-46.215405674538701</v>
      </c>
      <c r="AW134" s="168"/>
      <c r="AX134" s="168"/>
      <c r="AY134" s="176">
        <v>34</v>
      </c>
      <c r="AZ134" s="176">
        <v>54</v>
      </c>
      <c r="BA134" s="167"/>
      <c r="BB134" s="184">
        <v>221.2</v>
      </c>
      <c r="BC134" s="180">
        <v>36.925520235458698</v>
      </c>
      <c r="BD134" s="181" t="s">
        <v>55</v>
      </c>
      <c r="BE134" s="178">
        <v>1.1539225073580801</v>
      </c>
      <c r="BF134" s="179">
        <v>4.9691886509226304</v>
      </c>
      <c r="BG134" s="168">
        <v>0.02</v>
      </c>
      <c r="BH134" s="168">
        <v>1.4999999999999999E-2</v>
      </c>
      <c r="BI134" s="176">
        <v>0</v>
      </c>
      <c r="BJ134" s="176">
        <v>9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6.8000000000000005E-2</v>
      </c>
      <c r="G135" s="168">
        <v>5.8999999999999997E-2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241.26743999999999</v>
      </c>
      <c r="N135" s="171">
        <v>1126.2286099999999</v>
      </c>
      <c r="O135" s="166">
        <v>290.77714815699102</v>
      </c>
      <c r="P135" s="172">
        <v>212.5</v>
      </c>
      <c r="Q135" s="178">
        <v>1.3683630501505499</v>
      </c>
      <c r="R135" s="179">
        <v>197.83035199366799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2617.5759349999998</v>
      </c>
      <c r="Y135" s="166">
        <v>675.82305999460402</v>
      </c>
      <c r="Z135" s="177">
        <v>573</v>
      </c>
      <c r="AA135" s="178">
        <v>1.1794468760813299</v>
      </c>
      <c r="AB135" s="179">
        <v>114.17733811704301</v>
      </c>
      <c r="AC135" s="168">
        <v>0.02</v>
      </c>
      <c r="AD135" s="168">
        <v>1.7999999999999999E-2</v>
      </c>
      <c r="AE135" s="176">
        <v>0</v>
      </c>
      <c r="AF135" s="176">
        <v>46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-5.0427776677597098</v>
      </c>
      <c r="AM135" s="168">
        <v>1.7999999999999999E-2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56.8</v>
      </c>
      <c r="AS135" s="166">
        <v>14.6649995113488</v>
      </c>
      <c r="AT135" s="181" t="s">
        <v>54</v>
      </c>
      <c r="AU135" s="188">
        <v>0.91656246945930298</v>
      </c>
      <c r="AV135" s="171">
        <v>-13.102927661653201</v>
      </c>
      <c r="AW135" s="168"/>
      <c r="AX135" s="168"/>
      <c r="AY135" s="176">
        <v>6</v>
      </c>
      <c r="AZ135" s="176">
        <v>18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73.994144676693494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3.2000000000000001E-2</v>
      </c>
      <c r="G136" s="168">
        <v>2.4E-2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-657.65099999999995</v>
      </c>
      <c r="N136" s="171">
        <v>308.15935999999999</v>
      </c>
      <c r="O136" s="166">
        <v>110.82305527714701</v>
      </c>
      <c r="P136" s="172">
        <v>212.5</v>
      </c>
      <c r="Q136" s="173">
        <v>0.52152026012774899</v>
      </c>
      <c r="R136" s="174">
        <v>-358.36078246743301</v>
      </c>
      <c r="S136" s="168"/>
      <c r="T136" s="168"/>
      <c r="U136" s="175">
        <v>283</v>
      </c>
      <c r="V136" s="176">
        <v>401</v>
      </c>
      <c r="W136" s="167"/>
      <c r="X136" s="175">
        <v>1674.7716399999999</v>
      </c>
      <c r="Y136" s="166">
        <v>602.29651968487201</v>
      </c>
      <c r="Z136" s="177">
        <v>573</v>
      </c>
      <c r="AA136" s="182">
        <v>1.0511283066053601</v>
      </c>
      <c r="AB136" s="183">
        <v>-122.480320629831</v>
      </c>
      <c r="AC136" s="168">
        <v>1.2E-2</v>
      </c>
      <c r="AD136" s="168">
        <v>5.0000000000000001E-3</v>
      </c>
      <c r="AE136" s="176">
        <v>0</v>
      </c>
      <c r="AF136" s="176">
        <v>238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-47.753618707991997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-38.185046021077298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5.22990795784537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1.7000000000000001E-2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3400.0075099999999</v>
      </c>
      <c r="N137" s="171">
        <v>9362.8102899999994</v>
      </c>
      <c r="O137" s="166">
        <v>1076.28688347509</v>
      </c>
      <c r="P137" s="172">
        <v>226.98400000000001</v>
      </c>
      <c r="Q137" s="178">
        <v>4.7416861253440299</v>
      </c>
      <c r="R137" s="179">
        <v>7135.49078214165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4582.7212849999996</v>
      </c>
      <c r="Y137" s="166">
        <v>526.79939643074704</v>
      </c>
      <c r="Z137" s="177">
        <v>573</v>
      </c>
      <c r="AA137" s="188">
        <v>0.91937067439921005</v>
      </c>
      <c r="AB137" s="171">
        <v>-1039.9396867109399</v>
      </c>
      <c r="AC137" s="168"/>
      <c r="AD137" s="168"/>
      <c r="AE137" s="176">
        <v>402</v>
      </c>
      <c r="AF137" s="176">
        <v>1399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-216.19832673261601</v>
      </c>
      <c r="AM137" s="168"/>
      <c r="AN137" s="168"/>
      <c r="AO137" s="176">
        <v>147</v>
      </c>
      <c r="AP137" s="176">
        <v>256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-81.602749646378797</v>
      </c>
      <c r="AW137" s="168"/>
      <c r="AX137" s="168"/>
      <c r="AY137" s="176">
        <v>64</v>
      </c>
      <c r="AZ137" s="176">
        <v>92</v>
      </c>
      <c r="BA137" s="167"/>
      <c r="BB137" s="184">
        <v>297.8</v>
      </c>
      <c r="BC137" s="180">
        <v>34.233122745337702</v>
      </c>
      <c r="BD137" s="181" t="s">
        <v>55</v>
      </c>
      <c r="BE137" s="182">
        <v>1.0697850857918001</v>
      </c>
      <c r="BF137" s="183">
        <v>-16.205499292757501</v>
      </c>
      <c r="BG137" s="168">
        <v>1.4E-2</v>
      </c>
      <c r="BH137" s="168">
        <v>7.0000000000000001E-3</v>
      </c>
      <c r="BI137" s="176">
        <v>0</v>
      </c>
      <c r="BJ137" s="176">
        <v>37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7.85E-2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739.82704999999999</v>
      </c>
      <c r="N138" s="171">
        <v>5975.7806700000001</v>
      </c>
      <c r="O138" s="166">
        <v>2042.2419855801099</v>
      </c>
      <c r="P138" s="172">
        <v>212.5</v>
      </c>
      <c r="Q138" s="178">
        <v>9.6105505203769894</v>
      </c>
      <c r="R138" s="179">
        <v>5274.3972704259704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2009.7134900000001</v>
      </c>
      <c r="Y138" s="166">
        <v>686.82595545541096</v>
      </c>
      <c r="Z138" s="177">
        <v>573</v>
      </c>
      <c r="AA138" s="178">
        <v>1.19864913692044</v>
      </c>
      <c r="AB138" s="179">
        <v>118.45378197213699</v>
      </c>
      <c r="AC138" s="168">
        <v>0.02</v>
      </c>
      <c r="AD138" s="168">
        <v>0.02</v>
      </c>
      <c r="AE138" s="176">
        <v>0</v>
      </c>
      <c r="AF138" s="176">
        <v>3</v>
      </c>
      <c r="AG138" s="167"/>
      <c r="AH138" s="180">
        <v>260.8</v>
      </c>
      <c r="AI138" s="166">
        <v>89.129226665424497</v>
      </c>
      <c r="AJ138" s="181" t="s">
        <v>53</v>
      </c>
      <c r="AK138" s="178">
        <v>1.41474962960991</v>
      </c>
      <c r="AL138" s="179">
        <v>52.860450949816098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2.0899557967786802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46.179911593557399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7.4499999999999997E-2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156.65046000000001</v>
      </c>
      <c r="N139" s="171">
        <v>1814.92913</v>
      </c>
      <c r="O139" s="166">
        <v>637.69264421359298</v>
      </c>
      <c r="P139" s="172">
        <v>212.5</v>
      </c>
      <c r="Q139" s="178">
        <v>3.00090656100515</v>
      </c>
      <c r="R139" s="179">
        <v>1132.7219312679299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2468.7742800000001</v>
      </c>
      <c r="Y139" s="166">
        <v>867.42736813073805</v>
      </c>
      <c r="Z139" s="177">
        <v>573</v>
      </c>
      <c r="AA139" s="178">
        <v>1.5138348483957</v>
      </c>
      <c r="AB139" s="179">
        <v>629.22263353659298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78.445630493552201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-4.7661890810026204</v>
      </c>
      <c r="AW139" s="168">
        <v>4.4999999999999997E-3</v>
      </c>
      <c r="AX139" s="168">
        <v>1E-3</v>
      </c>
      <c r="AY139" s="176">
        <v>0</v>
      </c>
      <c r="AZ139" s="176">
        <v>9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61.667621837994801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6.6000000000000003E-2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208.368068057941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-13.894847091248</v>
      </c>
      <c r="AC140" s="168">
        <v>1.6E-2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7.215394246512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-10.272280826282699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3.6554383474346599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7.1999999999999995E-2</v>
      </c>
      <c r="G141" s="168">
        <v>6.4000000000000001E-2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831.61488999999995</v>
      </c>
      <c r="N141" s="171">
        <v>1723.2228700000001</v>
      </c>
      <c r="O141" s="166">
        <v>636.656724999576</v>
      </c>
      <c r="P141" s="172">
        <v>287.5</v>
      </c>
      <c r="Q141" s="178">
        <v>2.2144581739115701</v>
      </c>
      <c r="R141" s="179">
        <v>845.448152798401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1851.3474900000001</v>
      </c>
      <c r="Y141" s="166">
        <v>683.99326073219197</v>
      </c>
      <c r="Z141" s="177">
        <v>573</v>
      </c>
      <c r="AA141" s="178">
        <v>1.19370551611203</v>
      </c>
      <c r="AB141" s="179">
        <v>101.904314499074</v>
      </c>
      <c r="AC141" s="168">
        <v>0.02</v>
      </c>
      <c r="AD141" s="168">
        <v>1.9E-2</v>
      </c>
      <c r="AE141" s="176">
        <v>0</v>
      </c>
      <c r="AF141" s="176">
        <v>10</v>
      </c>
      <c r="AG141" s="167"/>
      <c r="AH141" s="180">
        <v>178.95</v>
      </c>
      <c r="AI141" s="166">
        <v>66.114327358407294</v>
      </c>
      <c r="AJ141" s="181" t="s">
        <v>53</v>
      </c>
      <c r="AK141" s="182">
        <v>1.0494337675937699</v>
      </c>
      <c r="AL141" s="183">
        <v>-13.3971554215677</v>
      </c>
      <c r="AM141" s="168">
        <v>1.2E-2</v>
      </c>
      <c r="AN141" s="168">
        <v>5.0000000000000001E-3</v>
      </c>
      <c r="AO141" s="176">
        <v>0</v>
      </c>
      <c r="AP141" s="176">
        <v>26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10.249928781824099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140.4</v>
      </c>
      <c r="BC141" s="180">
        <v>51.871760609781397</v>
      </c>
      <c r="BD141" s="181" t="s">
        <v>55</v>
      </c>
      <c r="BE141" s="178">
        <v>1.62099251905567</v>
      </c>
      <c r="BF141" s="179">
        <v>42.699857563648102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7.1999999999999995E-2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2953.8375599999999</v>
      </c>
      <c r="N142" s="171">
        <v>4998.9686300000003</v>
      </c>
      <c r="O142" s="166">
        <v>1672.2213647108699</v>
      </c>
      <c r="P142" s="172">
        <v>273.93400000000003</v>
      </c>
      <c r="Q142" s="178">
        <v>6.1044681007500703</v>
      </c>
      <c r="R142" s="179">
        <v>4075.2457893569099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2022.49756</v>
      </c>
      <c r="Y142" s="166">
        <v>676.55228112675604</v>
      </c>
      <c r="Z142" s="177">
        <v>573</v>
      </c>
      <c r="AA142" s="178">
        <v>1.18071951331022</v>
      </c>
      <c r="AB142" s="179">
        <v>90.305179030522595</v>
      </c>
      <c r="AC142" s="168">
        <v>0.02</v>
      </c>
      <c r="AD142" s="168">
        <v>1.7999999999999999E-2</v>
      </c>
      <c r="AE142" s="176">
        <v>0</v>
      </c>
      <c r="AF142" s="176">
        <v>34</v>
      </c>
      <c r="AG142" s="167"/>
      <c r="AH142" s="180">
        <v>214.7</v>
      </c>
      <c r="AI142" s="166">
        <v>71.819999999364398</v>
      </c>
      <c r="AJ142" s="181" t="s">
        <v>53</v>
      </c>
      <c r="AK142" s="178">
        <v>1.13999999998991</v>
      </c>
      <c r="AL142" s="179">
        <v>2.2599999981202901</v>
      </c>
      <c r="AM142" s="168">
        <v>0.02</v>
      </c>
      <c r="AN142" s="168">
        <v>1.4E-2</v>
      </c>
      <c r="AO142" s="176">
        <v>0</v>
      </c>
      <c r="AP142" s="176">
        <v>12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15.446984126506701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134.80000000000001</v>
      </c>
      <c r="BC142" s="180">
        <v>45.092389380131898</v>
      </c>
      <c r="BD142" s="181" t="s">
        <v>55</v>
      </c>
      <c r="BE142" s="178">
        <v>1.40913716812912</v>
      </c>
      <c r="BF142" s="179">
        <v>26.893968253013501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-52.06664</v>
      </c>
      <c r="N143" s="171">
        <v>2236.3103999999998</v>
      </c>
      <c r="O143" s="166">
        <v>764.609195294144</v>
      </c>
      <c r="P143" s="172">
        <v>287.5</v>
      </c>
      <c r="Q143" s="178">
        <v>2.6595102445013699</v>
      </c>
      <c r="R143" s="179">
        <v>1287.8056381117999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2262.2831000000001</v>
      </c>
      <c r="Y143" s="166">
        <v>773.48943179736602</v>
      </c>
      <c r="Z143" s="177">
        <v>573</v>
      </c>
      <c r="AA143" s="178">
        <v>1.3498942963304801</v>
      </c>
      <c r="AB143" s="179">
        <v>371.87187021934602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157.5</v>
      </c>
      <c r="AI143" s="166">
        <v>53.850283153370697</v>
      </c>
      <c r="AJ143" s="181" t="s">
        <v>53</v>
      </c>
      <c r="AK143" s="188">
        <v>0.85476639925985198</v>
      </c>
      <c r="AL143" s="171">
        <v>-50.346260865935797</v>
      </c>
      <c r="AM143" s="168"/>
      <c r="AN143" s="168"/>
      <c r="AO143" s="176">
        <v>27</v>
      </c>
      <c r="AP143" s="176">
        <v>64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8.9136480340480606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155</v>
      </c>
      <c r="BC143" s="180">
        <v>52.995516754110803</v>
      </c>
      <c r="BD143" s="181" t="s">
        <v>55</v>
      </c>
      <c r="BE143" s="178">
        <v>1.6561098985659599</v>
      </c>
      <c r="BF143" s="179">
        <v>49.427296068096098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433.88240000000002</v>
      </c>
      <c r="N144" s="171">
        <v>1565.3489999999999</v>
      </c>
      <c r="O144" s="166">
        <v>586.67883511234299</v>
      </c>
      <c r="P144" s="172">
        <v>265.91699999999997</v>
      </c>
      <c r="Q144" s="178">
        <v>2.2062479462100701</v>
      </c>
      <c r="R144" s="179">
        <v>765.02477758738598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1096.337685</v>
      </c>
      <c r="Y144" s="166">
        <v>410.89757998092603</v>
      </c>
      <c r="Z144" s="177">
        <v>573</v>
      </c>
      <c r="AA144" s="173">
        <v>0.71709874342221003</v>
      </c>
      <c r="AB144" s="174">
        <v>-628.20711447663405</v>
      </c>
      <c r="AC144" s="168"/>
      <c r="AD144" s="168"/>
      <c r="AE144" s="176">
        <v>433</v>
      </c>
      <c r="AF144" s="176">
        <v>739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-72.509637638792199</v>
      </c>
      <c r="AM144" s="168"/>
      <c r="AN144" s="168"/>
      <c r="AO144" s="176">
        <v>51</v>
      </c>
      <c r="AP144" s="176">
        <v>85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3.8451713933226199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11.490342786645201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5.6000000000000001E-2</v>
      </c>
      <c r="G145" s="168">
        <v>4.0500000000000001E-2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3362.2752700000001</v>
      </c>
      <c r="N145" s="171">
        <v>11560.02082</v>
      </c>
      <c r="O145" s="166">
        <v>1087.5986531316801</v>
      </c>
      <c r="P145" s="172">
        <v>287.5</v>
      </c>
      <c r="Q145" s="178">
        <v>3.7829518369797599</v>
      </c>
      <c r="R145" s="179">
        <v>8113.0555804502701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6438.8153000000002</v>
      </c>
      <c r="Y145" s="166">
        <v>605.78150827618003</v>
      </c>
      <c r="Z145" s="177">
        <v>573</v>
      </c>
      <c r="AA145" s="182">
        <v>1.05721031112771</v>
      </c>
      <c r="AB145" s="183">
        <v>-431.13629047650801</v>
      </c>
      <c r="AC145" s="168">
        <v>1.2E-2</v>
      </c>
      <c r="AD145" s="168">
        <v>6.0000000000000001E-3</v>
      </c>
      <c r="AE145" s="176">
        <v>0</v>
      </c>
      <c r="AF145" s="176">
        <v>870</v>
      </c>
      <c r="AG145" s="167"/>
      <c r="AH145" s="180">
        <v>696.45</v>
      </c>
      <c r="AI145" s="166">
        <v>65.523937522939207</v>
      </c>
      <c r="AJ145" s="181" t="s">
        <v>53</v>
      </c>
      <c r="AK145" s="182">
        <v>1.04006250036411</v>
      </c>
      <c r="AL145" s="183">
        <v>-58.884991623071599</v>
      </c>
      <c r="AM145" s="168">
        <v>1.0999999999999999E-2</v>
      </c>
      <c r="AN145" s="168">
        <v>4.0000000000000001E-3</v>
      </c>
      <c r="AO145" s="176">
        <v>0</v>
      </c>
      <c r="AP145" s="176">
        <v>108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-21.731108983637299</v>
      </c>
      <c r="AW145" s="168">
        <v>3.0000000000000001E-3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412.8</v>
      </c>
      <c r="BC145" s="180">
        <v>38.837362925507001</v>
      </c>
      <c r="BD145" s="181" t="s">
        <v>55</v>
      </c>
      <c r="BE145" s="178">
        <v>1.21366759142209</v>
      </c>
      <c r="BF145" s="179">
        <v>29.1377820327255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0.06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-18.53708</v>
      </c>
      <c r="N146" s="171">
        <v>1704.64303</v>
      </c>
      <c r="O146" s="166">
        <v>720.60918920311701</v>
      </c>
      <c r="P146" s="172">
        <v>212.5</v>
      </c>
      <c r="Q146" s="178">
        <v>3.3911020668381999</v>
      </c>
      <c r="R146" s="179">
        <v>1137.61871166893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1541.7847300000001</v>
      </c>
      <c r="Y146" s="166">
        <v>651.76358020895805</v>
      </c>
      <c r="Z146" s="177">
        <v>573</v>
      </c>
      <c r="AA146" s="178">
        <v>1.13745825516398</v>
      </c>
      <c r="AB146" s="179">
        <v>12.820332806113401</v>
      </c>
      <c r="AC146" s="168">
        <v>0.02</v>
      </c>
      <c r="AD146" s="168">
        <v>1.4E-2</v>
      </c>
      <c r="AE146" s="176">
        <v>0</v>
      </c>
      <c r="AF146" s="176">
        <v>85</v>
      </c>
      <c r="AG146" s="167"/>
      <c r="AH146" s="180">
        <v>139.6</v>
      </c>
      <c r="AI146" s="166">
        <v>59.013553595883998</v>
      </c>
      <c r="AJ146" s="181" t="s">
        <v>53</v>
      </c>
      <c r="AK146" s="188">
        <v>0.93672307295054003</v>
      </c>
      <c r="AL146" s="171">
        <v>-28.506033199327899</v>
      </c>
      <c r="AM146" s="168">
        <v>0</v>
      </c>
      <c r="AN146" s="168"/>
      <c r="AO146" s="176">
        <v>10</v>
      </c>
      <c r="AP146" s="176">
        <v>40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42.406404266837399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72.612808533674695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6.4000000000000001E-2</v>
      </c>
      <c r="G147" s="168">
        <v>5.0999999999999997E-2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1066.1294499999999</v>
      </c>
      <c r="N147" s="171">
        <v>1386.4109699999999</v>
      </c>
      <c r="O147" s="166">
        <v>733.58875339475298</v>
      </c>
      <c r="P147" s="172">
        <v>273.64299999999997</v>
      </c>
      <c r="Q147" s="178">
        <v>2.6808241153428098</v>
      </c>
      <c r="R147" s="179">
        <v>803.05618547321899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1204.1726200000001</v>
      </c>
      <c r="Y147" s="166">
        <v>637.16135423963999</v>
      </c>
      <c r="Z147" s="177">
        <v>573</v>
      </c>
      <c r="AA147" s="182">
        <v>1.1119744402088001</v>
      </c>
      <c r="AB147" s="183">
        <v>-17.354302062122802</v>
      </c>
      <c r="AC147" s="168">
        <v>1.7999999999999999E-2</v>
      </c>
      <c r="AD147" s="168">
        <v>1.0999999999999999E-2</v>
      </c>
      <c r="AE147" s="176">
        <v>0</v>
      </c>
      <c r="AF147" s="176">
        <v>96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-15.3040071377203</v>
      </c>
      <c r="AM147" s="168">
        <v>6.0000000000000001E-3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25.391045806293199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85.6</v>
      </c>
      <c r="BC147" s="180">
        <v>45.293349987407296</v>
      </c>
      <c r="BD147" s="181" t="s">
        <v>55</v>
      </c>
      <c r="BE147" s="178">
        <v>1.41541718710648</v>
      </c>
      <c r="BF147" s="179">
        <v>17.3820916125865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3.7499999999999999E-2</v>
      </c>
      <c r="G148" s="168">
        <v>2.9499999999999998E-2</v>
      </c>
      <c r="H148" s="169"/>
      <c r="I148" s="170">
        <v>5</v>
      </c>
      <c r="J148" s="170">
        <v>4</v>
      </c>
      <c r="K148" s="167"/>
      <c r="L148" s="171">
        <v>5249.6984199999997</v>
      </c>
      <c r="M148" s="171">
        <v>-2660.0545299999999</v>
      </c>
      <c r="N148" s="171">
        <v>2589.6438899999998</v>
      </c>
      <c r="O148" s="166">
        <v>322.81214018361601</v>
      </c>
      <c r="P148" s="172">
        <v>287.5</v>
      </c>
      <c r="Q148" s="182">
        <v>1.12282483542127</v>
      </c>
      <c r="R148" s="183">
        <v>-11.935818400401301</v>
      </c>
      <c r="S148" s="168">
        <v>9.4999999999999998E-3</v>
      </c>
      <c r="T148" s="168">
        <v>6.0000000000000001E-3</v>
      </c>
      <c r="U148" s="175">
        <v>0</v>
      </c>
      <c r="V148" s="176">
        <v>178</v>
      </c>
      <c r="W148" s="167"/>
      <c r="X148" s="175">
        <v>4379.0881749999999</v>
      </c>
      <c r="Y148" s="166">
        <v>545.875373553587</v>
      </c>
      <c r="Z148" s="177">
        <v>573</v>
      </c>
      <c r="AA148" s="182">
        <v>0.95266208299055299</v>
      </c>
      <c r="AB148" s="183">
        <v>-805.97329600323496</v>
      </c>
      <c r="AC148" s="168">
        <v>1E-3</v>
      </c>
      <c r="AD148" s="168"/>
      <c r="AE148" s="176">
        <v>218</v>
      </c>
      <c r="AF148" s="176">
        <v>1137</v>
      </c>
      <c r="AG148" s="167"/>
      <c r="AH148" s="180">
        <v>473.85</v>
      </c>
      <c r="AI148" s="166">
        <v>59.0677865851302</v>
      </c>
      <c r="AJ148" s="181" t="s">
        <v>53</v>
      </c>
      <c r="AK148" s="188">
        <v>0.937583914049685</v>
      </c>
      <c r="AL148" s="171">
        <v>-96.235292623392297</v>
      </c>
      <c r="AM148" s="168">
        <v>0</v>
      </c>
      <c r="AN148" s="168"/>
      <c r="AO148" s="176">
        <v>32</v>
      </c>
      <c r="AP148" s="176">
        <v>133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-7.0835663805440596</v>
      </c>
      <c r="AW148" s="168">
        <v>7.0000000000000001E-3</v>
      </c>
      <c r="AX148" s="168">
        <v>3.5000000000000001E-3</v>
      </c>
      <c r="AY148" s="176">
        <v>0</v>
      </c>
      <c r="AZ148" s="176">
        <v>17</v>
      </c>
      <c r="BA148" s="167"/>
      <c r="BB148" s="184">
        <v>355.6</v>
      </c>
      <c r="BC148" s="180">
        <v>44.327329133000497</v>
      </c>
      <c r="BD148" s="181" t="s">
        <v>55</v>
      </c>
      <c r="BE148" s="178">
        <v>1.38522903540627</v>
      </c>
      <c r="BF148" s="179">
        <v>66.032867238911905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7.0999999999999994E-2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-29.05865</v>
      </c>
      <c r="N149" s="171">
        <v>2335.5392999999999</v>
      </c>
      <c r="O149" s="166">
        <v>631.93519340963496</v>
      </c>
      <c r="P149" s="172">
        <v>239.22399999999999</v>
      </c>
      <c r="Q149" s="178">
        <v>2.6416044937365601</v>
      </c>
      <c r="R149" s="179">
        <v>1338.23317917587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2503.112725</v>
      </c>
      <c r="Y149" s="166">
        <v>677.27613232583803</v>
      </c>
      <c r="Z149" s="177">
        <v>573</v>
      </c>
      <c r="AA149" s="178">
        <v>1.1819827789281601</v>
      </c>
      <c r="AB149" s="179">
        <v>114.32060032929</v>
      </c>
      <c r="AC149" s="168">
        <v>0.02</v>
      </c>
      <c r="AD149" s="168">
        <v>1.7999999999999999E-2</v>
      </c>
      <c r="AE149" s="176">
        <v>0</v>
      </c>
      <c r="AF149" s="176">
        <v>39</v>
      </c>
      <c r="AG149" s="167"/>
      <c r="AH149" s="180">
        <v>242.4</v>
      </c>
      <c r="AI149" s="166">
        <v>65.587032032599694</v>
      </c>
      <c r="AJ149" s="181" t="s">
        <v>53</v>
      </c>
      <c r="AK149" s="182">
        <v>1.0410640005174601</v>
      </c>
      <c r="AL149" s="183">
        <v>-20.2420660632718</v>
      </c>
      <c r="AM149" s="168">
        <v>1.0999999999999999E-2</v>
      </c>
      <c r="AN149" s="168">
        <v>4.0000000000000001E-3</v>
      </c>
      <c r="AO149" s="176">
        <v>0</v>
      </c>
      <c r="AP149" s="176">
        <v>38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32.9972530632961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71.594506126592094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6.4000000000000001E-2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1726.8694700000001</v>
      </c>
      <c r="N150" s="171">
        <v>3743.0245799999998</v>
      </c>
      <c r="O150" s="166">
        <v>1333.84529347997</v>
      </c>
      <c r="P150" s="172">
        <v>229.53</v>
      </c>
      <c r="Q150" s="178">
        <v>5.8112024287891302</v>
      </c>
      <c r="R150" s="179">
        <v>3016.4741323123999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1775.2221999999999</v>
      </c>
      <c r="Y150" s="166">
        <v>632.60919765350695</v>
      </c>
      <c r="Z150" s="177">
        <v>573</v>
      </c>
      <c r="AA150" s="182">
        <v>1.1040300133569101</v>
      </c>
      <c r="AB150" s="183">
        <v>-38.5424779287871</v>
      </c>
      <c r="AC150" s="168">
        <v>1.7000000000000001E-2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-21.269153070704299</v>
      </c>
      <c r="AM150" s="168">
        <v>7.0000000000000001E-3</v>
      </c>
      <c r="AN150" s="168">
        <v>1E-3</v>
      </c>
      <c r="AO150" s="176">
        <v>0</v>
      </c>
      <c r="AP150" s="176">
        <v>34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10.753865886805199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163.4</v>
      </c>
      <c r="BC150" s="180">
        <v>58.228396927766603</v>
      </c>
      <c r="BD150" s="181" t="s">
        <v>55</v>
      </c>
      <c r="BE150" s="178">
        <v>1.8196374039927099</v>
      </c>
      <c r="BF150" s="179">
        <v>62.107731773610503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2309.8305599999999</v>
      </c>
      <c r="M151" s="171">
        <v>2799.8779599999998</v>
      </c>
      <c r="N151" s="171">
        <v>5109.7085200000001</v>
      </c>
      <c r="O151" s="166">
        <v>1371.7297643739701</v>
      </c>
      <c r="P151" s="172">
        <v>247.43600000000001</v>
      </c>
      <c r="Q151" s="178">
        <v>5.5437760244021499</v>
      </c>
      <c r="R151" s="179">
        <v>4070.0288530745001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1703.938165</v>
      </c>
      <c r="Y151" s="166">
        <v>457.431708371355</v>
      </c>
      <c r="Z151" s="177">
        <v>573</v>
      </c>
      <c r="AA151" s="188">
        <v>0.79831013677374296</v>
      </c>
      <c r="AB151" s="171">
        <v>-703.70037243316199</v>
      </c>
      <c r="AC151" s="168"/>
      <c r="AD151" s="168"/>
      <c r="AE151" s="176">
        <v>431</v>
      </c>
      <c r="AF151" s="176">
        <v>858</v>
      </c>
      <c r="AG151" s="167"/>
      <c r="AH151" s="180">
        <v>221.45</v>
      </c>
      <c r="AI151" s="166">
        <v>59.449488191278597</v>
      </c>
      <c r="AJ151" s="181" t="s">
        <v>53</v>
      </c>
      <c r="AK151" s="182">
        <v>0.94364266970283495</v>
      </c>
      <c r="AL151" s="183">
        <v>-43.2641847439602</v>
      </c>
      <c r="AM151" s="168">
        <v>1E-3</v>
      </c>
      <c r="AN151" s="168"/>
      <c r="AO151" s="176">
        <v>14</v>
      </c>
      <c r="AP151" s="176">
        <v>61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34.371000699946599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61.742001399893198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1.0999999999999999E-2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1487.38489</v>
      </c>
      <c r="N152" s="171">
        <v>7230.2073499999997</v>
      </c>
      <c r="O152" s="166">
        <v>911.58847986052297</v>
      </c>
      <c r="P152" s="172">
        <v>287.5</v>
      </c>
      <c r="Q152" s="178">
        <v>3.1707425386453001</v>
      </c>
      <c r="R152" s="179">
        <v>4658.0420633525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3102.303715</v>
      </c>
      <c r="Y152" s="166">
        <v>391.140141730859</v>
      </c>
      <c r="Z152" s="177">
        <v>573</v>
      </c>
      <c r="AA152" s="173">
        <v>0.682618048395915</v>
      </c>
      <c r="AB152" s="174">
        <v>-2024.1335345617999</v>
      </c>
      <c r="AC152" s="168"/>
      <c r="AD152" s="168"/>
      <c r="AE152" s="176">
        <v>1443</v>
      </c>
      <c r="AF152" s="176">
        <v>2352</v>
      </c>
      <c r="AG152" s="167"/>
      <c r="AH152" s="180">
        <v>289</v>
      </c>
      <c r="AI152" s="166">
        <v>36.437277373475503</v>
      </c>
      <c r="AJ152" s="181" t="s">
        <v>53</v>
      </c>
      <c r="AK152" s="173">
        <v>0.57836948211865802</v>
      </c>
      <c r="AL152" s="174">
        <v>-274.63969759579999</v>
      </c>
      <c r="AM152" s="168"/>
      <c r="AN152" s="168"/>
      <c r="AO152" s="176">
        <v>211</v>
      </c>
      <c r="AP152" s="176">
        <v>311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-74.746589865600001</v>
      </c>
      <c r="AW152" s="168"/>
      <c r="AX152" s="168"/>
      <c r="AY152" s="176">
        <v>59</v>
      </c>
      <c r="AZ152" s="176">
        <v>84</v>
      </c>
      <c r="BA152" s="167"/>
      <c r="BB152" s="184">
        <v>256.39999999999998</v>
      </c>
      <c r="BC152" s="180">
        <v>32.327051621311803</v>
      </c>
      <c r="BD152" s="181" t="s">
        <v>55</v>
      </c>
      <c r="BE152" s="182">
        <v>1.0102203631659901</v>
      </c>
      <c r="BF152" s="183">
        <v>-29.8931797312001</v>
      </c>
      <c r="BG152" s="168">
        <v>7.0000000000000001E-3</v>
      </c>
      <c r="BH152" s="168">
        <v>1E-3</v>
      </c>
      <c r="BI152" s="176">
        <v>0</v>
      </c>
      <c r="BJ152" s="176">
        <v>49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5.8000000000000003E-2</v>
      </c>
      <c r="G153" s="168">
        <v>4.5999999999999999E-2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1889.0911900000001</v>
      </c>
      <c r="N153" s="171">
        <v>2864.86312</v>
      </c>
      <c r="O153" s="166">
        <v>708.37897554237395</v>
      </c>
      <c r="P153" s="172">
        <v>232.012</v>
      </c>
      <c r="Q153" s="178">
        <v>3.05319972907597</v>
      </c>
      <c r="R153" s="179">
        <v>1806.4437940104699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2405.323355</v>
      </c>
      <c r="Y153" s="166">
        <v>594.75110073079099</v>
      </c>
      <c r="Z153" s="177">
        <v>573</v>
      </c>
      <c r="AA153" s="182">
        <v>1.0379600361793899</v>
      </c>
      <c r="AB153" s="183">
        <v>-208.65468834258201</v>
      </c>
      <c r="AC153" s="168">
        <v>0.01</v>
      </c>
      <c r="AD153" s="168">
        <v>4.0000000000000001E-3</v>
      </c>
      <c r="AE153" s="176">
        <v>0</v>
      </c>
      <c r="AF153" s="176">
        <v>376</v>
      </c>
      <c r="AG153" s="167"/>
      <c r="AH153" s="180">
        <v>258.7</v>
      </c>
      <c r="AI153" s="166">
        <v>63.967328733252799</v>
      </c>
      <c r="AJ153" s="181" t="s">
        <v>53</v>
      </c>
      <c r="AK153" s="182">
        <v>1.01535442433735</v>
      </c>
      <c r="AL153" s="183">
        <v>-28.700727278503798</v>
      </c>
      <c r="AM153" s="168">
        <v>8.0000000000000002E-3</v>
      </c>
      <c r="AN153" s="168">
        <v>2E-3</v>
      </c>
      <c r="AO153" s="176">
        <v>0</v>
      </c>
      <c r="AP153" s="176">
        <v>48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8.1093391038720597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52.418678207744101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7.4999999999999997E-2</v>
      </c>
      <c r="G154" s="168">
        <v>6.5000000000000002E-2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-1002.1652</v>
      </c>
      <c r="N154" s="171">
        <v>1012.48888</v>
      </c>
      <c r="O154" s="166">
        <v>349.20012846305002</v>
      </c>
      <c r="P154" s="172">
        <v>221.65100000000001</v>
      </c>
      <c r="Q154" s="178">
        <v>1.5754502730105</v>
      </c>
      <c r="R154" s="179">
        <v>287.561234738557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1857.85798</v>
      </c>
      <c r="Y154" s="166">
        <v>640.76184746058902</v>
      </c>
      <c r="Z154" s="177">
        <v>573</v>
      </c>
      <c r="AA154" s="182">
        <v>1.1182580234914301</v>
      </c>
      <c r="AB154" s="183">
        <v>-16.185181252630901</v>
      </c>
      <c r="AC154" s="168">
        <v>1.9E-2</v>
      </c>
      <c r="AD154" s="168">
        <v>1.2E-2</v>
      </c>
      <c r="AE154" s="176">
        <v>0</v>
      </c>
      <c r="AF154" s="176">
        <v>136</v>
      </c>
      <c r="AG154" s="167"/>
      <c r="AH154" s="180">
        <v>231.55</v>
      </c>
      <c r="AI154" s="166">
        <v>79.859928679532104</v>
      </c>
      <c r="AJ154" s="181" t="s">
        <v>53</v>
      </c>
      <c r="AK154" s="178">
        <v>1.26761791554813</v>
      </c>
      <c r="AL154" s="179">
        <v>25.503369705208101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-3.3293029320106302</v>
      </c>
      <c r="AW154" s="168">
        <v>6.0000000000000001E-3</v>
      </c>
      <c r="AX154" s="168">
        <v>3.0000000000000001E-3</v>
      </c>
      <c r="AY154" s="176">
        <v>0</v>
      </c>
      <c r="AZ154" s="176">
        <v>7</v>
      </c>
      <c r="BA154" s="167"/>
      <c r="BB154" s="184">
        <v>142.4</v>
      </c>
      <c r="BC154" s="180">
        <v>49.112735236300402</v>
      </c>
      <c r="BD154" s="181" t="s">
        <v>55</v>
      </c>
      <c r="BE154" s="178">
        <v>1.53477297613439</v>
      </c>
      <c r="BF154" s="179">
        <v>37.741394135978702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0.04</v>
      </c>
      <c r="G155" s="168">
        <v>2.5999999999999999E-2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2174.7037099999998</v>
      </c>
      <c r="N155" s="171">
        <v>4427.5925399999996</v>
      </c>
      <c r="O155" s="166">
        <v>901.49387068552096</v>
      </c>
      <c r="P155" s="172">
        <v>287.5</v>
      </c>
      <c r="Q155" s="178">
        <v>3.1356308545583298</v>
      </c>
      <c r="R155" s="179">
        <v>2834.8271231590302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2743.7991149999998</v>
      </c>
      <c r="Y155" s="166">
        <v>558.65982748377701</v>
      </c>
      <c r="Z155" s="177">
        <v>573</v>
      </c>
      <c r="AA155" s="182">
        <v>0.97497352091409495</v>
      </c>
      <c r="AB155" s="183">
        <v>-430.65161143434602</v>
      </c>
      <c r="AC155" s="168">
        <v>4.0000000000000001E-3</v>
      </c>
      <c r="AD155" s="168"/>
      <c r="AE155" s="176">
        <v>71</v>
      </c>
      <c r="AF155" s="176">
        <v>634</v>
      </c>
      <c r="AG155" s="167"/>
      <c r="AH155" s="180">
        <v>233.1</v>
      </c>
      <c r="AI155" s="166">
        <v>47.461056851630502</v>
      </c>
      <c r="AJ155" s="181" t="s">
        <v>53</v>
      </c>
      <c r="AK155" s="188">
        <v>0.75335010875603903</v>
      </c>
      <c r="AL155" s="171">
        <v>-115.923378299064</v>
      </c>
      <c r="AM155" s="168"/>
      <c r="AN155" s="168"/>
      <c r="AO155" s="176">
        <v>77</v>
      </c>
      <c r="AP155" s="176">
        <v>139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0.55914201928526097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171.4</v>
      </c>
      <c r="BC155" s="180">
        <v>34.898434767779797</v>
      </c>
      <c r="BD155" s="181" t="s">
        <v>55</v>
      </c>
      <c r="BE155" s="182">
        <v>1.09057608649312</v>
      </c>
      <c r="BF155" s="183">
        <v>-5.8817159614294798</v>
      </c>
      <c r="BG155" s="168">
        <v>1.6E-2</v>
      </c>
      <c r="BH155" s="168">
        <v>8.9999999999999993E-3</v>
      </c>
      <c r="BI155" s="176">
        <v>0</v>
      </c>
      <c r="BJ155" s="176">
        <v>18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5.3999999999999999E-2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2020.31611</v>
      </c>
      <c r="N156" s="171">
        <v>3814.6089499999998</v>
      </c>
      <c r="O156" s="166">
        <v>1358.5682702663901</v>
      </c>
      <c r="P156" s="172">
        <v>264.61399999999998</v>
      </c>
      <c r="Q156" s="178">
        <v>5.1341511419138399</v>
      </c>
      <c r="R156" s="179">
        <v>2976.5193073962901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1725.7082849999999</v>
      </c>
      <c r="Y156" s="166">
        <v>614.60887615671004</v>
      </c>
      <c r="Z156" s="177">
        <v>573</v>
      </c>
      <c r="AA156" s="182">
        <v>1.0726158397150301</v>
      </c>
      <c r="AB156" s="183">
        <v>-89.106370354315203</v>
      </c>
      <c r="AC156" s="168">
        <v>1.4E-2</v>
      </c>
      <c r="AD156" s="168">
        <v>7.0000000000000001E-3</v>
      </c>
      <c r="AE156" s="176">
        <v>0</v>
      </c>
      <c r="AF156" s="176">
        <v>205</v>
      </c>
      <c r="AG156" s="167"/>
      <c r="AH156" s="180">
        <v>163.30000000000001</v>
      </c>
      <c r="AI156" s="166">
        <v>58.159093485716603</v>
      </c>
      <c r="AJ156" s="181" t="s">
        <v>53</v>
      </c>
      <c r="AK156" s="188">
        <v>0.92316021405899396</v>
      </c>
      <c r="AL156" s="171">
        <v>-36.234595614872298</v>
      </c>
      <c r="AM156" s="168"/>
      <c r="AN156" s="168"/>
      <c r="AO156" s="176">
        <v>14</v>
      </c>
      <c r="AP156" s="176">
        <v>49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26.724547145429199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186.2</v>
      </c>
      <c r="BC156" s="180">
        <v>66.314900226824406</v>
      </c>
      <c r="BD156" s="181" t="s">
        <v>55</v>
      </c>
      <c r="BE156" s="178">
        <v>2.07234063208826</v>
      </c>
      <c r="BF156" s="179">
        <v>84.849094290858503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4.1000000000000002E-2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3420.64077</v>
      </c>
      <c r="M157" s="171">
        <v>4953.1483399999997</v>
      </c>
      <c r="N157" s="171">
        <v>8373.7891099999997</v>
      </c>
      <c r="O157" s="166">
        <v>1028.0673461681799</v>
      </c>
      <c r="P157" s="172">
        <v>241.934</v>
      </c>
      <c r="Q157" s="178">
        <v>4.2493710936378504</v>
      </c>
      <c r="R157" s="179">
        <v>6150.9580350152801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4819.9685200000004</v>
      </c>
      <c r="Y157" s="166">
        <v>591.75746843839204</v>
      </c>
      <c r="Z157" s="177">
        <v>573</v>
      </c>
      <c r="AA157" s="182">
        <v>1.0327355470129</v>
      </c>
      <c r="AB157" s="183">
        <v>-444.61688745096501</v>
      </c>
      <c r="AC157" s="168">
        <v>0.01</v>
      </c>
      <c r="AD157" s="168">
        <v>3.0000000000000001E-3</v>
      </c>
      <c r="AE157" s="176">
        <v>0</v>
      </c>
      <c r="AF157" s="176">
        <v>781</v>
      </c>
      <c r="AG157" s="167"/>
      <c r="AH157" s="180">
        <v>455.15</v>
      </c>
      <c r="AI157" s="166">
        <v>55.879703496431603</v>
      </c>
      <c r="AJ157" s="181" t="s">
        <v>53</v>
      </c>
      <c r="AK157" s="188">
        <v>0.88697942057827905</v>
      </c>
      <c r="AL157" s="171">
        <v>-123.67876207576001</v>
      </c>
      <c r="AM157" s="168"/>
      <c r="AN157" s="168"/>
      <c r="AO157" s="176">
        <v>58</v>
      </c>
      <c r="AP157" s="176">
        <v>161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-21.6041300509868</v>
      </c>
      <c r="AW157" s="168">
        <v>1E-3</v>
      </c>
      <c r="AX157" s="168"/>
      <c r="AY157" s="176">
        <v>5</v>
      </c>
      <c r="AZ157" s="176">
        <v>31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41.191739898026398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4.8000000000000001E-2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8587.9914399999998</v>
      </c>
      <c r="N158" s="171">
        <v>14859.40453</v>
      </c>
      <c r="O158" s="166">
        <v>2977.0995898354099</v>
      </c>
      <c r="P158" s="172">
        <v>267.06299999999999</v>
      </c>
      <c r="Q158" s="178">
        <v>11.147555407658199</v>
      </c>
      <c r="R158" s="179">
        <v>13355.809553622899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3381.4382700000001</v>
      </c>
      <c r="Y158" s="166">
        <v>677.47522899363298</v>
      </c>
      <c r="Z158" s="177">
        <v>573</v>
      </c>
      <c r="AA158" s="178">
        <v>1.1823302425717801</v>
      </c>
      <c r="AB158" s="179">
        <v>155.383288725667</v>
      </c>
      <c r="AC158" s="168">
        <v>0.02</v>
      </c>
      <c r="AD158" s="168">
        <v>1.7999999999999999E-2</v>
      </c>
      <c r="AE158" s="176">
        <v>0</v>
      </c>
      <c r="AF158" s="176">
        <v>51</v>
      </c>
      <c r="AG158" s="167"/>
      <c r="AH158" s="180">
        <v>275.10000000000002</v>
      </c>
      <c r="AI158" s="166">
        <v>55.116616248667597</v>
      </c>
      <c r="AJ158" s="181" t="s">
        <v>53</v>
      </c>
      <c r="AK158" s="188">
        <v>0.87486692458202497</v>
      </c>
      <c r="AL158" s="171">
        <v>-79.597144538015598</v>
      </c>
      <c r="AM158" s="168"/>
      <c r="AN158" s="168"/>
      <c r="AO158" s="176">
        <v>40</v>
      </c>
      <c r="AP158" s="176">
        <v>103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-32.681814485845301</v>
      </c>
      <c r="AW158" s="168"/>
      <c r="AX158" s="168"/>
      <c r="AY158" s="176">
        <v>23</v>
      </c>
      <c r="AZ158" s="176">
        <v>39</v>
      </c>
      <c r="BA158" s="167"/>
      <c r="BB158" s="184">
        <v>234</v>
      </c>
      <c r="BC158" s="180">
        <v>46.882181760044404</v>
      </c>
      <c r="BD158" s="181" t="s">
        <v>55</v>
      </c>
      <c r="BE158" s="178">
        <v>1.4650681800013901</v>
      </c>
      <c r="BF158" s="179">
        <v>53.8363710283095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976.01996999999994</v>
      </c>
      <c r="N159" s="171">
        <v>1763.58475</v>
      </c>
      <c r="O159" s="166">
        <v>704.83722289962896</v>
      </c>
      <c r="P159" s="172">
        <v>242.67599999999999</v>
      </c>
      <c r="Q159" s="178">
        <v>2.9044372863391099</v>
      </c>
      <c r="R159" s="179">
        <v>1078.6590993906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1394.10925</v>
      </c>
      <c r="Y159" s="166">
        <v>557.17202827291703</v>
      </c>
      <c r="Z159" s="177">
        <v>573</v>
      </c>
      <c r="AA159" s="182">
        <v>0.97237701269270005</v>
      </c>
      <c r="AB159" s="183">
        <v>-223.118649747745</v>
      </c>
      <c r="AC159" s="168">
        <v>3.0000000000000001E-3</v>
      </c>
      <c r="AD159" s="168"/>
      <c r="AE159" s="176">
        <v>40</v>
      </c>
      <c r="AF159" s="176">
        <v>327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-56.110397354464098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-25.758196153514699</v>
      </c>
      <c r="AW159" s="168"/>
      <c r="AX159" s="168"/>
      <c r="AY159" s="176">
        <v>21</v>
      </c>
      <c r="AZ159" s="176">
        <v>29</v>
      </c>
      <c r="BA159" s="167"/>
      <c r="BB159" s="184">
        <v>58</v>
      </c>
      <c r="BC159" s="180">
        <v>23.1803767458176</v>
      </c>
      <c r="BD159" s="181" t="s">
        <v>55</v>
      </c>
      <c r="BE159" s="173">
        <v>0.72438677330679901</v>
      </c>
      <c r="BF159" s="174">
        <v>-32.316392307029403</v>
      </c>
      <c r="BG159" s="168"/>
      <c r="BH159" s="168"/>
      <c r="BI159" s="176">
        <v>23</v>
      </c>
      <c r="BJ159" s="176">
        <v>39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2.1000000000000001E-2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-193.79778999999999</v>
      </c>
      <c r="N160" s="171">
        <v>789.07276000000002</v>
      </c>
      <c r="O160" s="166">
        <v>574.01927108665097</v>
      </c>
      <c r="P160" s="172">
        <v>219.79400000000001</v>
      </c>
      <c r="Q160" s="178">
        <v>2.6116239346235601</v>
      </c>
      <c r="R160" s="179">
        <v>448.260263422734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821.77718500000003</v>
      </c>
      <c r="Y160" s="166">
        <v>597.810448721282</v>
      </c>
      <c r="Z160" s="177">
        <v>573</v>
      </c>
      <c r="AA160" s="182">
        <v>1.04329921242807</v>
      </c>
      <c r="AB160" s="183">
        <v>-66.7164069032073</v>
      </c>
      <c r="AC160" s="168">
        <v>1.0999999999999999E-2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-26.987777120247902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-14.2095941892693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-17.819188378538598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4.1000000000000002E-2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845.02160000000003</v>
      </c>
      <c r="N161" s="171">
        <v>2200.4622199999999</v>
      </c>
      <c r="O161" s="166">
        <v>806.182041516391</v>
      </c>
      <c r="P161" s="172">
        <v>219.79400000000001</v>
      </c>
      <c r="Q161" s="178">
        <v>3.6678983116754398</v>
      </c>
      <c r="R161" s="179">
        <v>1523.74733500467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1643.297615</v>
      </c>
      <c r="Y161" s="166">
        <v>602.053974859753</v>
      </c>
      <c r="Z161" s="177">
        <v>573</v>
      </c>
      <c r="AA161" s="182">
        <v>1.0507050172072501</v>
      </c>
      <c r="AB161" s="183">
        <v>-120.888982915881</v>
      </c>
      <c r="AC161" s="168">
        <v>1.2E-2</v>
      </c>
      <c r="AD161" s="168">
        <v>5.0000000000000001E-3</v>
      </c>
      <c r="AE161" s="176">
        <v>0</v>
      </c>
      <c r="AF161" s="176">
        <v>234</v>
      </c>
      <c r="AG161" s="167"/>
      <c r="AH161" s="180">
        <v>71.7</v>
      </c>
      <c r="AI161" s="166">
        <v>26.268686574734801</v>
      </c>
      <c r="AJ161" s="181" t="s">
        <v>53</v>
      </c>
      <c r="AK161" s="173">
        <v>0.416963278964045</v>
      </c>
      <c r="AL161" s="174">
        <v>-122.26815998028</v>
      </c>
      <c r="AM161" s="168"/>
      <c r="AN161" s="168"/>
      <c r="AO161" s="176">
        <v>101</v>
      </c>
      <c r="AP161" s="176">
        <v>135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-27.661754915626702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-0.92350983125338304</v>
      </c>
      <c r="BG161" s="168">
        <v>1.9E-2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0.04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639.26116000000002</v>
      </c>
      <c r="N162" s="171">
        <v>1595.2596000000001</v>
      </c>
      <c r="O162" s="166">
        <v>1353.8149223452799</v>
      </c>
      <c r="P162" s="172">
        <v>224.79599999999999</v>
      </c>
      <c r="Q162" s="178">
        <v>6.0224155338408201</v>
      </c>
      <c r="R162" s="179">
        <v>1296.46706091188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587.63405499999999</v>
      </c>
      <c r="Y162" s="166">
        <v>498.694853513037</v>
      </c>
      <c r="Z162" s="177">
        <v>573</v>
      </c>
      <c r="AA162" s="188">
        <v>0.87032260647999404</v>
      </c>
      <c r="AB162" s="171">
        <v>-173.98147595913699</v>
      </c>
      <c r="AC162" s="168"/>
      <c r="AD162" s="168"/>
      <c r="AE162" s="176">
        <v>88</v>
      </c>
      <c r="AF162" s="176">
        <v>223</v>
      </c>
      <c r="AG162" s="167"/>
      <c r="AH162" s="180">
        <v>81.400000000000006</v>
      </c>
      <c r="AI162" s="166">
        <v>69.080000947122102</v>
      </c>
      <c r="AJ162" s="181" t="s">
        <v>53</v>
      </c>
      <c r="AK162" s="182">
        <v>1.0965079515416201</v>
      </c>
      <c r="AL162" s="183">
        <v>-2.3378332468160701</v>
      </c>
      <c r="AM162" s="168">
        <v>1.7000000000000001E-2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-11.666751300778699</v>
      </c>
      <c r="AW162" s="168"/>
      <c r="AX162" s="168"/>
      <c r="AY162" s="176">
        <v>10</v>
      </c>
      <c r="AZ162" s="176">
        <v>14</v>
      </c>
      <c r="BA162" s="167"/>
      <c r="BB162" s="184">
        <v>47.4</v>
      </c>
      <c r="BC162" s="180">
        <v>40.2259464974642</v>
      </c>
      <c r="BD162" s="181" t="s">
        <v>55</v>
      </c>
      <c r="BE162" s="178">
        <v>1.25706082804576</v>
      </c>
      <c r="BF162" s="179">
        <v>4.8664973984426299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-389.61939999999998</v>
      </c>
      <c r="N163" s="171">
        <v>2817.77025</v>
      </c>
      <c r="O163" s="166">
        <v>886.45878976641495</v>
      </c>
      <c r="P163" s="172">
        <v>239.25899999999999</v>
      </c>
      <c r="Q163" s="178">
        <v>3.7050175323244501</v>
      </c>
      <c r="R163" s="179">
        <v>1959.89446013676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2551.28955</v>
      </c>
      <c r="Y163" s="166">
        <v>802.62507095342505</v>
      </c>
      <c r="Z163" s="177">
        <v>573</v>
      </c>
      <c r="AA163" s="178">
        <v>1.40074183412465</v>
      </c>
      <c r="AB163" s="179">
        <v>496.767765692453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82.010170311735706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5.93115436488526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85.462308729770498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2.1999999999999999E-2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63.72193</v>
      </c>
      <c r="N164" s="171">
        <v>2307.5713700000001</v>
      </c>
      <c r="O164" s="166">
        <v>622.40758914176604</v>
      </c>
      <c r="P164" s="172">
        <v>272.85399999999998</v>
      </c>
      <c r="Q164" s="178">
        <v>2.2811012084916</v>
      </c>
      <c r="R164" s="179">
        <v>1166.48192790496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1851.99739</v>
      </c>
      <c r="Y164" s="166">
        <v>499.52831171013497</v>
      </c>
      <c r="Z164" s="177">
        <v>573</v>
      </c>
      <c r="AA164" s="188">
        <v>0.871777158307391</v>
      </c>
      <c r="AB164" s="171">
        <v>-544.31803993856499</v>
      </c>
      <c r="AC164" s="168"/>
      <c r="AD164" s="168"/>
      <c r="AE164" s="176">
        <v>273</v>
      </c>
      <c r="AF164" s="176">
        <v>698</v>
      </c>
      <c r="AG164" s="167"/>
      <c r="AH164" s="180">
        <v>92.2</v>
      </c>
      <c r="AI164" s="166">
        <v>24.868561148282399</v>
      </c>
      <c r="AJ164" s="181" t="s">
        <v>53</v>
      </c>
      <c r="AK164" s="173">
        <v>0.39473906584575302</v>
      </c>
      <c r="AL164" s="174">
        <v>-171.26923575240801</v>
      </c>
      <c r="AM164" s="168"/>
      <c r="AN164" s="168"/>
      <c r="AO164" s="176">
        <v>142</v>
      </c>
      <c r="AP164" s="176">
        <v>189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-35.112821778389304</v>
      </c>
      <c r="AW164" s="168"/>
      <c r="AX164" s="168"/>
      <c r="AY164" s="176">
        <v>28</v>
      </c>
      <c r="AZ164" s="176">
        <v>40</v>
      </c>
      <c r="BA164" s="167"/>
      <c r="BB164" s="184">
        <v>125</v>
      </c>
      <c r="BC164" s="180">
        <v>33.7155113181703</v>
      </c>
      <c r="BD164" s="181" t="s">
        <v>55</v>
      </c>
      <c r="BE164" s="182">
        <v>1.0536097286928201</v>
      </c>
      <c r="BF164" s="183">
        <v>-8.8256435567785196</v>
      </c>
      <c r="BG164" s="168">
        <v>1.2E-2</v>
      </c>
      <c r="BH164" s="168">
        <v>5.0000000000000001E-3</v>
      </c>
      <c r="BI164" s="176">
        <v>0</v>
      </c>
      <c r="BJ164" s="176">
        <v>18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1.2E-2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769.42774999999995</v>
      </c>
      <c r="N165" s="171">
        <v>1919.34249</v>
      </c>
      <c r="O165" s="166">
        <v>534.53346887321902</v>
      </c>
      <c r="P165" s="172">
        <v>244.22499999999999</v>
      </c>
      <c r="Q165" s="178">
        <v>2.1886926763157701</v>
      </c>
      <c r="R165" s="179">
        <v>930.159151403382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1820.966885</v>
      </c>
      <c r="Y165" s="166">
        <v>507.13603789509699</v>
      </c>
      <c r="Z165" s="177">
        <v>573</v>
      </c>
      <c r="AA165" s="188">
        <v>0.88505416735619002</v>
      </c>
      <c r="AB165" s="171">
        <v>-499.85224906024001</v>
      </c>
      <c r="AC165" s="168"/>
      <c r="AD165" s="168"/>
      <c r="AE165" s="176">
        <v>237</v>
      </c>
      <c r="AF165" s="176">
        <v>648</v>
      </c>
      <c r="AG165" s="167"/>
      <c r="AH165" s="180">
        <v>171.8</v>
      </c>
      <c r="AI165" s="166">
        <v>47.845994360505699</v>
      </c>
      <c r="AJ165" s="181" t="s">
        <v>53</v>
      </c>
      <c r="AK165" s="188">
        <v>0.75946022794453505</v>
      </c>
      <c r="AL165" s="171">
        <v>-83.368595891439995</v>
      </c>
      <c r="AM165" s="168"/>
      <c r="AN165" s="168"/>
      <c r="AO165" s="176">
        <v>55</v>
      </c>
      <c r="AP165" s="176">
        <v>100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-35.404722766079999</v>
      </c>
      <c r="AW165" s="168"/>
      <c r="AX165" s="168"/>
      <c r="AY165" s="176">
        <v>29</v>
      </c>
      <c r="AZ165" s="176">
        <v>40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-19.009445532160001</v>
      </c>
      <c r="BG165" s="168">
        <v>2E-3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4.7E-2</v>
      </c>
      <c r="G166" s="168">
        <v>3.4000000000000002E-2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383.38024000000001</v>
      </c>
      <c r="N166" s="171">
        <v>13101.70138</v>
      </c>
      <c r="O166" s="166">
        <v>1584.12381965381</v>
      </c>
      <c r="P166" s="172">
        <v>224.79599999999999</v>
      </c>
      <c r="Q166" s="178">
        <v>7.0469395347506598</v>
      </c>
      <c r="R166" s="179">
        <v>11004.518754299699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4925.7658199999996</v>
      </c>
      <c r="Y166" s="166">
        <v>595.57325718093796</v>
      </c>
      <c r="Z166" s="177">
        <v>573</v>
      </c>
      <c r="AA166" s="182">
        <v>1.0393948641901201</v>
      </c>
      <c r="AB166" s="183">
        <v>-419.90600924206302</v>
      </c>
      <c r="AC166" s="168">
        <v>1.0999999999999999E-2</v>
      </c>
      <c r="AD166" s="168">
        <v>4.0000000000000001E-3</v>
      </c>
      <c r="AE166" s="176">
        <v>0</v>
      </c>
      <c r="AF166" s="176">
        <v>762</v>
      </c>
      <c r="AG166" s="167"/>
      <c r="AH166" s="180">
        <v>518</v>
      </c>
      <c r="AI166" s="166">
        <v>62.631265572370602</v>
      </c>
      <c r="AJ166" s="181" t="s">
        <v>53</v>
      </c>
      <c r="AK166" s="182">
        <v>0.99414707257731105</v>
      </c>
      <c r="AL166" s="183">
        <v>-69.744023110384006</v>
      </c>
      <c r="AM166" s="168">
        <v>6.0000000000000001E-3</v>
      </c>
      <c r="AN166" s="168"/>
      <c r="AO166" s="176">
        <v>4</v>
      </c>
      <c r="AP166" s="176">
        <v>108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-53.668323329621302</v>
      </c>
      <c r="AW166" s="168"/>
      <c r="AX166" s="168"/>
      <c r="AY166" s="176">
        <v>37</v>
      </c>
      <c r="AZ166" s="176">
        <v>64</v>
      </c>
      <c r="BA166" s="167"/>
      <c r="BB166" s="184">
        <v>377</v>
      </c>
      <c r="BC166" s="180">
        <v>45.582986719659701</v>
      </c>
      <c r="BD166" s="181" t="s">
        <v>55</v>
      </c>
      <c r="BE166" s="178">
        <v>1.4244683349893701</v>
      </c>
      <c r="BF166" s="179">
        <v>78.463353340757394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3.2000000000000001E-2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-7593.02005273554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-449.07093815988901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-0.279184745328109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-14.113761205162699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-5.0275224103253899</v>
      </c>
      <c r="BG167" s="168">
        <v>1.2E-2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303.32585</v>
      </c>
      <c r="N168" s="171">
        <v>2437.24116</v>
      </c>
      <c r="O168" s="166">
        <v>1206.5868007661099</v>
      </c>
      <c r="P168" s="172">
        <v>258.548</v>
      </c>
      <c r="Q168" s="178">
        <v>4.6667806394406801</v>
      </c>
      <c r="R168" s="179">
        <v>1848.13954137121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1847.1678649999999</v>
      </c>
      <c r="Y168" s="166">
        <v>914.46361619311995</v>
      </c>
      <c r="Z168" s="177">
        <v>573</v>
      </c>
      <c r="AA168" s="178">
        <v>1.5959225413492499</v>
      </c>
      <c r="AB168" s="179">
        <v>541.58736360646105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114.55</v>
      </c>
      <c r="AI168" s="166">
        <v>56.709414027686101</v>
      </c>
      <c r="AJ168" s="181" t="s">
        <v>53</v>
      </c>
      <c r="AK168" s="188">
        <v>0.90014942901089001</v>
      </c>
      <c r="AL168" s="171">
        <v>-28.995500153216302</v>
      </c>
      <c r="AM168" s="168"/>
      <c r="AN168" s="168"/>
      <c r="AO168" s="176">
        <v>13</v>
      </c>
      <c r="AP168" s="176">
        <v>39</v>
      </c>
      <c r="AQ168" s="167"/>
      <c r="AR168" s="180">
        <v>23.8</v>
      </c>
      <c r="AS168" s="166">
        <v>11.7824884666864</v>
      </c>
      <c r="AT168" s="181" t="s">
        <v>54</v>
      </c>
      <c r="AU168" s="173">
        <v>0.73640552916790103</v>
      </c>
      <c r="AV168" s="174">
        <v>-12.656000038912101</v>
      </c>
      <c r="AW168" s="168"/>
      <c r="AX168" s="168"/>
      <c r="AY168" s="176">
        <v>9</v>
      </c>
      <c r="AZ168" s="176">
        <v>15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33.087999922175896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4.3999999999999997E-2</v>
      </c>
      <c r="G169" s="168">
        <v>0.04</v>
      </c>
      <c r="H169" s="169"/>
      <c r="I169" s="170">
        <v>6</v>
      </c>
      <c r="J169" s="170">
        <v>4</v>
      </c>
      <c r="K169" s="167"/>
      <c r="L169" s="171">
        <v>1549.8575900000001</v>
      </c>
      <c r="M169" s="171">
        <v>1121.3084799999999</v>
      </c>
      <c r="N169" s="171">
        <v>2671.1660700000002</v>
      </c>
      <c r="O169" s="166">
        <v>1434.9664894965399</v>
      </c>
      <c r="P169" s="172">
        <v>266.29899999999998</v>
      </c>
      <c r="Q169" s="178">
        <v>5.3885538041695202</v>
      </c>
      <c r="R169" s="179">
        <v>2112.0039206625302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1030.4347749999999</v>
      </c>
      <c r="Y169" s="166">
        <v>553.55576290953104</v>
      </c>
      <c r="Z169" s="177">
        <v>573</v>
      </c>
      <c r="AA169" s="182">
        <v>0.96606590385607605</v>
      </c>
      <c r="AB169" s="183">
        <v>-172.72374820274501</v>
      </c>
      <c r="AC169" s="168">
        <v>3.0000000000000001E-3</v>
      </c>
      <c r="AD169" s="168"/>
      <c r="AE169" s="176">
        <v>37</v>
      </c>
      <c r="AF169" s="176">
        <v>250</v>
      </c>
      <c r="AG169" s="167"/>
      <c r="AH169" s="180">
        <v>111.6</v>
      </c>
      <c r="AI169" s="166">
        <v>59.952191676279298</v>
      </c>
      <c r="AJ169" s="181" t="s">
        <v>53</v>
      </c>
      <c r="AK169" s="182">
        <v>0.95162209009967103</v>
      </c>
      <c r="AL169" s="183">
        <v>-20.684444959464098</v>
      </c>
      <c r="AM169" s="168">
        <v>1E-3</v>
      </c>
      <c r="AN169" s="168"/>
      <c r="AO169" s="176">
        <v>6</v>
      </c>
      <c r="AP169" s="176">
        <v>30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14.0039504864853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26.8079009729706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5951.1011799999997</v>
      </c>
      <c r="N170" s="171">
        <v>15449.987150000001</v>
      </c>
      <c r="O170" s="166">
        <v>1485.6843364050301</v>
      </c>
      <c r="P170" s="172">
        <v>287.5</v>
      </c>
      <c r="Q170" s="178">
        <v>5.1675976918435804</v>
      </c>
      <c r="R170" s="179">
        <v>12077.5137988513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4201.2251200000001</v>
      </c>
      <c r="Y170" s="166">
        <v>403.99349811079497</v>
      </c>
      <c r="Z170" s="177">
        <v>573</v>
      </c>
      <c r="AA170" s="173">
        <v>0.70504973492285405</v>
      </c>
      <c r="AB170" s="174">
        <v>-2520.2608981154899</v>
      </c>
      <c r="AC170" s="168"/>
      <c r="AD170" s="168"/>
      <c r="AE170" s="176">
        <v>1758</v>
      </c>
      <c r="AF170" s="176">
        <v>2950</v>
      </c>
      <c r="AG170" s="167"/>
      <c r="AH170" s="180">
        <v>859.3</v>
      </c>
      <c r="AI170" s="166">
        <v>82.631042853187196</v>
      </c>
      <c r="AJ170" s="181" t="s">
        <v>53</v>
      </c>
      <c r="AK170" s="178">
        <v>1.31160385481249</v>
      </c>
      <c r="AL170" s="179">
        <v>120.28844827002401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225.51452654476799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792</v>
      </c>
      <c r="BC170" s="180">
        <v>76.159415733415798</v>
      </c>
      <c r="BD170" s="181" t="s">
        <v>55</v>
      </c>
      <c r="BE170" s="178">
        <v>2.3799817416692499</v>
      </c>
      <c r="BF170" s="179">
        <v>416.629053089536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2.4E-2</v>
      </c>
      <c r="G171" s="168">
        <v>1.7000000000000001E-2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1224.0897</v>
      </c>
      <c r="N171" s="171">
        <v>2434.8835100000001</v>
      </c>
      <c r="O171" s="166">
        <v>512.57622554899694</v>
      </c>
      <c r="P171" s="172">
        <v>266.29899999999998</v>
      </c>
      <c r="Q171" s="178">
        <v>1.9248146840543801</v>
      </c>
      <c r="R171" s="179">
        <v>1007.96765049775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2142.6485149999999</v>
      </c>
      <c r="Y171" s="166">
        <v>451.05676882951298</v>
      </c>
      <c r="Z171" s="177">
        <v>573</v>
      </c>
      <c r="AA171" s="188">
        <v>0.78718458783510104</v>
      </c>
      <c r="AB171" s="171">
        <v>-927.67013995096499</v>
      </c>
      <c r="AC171" s="168"/>
      <c r="AD171" s="168"/>
      <c r="AE171" s="176">
        <v>580</v>
      </c>
      <c r="AF171" s="176">
        <v>1124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-117.774302376808</v>
      </c>
      <c r="AM171" s="168"/>
      <c r="AN171" s="168"/>
      <c r="AO171" s="176">
        <v>80</v>
      </c>
      <c r="AP171" s="176">
        <v>140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-37.433156159189302</v>
      </c>
      <c r="AW171" s="168"/>
      <c r="AX171" s="168"/>
      <c r="AY171" s="176">
        <v>28</v>
      </c>
      <c r="AZ171" s="176">
        <v>43</v>
      </c>
      <c r="BA171" s="167"/>
      <c r="BB171" s="184">
        <v>163.19999999999999</v>
      </c>
      <c r="BC171" s="180">
        <v>34.3558283860554</v>
      </c>
      <c r="BD171" s="181" t="s">
        <v>55</v>
      </c>
      <c r="BE171" s="182">
        <v>1.0736196370642299</v>
      </c>
      <c r="BF171" s="183">
        <v>-8.2663123183785103</v>
      </c>
      <c r="BG171" s="168">
        <v>1.4E-2</v>
      </c>
      <c r="BH171" s="168">
        <v>7.0000000000000001E-3</v>
      </c>
      <c r="BI171" s="176">
        <v>0</v>
      </c>
      <c r="BJ171" s="176">
        <v>20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3.5999999999999997E-2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2888.86643</v>
      </c>
      <c r="N172" s="171">
        <v>3187.35914</v>
      </c>
      <c r="O172" s="166">
        <v>965.50236076229203</v>
      </c>
      <c r="P172" s="172">
        <v>263.185</v>
      </c>
      <c r="Q172" s="178">
        <v>3.6685311121921602</v>
      </c>
      <c r="R172" s="179">
        <v>2207.3099050429701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1651.002315</v>
      </c>
      <c r="Y172" s="166">
        <v>500.11516203238699</v>
      </c>
      <c r="Z172" s="177">
        <v>573</v>
      </c>
      <c r="AA172" s="188">
        <v>0.87280132989945403</v>
      </c>
      <c r="AB172" s="171">
        <v>-482.73711403425602</v>
      </c>
      <c r="AC172" s="168"/>
      <c r="AD172" s="168"/>
      <c r="AE172" s="176">
        <v>241</v>
      </c>
      <c r="AF172" s="176">
        <v>619</v>
      </c>
      <c r="AG172" s="167"/>
      <c r="AH172" s="180">
        <v>168.8</v>
      </c>
      <c r="AI172" s="166">
        <v>51.132235602629599</v>
      </c>
      <c r="AJ172" s="181" t="s">
        <v>53</v>
      </c>
      <c r="AK172" s="188">
        <v>0.81162278734332705</v>
      </c>
      <c r="AL172" s="171">
        <v>-65.799623087536006</v>
      </c>
      <c r="AM172" s="168"/>
      <c r="AN172" s="168"/>
      <c r="AO172" s="176">
        <v>40</v>
      </c>
      <c r="AP172" s="176">
        <v>81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7.2191433428479899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122.8</v>
      </c>
      <c r="BC172" s="180">
        <v>37.198095568737699</v>
      </c>
      <c r="BD172" s="181" t="s">
        <v>55</v>
      </c>
      <c r="BE172" s="178">
        <v>1.16244048652305</v>
      </c>
      <c r="BF172" s="179">
        <v>3.6382866856959901</v>
      </c>
      <c r="BG172" s="168">
        <v>0.02</v>
      </c>
      <c r="BH172" s="168">
        <v>1.6E-2</v>
      </c>
      <c r="BI172" s="176">
        <v>0</v>
      </c>
      <c r="BJ172" s="176">
        <v>4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-315.01906000000002</v>
      </c>
      <c r="N173" s="171">
        <v>1953.0817199999999</v>
      </c>
      <c r="O173" s="166">
        <v>490.083366428055</v>
      </c>
      <c r="P173" s="172">
        <v>254.727</v>
      </c>
      <c r="Q173" s="178">
        <v>1.9239553185490901</v>
      </c>
      <c r="R173" s="179">
        <v>808.00513796097596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1325.76386</v>
      </c>
      <c r="Y173" s="166">
        <v>332.67159737558399</v>
      </c>
      <c r="Z173" s="177">
        <v>573</v>
      </c>
      <c r="AA173" s="173">
        <v>0.58057870397135003</v>
      </c>
      <c r="AB173" s="174">
        <v>-1250.0482113876501</v>
      </c>
      <c r="AC173" s="168"/>
      <c r="AD173" s="168"/>
      <c r="AE173" s="176">
        <v>958</v>
      </c>
      <c r="AF173" s="176">
        <v>1415</v>
      </c>
      <c r="AG173" s="167"/>
      <c r="AH173" s="180">
        <v>141.5</v>
      </c>
      <c r="AI173" s="166">
        <v>35.506346528894703</v>
      </c>
      <c r="AJ173" s="181" t="s">
        <v>53</v>
      </c>
      <c r="AK173" s="173">
        <v>0.56359280204594797</v>
      </c>
      <c r="AL173" s="174">
        <v>-141.70446858188799</v>
      </c>
      <c r="AM173" s="168"/>
      <c r="AN173" s="168"/>
      <c r="AO173" s="176">
        <v>110</v>
      </c>
      <c r="AP173" s="176">
        <v>160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-22.4249444017493</v>
      </c>
      <c r="AW173" s="168"/>
      <c r="AX173" s="168"/>
      <c r="AY173" s="176">
        <v>15</v>
      </c>
      <c r="AZ173" s="176">
        <v>28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-18.449888803498499</v>
      </c>
      <c r="BG173" s="168">
        <v>5.0000000000000001E-3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1611.21208</v>
      </c>
      <c r="N174" s="171">
        <v>4120.7178400000003</v>
      </c>
      <c r="O174" s="166">
        <v>1372.8107264128901</v>
      </c>
      <c r="P174" s="172">
        <v>242.02199999999999</v>
      </c>
      <c r="Q174" s="178">
        <v>5.6722559371168302</v>
      </c>
      <c r="R174" s="179">
        <v>3301.2608593824002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1212.5817199999999</v>
      </c>
      <c r="Y174" s="166">
        <v>403.969710255189</v>
      </c>
      <c r="Z174" s="177">
        <v>573</v>
      </c>
      <c r="AA174" s="173">
        <v>0.70500822034064403</v>
      </c>
      <c r="AB174" s="174">
        <v>-727.52641022735395</v>
      </c>
      <c r="AC174" s="168"/>
      <c r="AD174" s="168"/>
      <c r="AE174" s="176">
        <v>508</v>
      </c>
      <c r="AF174" s="176">
        <v>852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-86.910317983112293</v>
      </c>
      <c r="AM174" s="168"/>
      <c r="AN174" s="168"/>
      <c r="AO174" s="176">
        <v>63</v>
      </c>
      <c r="AP174" s="176">
        <v>101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-28.774049011584101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12.8519019768319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6.3500000000000001E-2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818.35348999999997</v>
      </c>
      <c r="N175" s="171">
        <v>2234.1335300000001</v>
      </c>
      <c r="O175" s="166">
        <v>825.44226215021899</v>
      </c>
      <c r="P175" s="172">
        <v>222.28899999999999</v>
      </c>
      <c r="Q175" s="178">
        <v>3.7133743106956199</v>
      </c>
      <c r="R175" s="179">
        <v>1555.47783547943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1769.316605</v>
      </c>
      <c r="Y175" s="166">
        <v>653.70698809177497</v>
      </c>
      <c r="Z175" s="177">
        <v>573</v>
      </c>
      <c r="AA175" s="178">
        <v>1.1408498919577199</v>
      </c>
      <c r="AB175" s="179">
        <v>19.928587777874998</v>
      </c>
      <c r="AC175" s="168">
        <v>0.02</v>
      </c>
      <c r="AD175" s="168">
        <v>1.4E-2</v>
      </c>
      <c r="AE175" s="176">
        <v>0</v>
      </c>
      <c r="AF175" s="176">
        <v>92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-12.4910908987677</v>
      </c>
      <c r="AM175" s="168">
        <v>1.2E-2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-6.7485310219092502</v>
      </c>
      <c r="AW175" s="168">
        <v>1.5E-3</v>
      </c>
      <c r="AX175" s="168"/>
      <c r="AY175" s="176">
        <v>2</v>
      </c>
      <c r="AZ175" s="176">
        <v>10</v>
      </c>
      <c r="BA175" s="167"/>
      <c r="BB175" s="184">
        <v>116.8</v>
      </c>
      <c r="BC175" s="180">
        <v>43.153936380492702</v>
      </c>
      <c r="BD175" s="181" t="s">
        <v>55</v>
      </c>
      <c r="BE175" s="178">
        <v>1.3485605118904</v>
      </c>
      <c r="BF175" s="179">
        <v>19.102937956181499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3.6999999999999998E-2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2418.2370299999998</v>
      </c>
      <c r="N176" s="171">
        <v>5595.88717</v>
      </c>
      <c r="O176" s="166">
        <v>1279.3521302875399</v>
      </c>
      <c r="P176" s="172">
        <v>258.548</v>
      </c>
      <c r="Q176" s="178">
        <v>4.9482190165367399</v>
      </c>
      <c r="R176" s="179">
        <v>4320.2442150974402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2068.1464249999999</v>
      </c>
      <c r="Y176" s="166">
        <v>472.82717720884898</v>
      </c>
      <c r="Z176" s="177">
        <v>573</v>
      </c>
      <c r="AA176" s="188">
        <v>0.82517831973621203</v>
      </c>
      <c r="AB176" s="171">
        <v>-758.96271202356604</v>
      </c>
      <c r="AC176" s="168"/>
      <c r="AD176" s="168"/>
      <c r="AE176" s="176">
        <v>439</v>
      </c>
      <c r="AF176" s="176">
        <v>940</v>
      </c>
      <c r="AG176" s="167"/>
      <c r="AH176" s="180">
        <v>221.6</v>
      </c>
      <c r="AI176" s="166">
        <v>50.663000067551302</v>
      </c>
      <c r="AJ176" s="181" t="s">
        <v>53</v>
      </c>
      <c r="AK176" s="188">
        <v>0.80417460424684595</v>
      </c>
      <c r="AL176" s="171">
        <v>-89.233988887407804</v>
      </c>
      <c r="AM176" s="168"/>
      <c r="AN176" s="168"/>
      <c r="AO176" s="176">
        <v>54</v>
      </c>
      <c r="AP176" s="176">
        <v>110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-3.6419654317226202</v>
      </c>
      <c r="AW176" s="168">
        <v>7.0000000000000001E-3</v>
      </c>
      <c r="AX176" s="168">
        <v>4.0000000000000001E-3</v>
      </c>
      <c r="AY176" s="176">
        <v>0</v>
      </c>
      <c r="AZ176" s="176">
        <v>9</v>
      </c>
      <c r="BA176" s="167"/>
      <c r="BB176" s="184">
        <v>191.8</v>
      </c>
      <c r="BC176" s="180">
        <v>43.850015401427498</v>
      </c>
      <c r="BD176" s="181" t="s">
        <v>55</v>
      </c>
      <c r="BE176" s="178">
        <v>1.37031298129461</v>
      </c>
      <c r="BF176" s="179">
        <v>33.916069136554803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1.6E-2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2883.8302699999999</v>
      </c>
      <c r="M177" s="171">
        <v>-368.65519999999998</v>
      </c>
      <c r="N177" s="171">
        <v>2515.1750699999998</v>
      </c>
      <c r="O177" s="166">
        <v>632.710409863569</v>
      </c>
      <c r="P177" s="172">
        <v>241.762</v>
      </c>
      <c r="Q177" s="178">
        <v>2.6170796480156899</v>
      </c>
      <c r="R177" s="179">
        <v>1431.0974489344201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2262.01649</v>
      </c>
      <c r="Y177" s="166">
        <v>569.02654514067399</v>
      </c>
      <c r="Z177" s="177">
        <v>573</v>
      </c>
      <c r="AA177" s="182">
        <v>0.993065523805713</v>
      </c>
      <c r="AB177" s="183">
        <v>-307.355358638653</v>
      </c>
      <c r="AC177" s="168">
        <v>6.0000000000000001E-3</v>
      </c>
      <c r="AD177" s="168"/>
      <c r="AE177" s="176">
        <v>16</v>
      </c>
      <c r="AF177" s="176">
        <v>472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-97.496381263935703</v>
      </c>
      <c r="AM177" s="168"/>
      <c r="AN177" s="168"/>
      <c r="AO177" s="176">
        <v>66</v>
      </c>
      <c r="AP177" s="176">
        <v>116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-38.945112701951899</v>
      </c>
      <c r="AW177" s="168"/>
      <c r="AX177" s="168"/>
      <c r="AY177" s="176">
        <v>31</v>
      </c>
      <c r="AZ177" s="176">
        <v>44</v>
      </c>
      <c r="BA177" s="167"/>
      <c r="BB177" s="184">
        <v>96.2</v>
      </c>
      <c r="BC177" s="180">
        <v>24.199803089204199</v>
      </c>
      <c r="BD177" s="181" t="s">
        <v>55</v>
      </c>
      <c r="BE177" s="188">
        <v>0.75624384653762999</v>
      </c>
      <c r="BF177" s="171">
        <v>-47.290225403903897</v>
      </c>
      <c r="BG177" s="168"/>
      <c r="BH177" s="168"/>
      <c r="BI177" s="176">
        <v>32</v>
      </c>
      <c r="BJ177" s="176">
        <v>57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5.7500000000000002E-2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1361.43445</v>
      </c>
      <c r="N178" s="171">
        <v>3121.6679800000002</v>
      </c>
      <c r="O178" s="166">
        <v>1191.1092392371499</v>
      </c>
      <c r="P178" s="172">
        <v>238.04499999999999</v>
      </c>
      <c r="Q178" s="178">
        <v>5.00371458857422</v>
      </c>
      <c r="R178" s="179">
        <v>2417.9424938420598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1212.61338</v>
      </c>
      <c r="Y178" s="166">
        <v>462.68693845544499</v>
      </c>
      <c r="Z178" s="177">
        <v>573</v>
      </c>
      <c r="AA178" s="188">
        <v>0.80748156798506898</v>
      </c>
      <c r="AB178" s="171">
        <v>-481.32979699805497</v>
      </c>
      <c r="AC178" s="168"/>
      <c r="AD178" s="168"/>
      <c r="AE178" s="176">
        <v>290</v>
      </c>
      <c r="AF178" s="176">
        <v>590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22.554938654664099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-1.8003330400853099</v>
      </c>
      <c r="AW178" s="168">
        <v>7.4999999999999997E-3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42.599333919829398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1.9E-2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2290.60799</v>
      </c>
      <c r="N179" s="171">
        <v>4103.5434999999998</v>
      </c>
      <c r="O179" s="166">
        <v>1293.9046178245301</v>
      </c>
      <c r="P179" s="172">
        <v>247.75800000000001</v>
      </c>
      <c r="Q179" s="178">
        <v>5.2224534336914603</v>
      </c>
      <c r="R179" s="179">
        <v>3217.21734567981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1864.47182</v>
      </c>
      <c r="Y179" s="166">
        <v>587.89402322692501</v>
      </c>
      <c r="Z179" s="177">
        <v>573</v>
      </c>
      <c r="AA179" s="182">
        <v>1.0259930597328499</v>
      </c>
      <c r="AB179" s="183">
        <v>-185.37071354267701</v>
      </c>
      <c r="AC179" s="168">
        <v>8.9999999999999993E-3</v>
      </c>
      <c r="AD179" s="168">
        <v>3.0000000000000001E-3</v>
      </c>
      <c r="AE179" s="176">
        <v>0</v>
      </c>
      <c r="AF179" s="176">
        <v>317</v>
      </c>
      <c r="AG179" s="167"/>
      <c r="AH179" s="180">
        <v>166.5</v>
      </c>
      <c r="AI179" s="166">
        <v>52.499777050684003</v>
      </c>
      <c r="AJ179" s="181" t="s">
        <v>53</v>
      </c>
      <c r="AK179" s="188">
        <v>0.83332979445530198</v>
      </c>
      <c r="AL179" s="171">
        <v>-58.8753570910797</v>
      </c>
      <c r="AM179" s="168"/>
      <c r="AN179" s="168"/>
      <c r="AO179" s="176">
        <v>34</v>
      </c>
      <c r="AP179" s="176">
        <v>74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-29.238185927893301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-21.4763718557865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299.29736000000003</v>
      </c>
      <c r="N180" s="171">
        <v>1442.3267900000001</v>
      </c>
      <c r="O180" s="166">
        <v>413.192754021236</v>
      </c>
      <c r="P180" s="172">
        <v>247.167</v>
      </c>
      <c r="Q180" s="178">
        <v>1.67171488920947</v>
      </c>
      <c r="R180" s="179">
        <v>469.10783405150102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1322.480305</v>
      </c>
      <c r="Y180" s="166">
        <v>378.85955051961201</v>
      </c>
      <c r="Z180" s="177">
        <v>573</v>
      </c>
      <c r="AA180" s="173">
        <v>0.661185952041207</v>
      </c>
      <c r="AB180" s="174">
        <v>-933.70462971414099</v>
      </c>
      <c r="AC180" s="168"/>
      <c r="AD180" s="168"/>
      <c r="AE180" s="176">
        <v>678</v>
      </c>
      <c r="AF180" s="176">
        <v>1078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-68.162217952863699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-38.199928368981297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-44.7998567379625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6.6000000000000003E-2</v>
      </c>
      <c r="G181" s="168">
        <v>5.7000000000000002E-2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825.02170999999998</v>
      </c>
      <c r="N181" s="171">
        <v>3099.0190699999998</v>
      </c>
      <c r="O181" s="166">
        <v>1222.8152720594501</v>
      </c>
      <c r="P181" s="172">
        <v>233.029</v>
      </c>
      <c r="Q181" s="178">
        <v>5.2474810948828301</v>
      </c>
      <c r="R181" s="179">
        <v>2432.85306620651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1589.701</v>
      </c>
      <c r="Y181" s="166">
        <v>627.26644041212205</v>
      </c>
      <c r="Z181" s="177">
        <v>573</v>
      </c>
      <c r="AA181" s="182">
        <v>1.09470582968957</v>
      </c>
      <c r="AB181" s="183">
        <v>-48.348857200909201</v>
      </c>
      <c r="AC181" s="168">
        <v>1.6E-2</v>
      </c>
      <c r="AD181" s="168">
        <v>8.9999999999999993E-3</v>
      </c>
      <c r="AE181" s="176">
        <v>0</v>
      </c>
      <c r="AF181" s="176">
        <v>153</v>
      </c>
      <c r="AG181" s="167"/>
      <c r="AH181" s="180">
        <v>188.9</v>
      </c>
      <c r="AI181" s="166">
        <v>74.536425776828295</v>
      </c>
      <c r="AJ181" s="181" t="s">
        <v>53</v>
      </c>
      <c r="AK181" s="178">
        <v>1.1831178694734701</v>
      </c>
      <c r="AL181" s="179">
        <v>8.8002774805283099</v>
      </c>
      <c r="AM181" s="168">
        <v>0.02</v>
      </c>
      <c r="AN181" s="168">
        <v>1.7999999999999999E-2</v>
      </c>
      <c r="AO181" s="176">
        <v>0</v>
      </c>
      <c r="AP181" s="176">
        <v>3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-19.0396120684373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26.120775863125498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2239.5628999999999</v>
      </c>
      <c r="N182" s="171">
        <v>4259.41572</v>
      </c>
      <c r="O182" s="166">
        <v>1142.22616616801</v>
      </c>
      <c r="P182" s="172">
        <v>254.047</v>
      </c>
      <c r="Q182" s="178">
        <v>4.4961214506292499</v>
      </c>
      <c r="R182" s="179">
        <v>3190.80114076358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1863.39753</v>
      </c>
      <c r="Y182" s="166">
        <v>499.69797658981099</v>
      </c>
      <c r="Z182" s="177">
        <v>573</v>
      </c>
      <c r="AA182" s="188">
        <v>0.87207325757384102</v>
      </c>
      <c r="AB182" s="171">
        <v>-546.84999861662197</v>
      </c>
      <c r="AC182" s="168"/>
      <c r="AD182" s="168"/>
      <c r="AE182" s="176">
        <v>274</v>
      </c>
      <c r="AF182" s="176">
        <v>701</v>
      </c>
      <c r="AG182" s="167"/>
      <c r="AH182" s="180">
        <v>213.3</v>
      </c>
      <c r="AI182" s="166">
        <v>57.199591976816002</v>
      </c>
      <c r="AJ182" s="181" t="s">
        <v>53</v>
      </c>
      <c r="AK182" s="188">
        <v>0.90793003137803097</v>
      </c>
      <c r="AL182" s="171">
        <v>-51.7010371777438</v>
      </c>
      <c r="AM182" s="168"/>
      <c r="AN182" s="168"/>
      <c r="AO182" s="176">
        <v>22</v>
      </c>
      <c r="AP182" s="176">
        <v>69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-40.501850711807997</v>
      </c>
      <c r="AW182" s="168"/>
      <c r="AX182" s="168"/>
      <c r="AY182" s="176">
        <v>33</v>
      </c>
      <c r="AZ182" s="176">
        <v>45</v>
      </c>
      <c r="BA182" s="167"/>
      <c r="BB182" s="184">
        <v>116</v>
      </c>
      <c r="BC182" s="180">
        <v>31.1071386278043</v>
      </c>
      <c r="BD182" s="181" t="s">
        <v>55</v>
      </c>
      <c r="BE182" s="182">
        <v>0.97209808211888404</v>
      </c>
      <c r="BF182" s="183">
        <v>-18.603701423615899</v>
      </c>
      <c r="BG182" s="168">
        <v>3.0000000000000001E-3</v>
      </c>
      <c r="BH182" s="168"/>
      <c r="BI182" s="176">
        <v>4</v>
      </c>
      <c r="BJ182" s="176">
        <v>28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-437.83422999999999</v>
      </c>
      <c r="N183" s="171">
        <v>1800.04682</v>
      </c>
      <c r="O183" s="166">
        <v>404.53155896022201</v>
      </c>
      <c r="P183" s="172">
        <v>217.155</v>
      </c>
      <c r="Q183" s="178">
        <v>1.8628701110277099</v>
      </c>
      <c r="R183" s="179">
        <v>710.08740686634098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2214.1033649999999</v>
      </c>
      <c r="Y183" s="166">
        <v>497.58410503040398</v>
      </c>
      <c r="Z183" s="177">
        <v>573</v>
      </c>
      <c r="AA183" s="188">
        <v>0.86838412745271198</v>
      </c>
      <c r="AB183" s="171">
        <v>-661.93791300689304</v>
      </c>
      <c r="AC183" s="168"/>
      <c r="AD183" s="168"/>
      <c r="AE183" s="176">
        <v>336</v>
      </c>
      <c r="AF183" s="176">
        <v>846</v>
      </c>
      <c r="AG183" s="167"/>
      <c r="AH183" s="180">
        <v>188.75</v>
      </c>
      <c r="AI183" s="166">
        <v>42.418525399101497</v>
      </c>
      <c r="AJ183" s="181" t="s">
        <v>53</v>
      </c>
      <c r="AK183" s="173">
        <v>0.67330992696986602</v>
      </c>
      <c r="AL183" s="174">
        <v>-127.463962503376</v>
      </c>
      <c r="AM183" s="168"/>
      <c r="AN183" s="168"/>
      <c r="AO183" s="176">
        <v>92</v>
      </c>
      <c r="AP183" s="176">
        <v>148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-50.908307937365301</v>
      </c>
      <c r="AW183" s="168"/>
      <c r="AX183" s="168"/>
      <c r="AY183" s="176">
        <v>42</v>
      </c>
      <c r="AZ183" s="176">
        <v>57</v>
      </c>
      <c r="BA183" s="167"/>
      <c r="BB183" s="184">
        <v>118.8</v>
      </c>
      <c r="BC183" s="180">
        <v>26.698388436626601</v>
      </c>
      <c r="BD183" s="181" t="s">
        <v>55</v>
      </c>
      <c r="BE183" s="188">
        <v>0.83432463864457995</v>
      </c>
      <c r="BF183" s="171">
        <v>-41.816615874730502</v>
      </c>
      <c r="BG183" s="168"/>
      <c r="BH183" s="168"/>
      <c r="BI183" s="176">
        <v>24</v>
      </c>
      <c r="BJ183" s="176">
        <v>53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1354.9794099999999</v>
      </c>
      <c r="N184" s="171">
        <v>2554.1091500000002</v>
      </c>
      <c r="O184" s="166">
        <v>565.074335604608</v>
      </c>
      <c r="P184" s="172">
        <v>287.5</v>
      </c>
      <c r="Q184" s="178">
        <v>1.9654759499290699</v>
      </c>
      <c r="R184" s="179">
        <v>1088.28855763713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1777.4402150000001</v>
      </c>
      <c r="Y184" s="166">
        <v>393.243119060921</v>
      </c>
      <c r="Z184" s="177">
        <v>573</v>
      </c>
      <c r="AA184" s="173">
        <v>0.68628816590038499</v>
      </c>
      <c r="AB184" s="174">
        <v>-1144.0039569093001</v>
      </c>
      <c r="AC184" s="168"/>
      <c r="AD184" s="168"/>
      <c r="AE184" s="176">
        <v>813</v>
      </c>
      <c r="AF184" s="176">
        <v>1331</v>
      </c>
      <c r="AG184" s="167"/>
      <c r="AH184" s="180">
        <v>169.3</v>
      </c>
      <c r="AI184" s="166">
        <v>37.456145919942401</v>
      </c>
      <c r="AJ184" s="181" t="s">
        <v>53</v>
      </c>
      <c r="AK184" s="173">
        <v>0.59454199872924496</v>
      </c>
      <c r="AL184" s="174">
        <v>-151.905903717776</v>
      </c>
      <c r="AM184" s="168"/>
      <c r="AN184" s="168"/>
      <c r="AO184" s="176">
        <v>116</v>
      </c>
      <c r="AP184" s="176">
        <v>173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-39.176102531498799</v>
      </c>
      <c r="AW184" s="168"/>
      <c r="AX184" s="168"/>
      <c r="AY184" s="176">
        <v>30</v>
      </c>
      <c r="AZ184" s="176">
        <v>45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-22.152205062997499</v>
      </c>
      <c r="BG184" s="168">
        <v>4.0000000000000001E-3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1632.1672599999999</v>
      </c>
      <c r="N185" s="171">
        <v>3439.16372</v>
      </c>
      <c r="O185" s="166">
        <v>1133.4104670535701</v>
      </c>
      <c r="P185" s="172">
        <v>243.29900000000001</v>
      </c>
      <c r="Q185" s="178">
        <v>4.6585085308758796</v>
      </c>
      <c r="R185" s="179">
        <v>2606.4129263826599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1093.8426449999999</v>
      </c>
      <c r="Y185" s="166">
        <v>360.486677602123</v>
      </c>
      <c r="Z185" s="177">
        <v>573</v>
      </c>
      <c r="AA185" s="173">
        <v>0.62912160139986495</v>
      </c>
      <c r="AB185" s="174">
        <v>-867.39108281118195</v>
      </c>
      <c r="AC185" s="168"/>
      <c r="AD185" s="168"/>
      <c r="AE185" s="176">
        <v>645</v>
      </c>
      <c r="AF185" s="176">
        <v>993</v>
      </c>
      <c r="AG185" s="167"/>
      <c r="AH185" s="180">
        <v>114.3</v>
      </c>
      <c r="AI185" s="166">
        <v>37.668697082040197</v>
      </c>
      <c r="AJ185" s="181" t="s">
        <v>53</v>
      </c>
      <c r="AK185" s="173">
        <v>0.59791582669905097</v>
      </c>
      <c r="AL185" s="174">
        <v>-101.333027665104</v>
      </c>
      <c r="AM185" s="168"/>
      <c r="AN185" s="168"/>
      <c r="AO185" s="176">
        <v>77</v>
      </c>
      <c r="AP185" s="176">
        <v>116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-17.963943533994598</v>
      </c>
      <c r="AW185" s="168"/>
      <c r="AX185" s="168"/>
      <c r="AY185" s="176">
        <v>12</v>
      </c>
      <c r="AZ185" s="176">
        <v>22</v>
      </c>
      <c r="BA185" s="167"/>
      <c r="BB185" s="184">
        <v>77</v>
      </c>
      <c r="BC185" s="180">
        <v>25.376112644944001</v>
      </c>
      <c r="BD185" s="181" t="s">
        <v>55</v>
      </c>
      <c r="BE185" s="188">
        <v>0.79300352015449904</v>
      </c>
      <c r="BF185" s="171">
        <v>-32.527887067989298</v>
      </c>
      <c r="BG185" s="168"/>
      <c r="BH185" s="168"/>
      <c r="BI185" s="176">
        <v>21</v>
      </c>
      <c r="BJ185" s="176">
        <v>40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3.7999999999999999E-2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3226.4695299999998</v>
      </c>
      <c r="N186" s="171">
        <v>7512.2872399999997</v>
      </c>
      <c r="O186" s="166">
        <v>1914.28260906848</v>
      </c>
      <c r="P186" s="172">
        <v>285.27300000000002</v>
      </c>
      <c r="Q186" s="178">
        <v>6.7103532723688497</v>
      </c>
      <c r="R186" s="179">
        <v>6249.4833811312401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1875.15805</v>
      </c>
      <c r="Y186" s="166">
        <v>477.828167333198</v>
      </c>
      <c r="Z186" s="177">
        <v>573</v>
      </c>
      <c r="AA186" s="188">
        <v>0.83390605119231698</v>
      </c>
      <c r="AB186" s="171">
        <v>-661.31266798522404</v>
      </c>
      <c r="AC186" s="168"/>
      <c r="AD186" s="168"/>
      <c r="AE186" s="176">
        <v>374</v>
      </c>
      <c r="AF186" s="176">
        <v>824</v>
      </c>
      <c r="AG186" s="167"/>
      <c r="AH186" s="180">
        <v>185.9</v>
      </c>
      <c r="AI186" s="166">
        <v>47.371076964547797</v>
      </c>
      <c r="AJ186" s="181" t="s">
        <v>53</v>
      </c>
      <c r="AK186" s="188">
        <v>0.751921856580125</v>
      </c>
      <c r="AL186" s="171">
        <v>-92.978979464343993</v>
      </c>
      <c r="AM186" s="168"/>
      <c r="AN186" s="168"/>
      <c r="AO186" s="176">
        <v>62</v>
      </c>
      <c r="AP186" s="176">
        <v>111</v>
      </c>
      <c r="AQ186" s="167"/>
      <c r="AR186" s="180">
        <v>68.599999999999994</v>
      </c>
      <c r="AS186" s="166">
        <v>17.480666378525999</v>
      </c>
      <c r="AT186" s="181" t="s">
        <v>54</v>
      </c>
      <c r="AU186" s="182">
        <v>1.0925416486578701</v>
      </c>
      <c r="AV186" s="183">
        <v>-2.2264074830079901</v>
      </c>
      <c r="AW186" s="168">
        <v>8.0000000000000002E-3</v>
      </c>
      <c r="AX186" s="168">
        <v>4.4999999999999997E-3</v>
      </c>
      <c r="AY186" s="176">
        <v>0</v>
      </c>
      <c r="AZ186" s="176">
        <v>7</v>
      </c>
      <c r="BA186" s="167"/>
      <c r="BB186" s="184">
        <v>207.6</v>
      </c>
      <c r="BC186" s="180">
        <v>52.900675512857099</v>
      </c>
      <c r="BD186" s="181" t="s">
        <v>55</v>
      </c>
      <c r="BE186" s="178">
        <v>1.6531461097767799</v>
      </c>
      <c r="BF186" s="179">
        <v>65.947185033983999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6.9000000000000006E-2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16.814340000000001</v>
      </c>
      <c r="N187" s="171">
        <v>524.58560999999997</v>
      </c>
      <c r="O187" s="166">
        <v>286.83405632701903</v>
      </c>
      <c r="P187" s="172">
        <v>243.29900000000001</v>
      </c>
      <c r="Q187" s="178">
        <v>1.1789364375810001</v>
      </c>
      <c r="R187" s="179">
        <v>22.664938776921399</v>
      </c>
      <c r="S187" s="168">
        <v>0.01</v>
      </c>
      <c r="T187" s="168">
        <v>8.9999999999999993E-3</v>
      </c>
      <c r="U187" s="175">
        <v>0</v>
      </c>
      <c r="V187" s="176">
        <v>10</v>
      </c>
      <c r="W187" s="167"/>
      <c r="X187" s="175">
        <v>1254.859455</v>
      </c>
      <c r="Y187" s="166">
        <v>686.134771401683</v>
      </c>
      <c r="Z187" s="177">
        <v>573</v>
      </c>
      <c r="AA187" s="178">
        <v>1.1974428820273699</v>
      </c>
      <c r="AB187" s="179">
        <v>72.772621059770003</v>
      </c>
      <c r="AC187" s="168">
        <v>0.02</v>
      </c>
      <c r="AD187" s="168">
        <v>0.02</v>
      </c>
      <c r="AE187" s="176">
        <v>0</v>
      </c>
      <c r="AF187" s="176">
        <v>3</v>
      </c>
      <c r="AG187" s="167"/>
      <c r="AH187" s="180">
        <v>166.2</v>
      </c>
      <c r="AI187" s="166">
        <v>90.8751960648531</v>
      </c>
      <c r="AJ187" s="181" t="s">
        <v>53</v>
      </c>
      <c r="AK187" s="178">
        <v>1.4424634296008401</v>
      </c>
      <c r="AL187" s="179">
        <v>36.232337629608203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-15.407660284543899</v>
      </c>
      <c r="AW187" s="168"/>
      <c r="AX187" s="168"/>
      <c r="AY187" s="176">
        <v>12</v>
      </c>
      <c r="AZ187" s="176">
        <v>18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21.984679430912099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3.9E-2</v>
      </c>
      <c r="G188" s="168">
        <v>2.7E-2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191.68154000000001</v>
      </c>
      <c r="N188" s="171">
        <v>1680.2731699999999</v>
      </c>
      <c r="O188" s="166">
        <v>557.83119417578803</v>
      </c>
      <c r="P188" s="172">
        <v>262.53800000000001</v>
      </c>
      <c r="Q188" s="178">
        <v>2.1247636310773599</v>
      </c>
      <c r="R188" s="179">
        <v>788.24541310594805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1966.321745</v>
      </c>
      <c r="Y188" s="166">
        <v>652.79600170439505</v>
      </c>
      <c r="Z188" s="177">
        <v>573</v>
      </c>
      <c r="AA188" s="178">
        <v>1.13926003787853</v>
      </c>
      <c r="AB188" s="179">
        <v>19.4344193545999</v>
      </c>
      <c r="AC188" s="168">
        <v>0.02</v>
      </c>
      <c r="AD188" s="168">
        <v>1.4E-2</v>
      </c>
      <c r="AE188" s="176">
        <v>0</v>
      </c>
      <c r="AF188" s="176">
        <v>105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-54.3556745474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-37.3633459168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-9.7266918336000305</v>
      </c>
      <c r="BG188" s="168">
        <v>8.9999999999999993E-3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3.5999999999999997E-2</v>
      </c>
      <c r="G189" s="168">
        <v>0.02</v>
      </c>
      <c r="H189" s="169"/>
      <c r="I189" s="170">
        <v>6</v>
      </c>
      <c r="J189" s="170">
        <v>5</v>
      </c>
      <c r="K189" s="167"/>
      <c r="L189" s="171">
        <v>2385.9627300000002</v>
      </c>
      <c r="M189" s="171">
        <v>1809.22695</v>
      </c>
      <c r="N189" s="171">
        <v>4195.1896800000004</v>
      </c>
      <c r="O189" s="166">
        <v>1555.28218507825</v>
      </c>
      <c r="P189" s="172">
        <v>243.27799999999999</v>
      </c>
      <c r="Q189" s="178">
        <v>6.3930243798380904</v>
      </c>
      <c r="R189" s="179">
        <v>3454.9807150594002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1599.18246</v>
      </c>
      <c r="Y189" s="166">
        <v>592.86472852107397</v>
      </c>
      <c r="Z189" s="177">
        <v>573</v>
      </c>
      <c r="AA189" s="182">
        <v>1.03466793808215</v>
      </c>
      <c r="AB189" s="183">
        <v>-144.25400737874199</v>
      </c>
      <c r="AC189" s="168">
        <v>0.01</v>
      </c>
      <c r="AD189" s="168">
        <v>3.0000000000000001E-3</v>
      </c>
      <c r="AE189" s="176">
        <v>0</v>
      </c>
      <c r="AF189" s="176">
        <v>256</v>
      </c>
      <c r="AG189" s="167"/>
      <c r="AH189" s="180">
        <v>162.85</v>
      </c>
      <c r="AI189" s="166">
        <v>60.373361673599703</v>
      </c>
      <c r="AJ189" s="181" t="s">
        <v>53</v>
      </c>
      <c r="AK189" s="182">
        <v>0.95830732815237696</v>
      </c>
      <c r="AL189" s="183">
        <v>-28.836732015463799</v>
      </c>
      <c r="AM189" s="168">
        <v>2E-3</v>
      </c>
      <c r="AN189" s="168"/>
      <c r="AO189" s="176">
        <v>8</v>
      </c>
      <c r="AP189" s="176">
        <v>42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-24.182344638847901</v>
      </c>
      <c r="AW189" s="168"/>
      <c r="AX189" s="168"/>
      <c r="AY189" s="176">
        <v>19</v>
      </c>
      <c r="AZ189" s="176">
        <v>28</v>
      </c>
      <c r="BA189" s="167"/>
      <c r="BB189" s="184">
        <v>92.4</v>
      </c>
      <c r="BC189" s="180">
        <v>34.255441318026499</v>
      </c>
      <c r="BD189" s="181" t="s">
        <v>55</v>
      </c>
      <c r="BE189" s="182">
        <v>1.0704825411883301</v>
      </c>
      <c r="BF189" s="183">
        <v>-4.9646892776958804</v>
      </c>
      <c r="BG189" s="168">
        <v>1.4E-2</v>
      </c>
      <c r="BH189" s="168">
        <v>7.0000000000000001E-3</v>
      </c>
      <c r="BI189" s="176">
        <v>0</v>
      </c>
      <c r="BJ189" s="176">
        <v>12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-3.8799399999999999</v>
      </c>
      <c r="N190" s="171">
        <v>280.28321</v>
      </c>
      <c r="O190" s="166">
        <v>111.611999162999</v>
      </c>
      <c r="P190" s="172">
        <v>233.029</v>
      </c>
      <c r="Q190" s="173">
        <v>0.47896184235867101</v>
      </c>
      <c r="R190" s="174">
        <v>-379.81000185808398</v>
      </c>
      <c r="S190" s="168"/>
      <c r="T190" s="168"/>
      <c r="U190" s="175">
        <v>305</v>
      </c>
      <c r="V190" s="176">
        <v>422</v>
      </c>
      <c r="W190" s="167"/>
      <c r="X190" s="175">
        <v>2080.8781300000001</v>
      </c>
      <c r="Y190" s="166">
        <v>828.62961396746596</v>
      </c>
      <c r="Z190" s="177">
        <v>573</v>
      </c>
      <c r="AA190" s="178">
        <v>1.4461249807460099</v>
      </c>
      <c r="AB190" s="179">
        <v>457.76079097918199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205.8</v>
      </c>
      <c r="AI190" s="166">
        <v>81.951927936550803</v>
      </c>
      <c r="AJ190" s="181" t="s">
        <v>53</v>
      </c>
      <c r="AK190" s="178">
        <v>1.30082425296112</v>
      </c>
      <c r="AL190" s="179">
        <v>27.3420726731038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4.0773517899946201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143.19999999999999</v>
      </c>
      <c r="BC190" s="180">
        <v>57.023887660418197</v>
      </c>
      <c r="BD190" s="181" t="s">
        <v>55</v>
      </c>
      <c r="BE190" s="178">
        <v>1.78199648938807</v>
      </c>
      <c r="BF190" s="179">
        <v>52.554703579989301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292.44690000000003</v>
      </c>
      <c r="N191" s="171">
        <v>2006.8937699999999</v>
      </c>
      <c r="O191" s="166">
        <v>570.67305131739204</v>
      </c>
      <c r="P191" s="172">
        <v>232.833</v>
      </c>
      <c r="Q191" s="178">
        <v>2.4509972869713201</v>
      </c>
      <c r="R191" s="179">
        <v>1083.2794581468299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1475.58889</v>
      </c>
      <c r="Y191" s="166">
        <v>419.59311794881103</v>
      </c>
      <c r="Z191" s="177">
        <v>573</v>
      </c>
      <c r="AA191" s="173">
        <v>0.73227420235394602</v>
      </c>
      <c r="AB191" s="174">
        <v>-797.41794619532504</v>
      </c>
      <c r="AC191" s="168"/>
      <c r="AD191" s="168"/>
      <c r="AE191" s="176">
        <v>540</v>
      </c>
      <c r="AF191" s="176">
        <v>943</v>
      </c>
      <c r="AG191" s="167"/>
      <c r="AH191" s="180">
        <v>135.30000000000001</v>
      </c>
      <c r="AI191" s="166">
        <v>38.473418472589699</v>
      </c>
      <c r="AJ191" s="181" t="s">
        <v>53</v>
      </c>
      <c r="AK191" s="173">
        <v>0.61068918210459799</v>
      </c>
      <c r="AL191" s="174">
        <v>-114.611746387968</v>
      </c>
      <c r="AM191" s="168"/>
      <c r="AN191" s="168"/>
      <c r="AO191" s="176">
        <v>87</v>
      </c>
      <c r="AP191" s="176">
        <v>131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-32.069649876309299</v>
      </c>
      <c r="AW191" s="168"/>
      <c r="AX191" s="168"/>
      <c r="AY191" s="176">
        <v>25</v>
      </c>
      <c r="AZ191" s="176">
        <v>37</v>
      </c>
      <c r="BA191" s="167"/>
      <c r="BB191" s="184">
        <v>108.4</v>
      </c>
      <c r="BC191" s="180">
        <v>30.8242317991775</v>
      </c>
      <c r="BD191" s="181" t="s">
        <v>55</v>
      </c>
      <c r="BE191" s="182">
        <v>0.963257243724298</v>
      </c>
      <c r="BF191" s="183">
        <v>-18.539299752618501</v>
      </c>
      <c r="BG191" s="168">
        <v>2E-3</v>
      </c>
      <c r="BH191" s="168"/>
      <c r="BI191" s="176">
        <v>5</v>
      </c>
      <c r="BJ191" s="176">
        <v>27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3.5999999999999997E-2</v>
      </c>
      <c r="G192" s="168">
        <v>2.1999999999999999E-2</v>
      </c>
      <c r="H192" s="169"/>
      <c r="I192" s="170">
        <v>4</v>
      </c>
      <c r="J192" s="170">
        <v>4</v>
      </c>
      <c r="K192" s="167"/>
      <c r="L192" s="171">
        <v>5951.7796500000004</v>
      </c>
      <c r="M192" s="171">
        <v>3916.5258199999998</v>
      </c>
      <c r="N192" s="171">
        <v>9868.3054699999993</v>
      </c>
      <c r="O192" s="166">
        <v>1325.3105305387701</v>
      </c>
      <c r="P192" s="172">
        <v>247.167</v>
      </c>
      <c r="Q192" s="178">
        <v>5.3620043555117398</v>
      </c>
      <c r="R192" s="179">
        <v>7792.31898581938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4314.1630299999997</v>
      </c>
      <c r="Y192" s="166">
        <v>579.39082971253697</v>
      </c>
      <c r="Z192" s="177">
        <v>573</v>
      </c>
      <c r="AA192" s="182">
        <v>1.01115328047563</v>
      </c>
      <c r="AB192" s="183">
        <v>-498.53549138631797</v>
      </c>
      <c r="AC192" s="168">
        <v>8.0000000000000002E-3</v>
      </c>
      <c r="AD192" s="168">
        <v>1E-3</v>
      </c>
      <c r="AE192" s="176">
        <v>0</v>
      </c>
      <c r="AF192" s="176">
        <v>806</v>
      </c>
      <c r="AG192" s="167"/>
      <c r="AH192" s="180">
        <v>420.7</v>
      </c>
      <c r="AI192" s="166">
        <v>56.499886621128503</v>
      </c>
      <c r="AJ192" s="181" t="s">
        <v>53</v>
      </c>
      <c r="AK192" s="188">
        <v>0.89682359716076998</v>
      </c>
      <c r="AL192" s="171">
        <v>-108.44486360792</v>
      </c>
      <c r="AM192" s="168"/>
      <c r="AN192" s="168"/>
      <c r="AO192" s="176">
        <v>49</v>
      </c>
      <c r="AP192" s="176">
        <v>143</v>
      </c>
      <c r="AQ192" s="167"/>
      <c r="AR192" s="180">
        <v>109.8</v>
      </c>
      <c r="AS192" s="166">
        <v>14.746107798906401</v>
      </c>
      <c r="AT192" s="181" t="s">
        <v>54</v>
      </c>
      <c r="AU192" s="188">
        <v>0.92163173743164795</v>
      </c>
      <c r="AV192" s="171">
        <v>-24.585997106773299</v>
      </c>
      <c r="AW192" s="168"/>
      <c r="AX192" s="168"/>
      <c r="AY192" s="176">
        <v>10</v>
      </c>
      <c r="AZ192" s="176">
        <v>34</v>
      </c>
      <c r="BA192" s="167"/>
      <c r="BB192" s="184">
        <v>264.39999999999998</v>
      </c>
      <c r="BC192" s="180">
        <v>35.508842459297298</v>
      </c>
      <c r="BD192" s="181" t="s">
        <v>55</v>
      </c>
      <c r="BE192" s="182">
        <v>1.1096513268530399</v>
      </c>
      <c r="BF192" s="183">
        <v>-4.3719942135466603</v>
      </c>
      <c r="BG192" s="168">
        <v>1.7999999999999999E-2</v>
      </c>
      <c r="BH192" s="168">
        <v>1.0999999999999999E-2</v>
      </c>
      <c r="BI192" s="176">
        <v>0</v>
      </c>
      <c r="BJ192" s="176">
        <v>22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8375.2937600000005</v>
      </c>
      <c r="N193" s="171">
        <v>19409.143830000001</v>
      </c>
      <c r="O193" s="166">
        <v>1781.36318493824</v>
      </c>
      <c r="P193" s="172">
        <v>236.7</v>
      </c>
      <c r="Q193" s="178">
        <v>7.52582672132759</v>
      </c>
      <c r="R193" s="179">
        <v>16500.026326909501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16725.804674999999</v>
      </c>
      <c r="Y193" s="166">
        <v>1535.08742824917</v>
      </c>
      <c r="Z193" s="177">
        <v>573</v>
      </c>
      <c r="AA193" s="178">
        <v>2.67903565139471</v>
      </c>
      <c r="AB193" s="179">
        <v>9683.4543189761807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2130.4</v>
      </c>
      <c r="AI193" s="166">
        <v>195.52722997119599</v>
      </c>
      <c r="AJ193" s="181" t="s">
        <v>53</v>
      </c>
      <c r="AK193" s="178">
        <v>3.1036068249396198</v>
      </c>
      <c r="AL193" s="179">
        <v>1356.1101702801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523.05496388066103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1296.4000000000001</v>
      </c>
      <c r="BC193" s="180">
        <v>118.983055264109</v>
      </c>
      <c r="BD193" s="181" t="s">
        <v>55</v>
      </c>
      <c r="BE193" s="178">
        <v>3.7182204770034102</v>
      </c>
      <c r="BF193" s="179">
        <v>903.10992776132298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9.4999999999999998E-3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-200.59974</v>
      </c>
      <c r="N194" s="171">
        <v>449.91307</v>
      </c>
      <c r="O194" s="166">
        <v>258.78247960745</v>
      </c>
      <c r="P194" s="172">
        <v>236.7</v>
      </c>
      <c r="Q194" s="182">
        <v>1.09329311198754</v>
      </c>
      <c r="R194" s="183">
        <v>-14.282613111362</v>
      </c>
      <c r="S194" s="168">
        <v>8.0000000000000002E-3</v>
      </c>
      <c r="T194" s="168">
        <v>4.4999999999999997E-3</v>
      </c>
      <c r="U194" s="175">
        <v>0</v>
      </c>
      <c r="V194" s="176">
        <v>44</v>
      </c>
      <c r="W194" s="167"/>
      <c r="X194" s="175">
        <v>1048.0697050000001</v>
      </c>
      <c r="Y194" s="166">
        <v>602.83218058401496</v>
      </c>
      <c r="Z194" s="177">
        <v>573</v>
      </c>
      <c r="AA194" s="182">
        <v>1.05206314238048</v>
      </c>
      <c r="AB194" s="183">
        <v>-75.648615332954904</v>
      </c>
      <c r="AC194" s="168">
        <v>1.2E-2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-45.900181816712298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-23.377823953450701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2">
        <v>0.94545753217337203</v>
      </c>
      <c r="BF194" s="183">
        <v>-10.1556479069015</v>
      </c>
      <c r="BG194" s="168">
        <v>1E-3</v>
      </c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0.06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1668.6733999999999</v>
      </c>
      <c r="N195" s="171">
        <v>4694.1132900000002</v>
      </c>
      <c r="O195" s="166">
        <v>1034.3797610178201</v>
      </c>
      <c r="P195" s="172">
        <v>287.5</v>
      </c>
      <c r="Q195" s="178">
        <v>3.5978426470185001</v>
      </c>
      <c r="R195" s="179">
        <v>3222.4091854561698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2699.010045</v>
      </c>
      <c r="Y195" s="166">
        <v>594.74520380222998</v>
      </c>
      <c r="Z195" s="177">
        <v>573</v>
      </c>
      <c r="AA195" s="182">
        <v>1.0379497448555499</v>
      </c>
      <c r="AB195" s="183">
        <v>-234.16022249083699</v>
      </c>
      <c r="AC195" s="168">
        <v>0.01</v>
      </c>
      <c r="AD195" s="168">
        <v>4.0000000000000001E-3</v>
      </c>
      <c r="AE195" s="176">
        <v>0</v>
      </c>
      <c r="AF195" s="176">
        <v>422</v>
      </c>
      <c r="AG195" s="167"/>
      <c r="AH195" s="180">
        <v>326.05</v>
      </c>
      <c r="AI195" s="166">
        <v>71.847333083829596</v>
      </c>
      <c r="AJ195" s="181" t="s">
        <v>53</v>
      </c>
      <c r="AK195" s="178">
        <v>1.1404338584734901</v>
      </c>
      <c r="AL195" s="179">
        <v>3.55483969996027</v>
      </c>
      <c r="AM195" s="168">
        <v>0.02</v>
      </c>
      <c r="AN195" s="168">
        <v>1.4E-2</v>
      </c>
      <c r="AO195" s="176">
        <v>0</v>
      </c>
      <c r="AP195" s="176">
        <v>18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-21.503532774613301</v>
      </c>
      <c r="AW195" s="168"/>
      <c r="AX195" s="168"/>
      <c r="AY195" s="176">
        <v>13</v>
      </c>
      <c r="AZ195" s="176">
        <v>27</v>
      </c>
      <c r="BA195" s="167"/>
      <c r="BB195" s="184">
        <v>193.8</v>
      </c>
      <c r="BC195" s="180">
        <v>42.705146915032003</v>
      </c>
      <c r="BD195" s="181" t="s">
        <v>55</v>
      </c>
      <c r="BE195" s="178">
        <v>1.3345358410947501</v>
      </c>
      <c r="BF195" s="179">
        <v>29.9929344507735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2.3E-2</v>
      </c>
      <c r="G196" s="168">
        <v>1.6E-2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1754.27196</v>
      </c>
      <c r="N196" s="171">
        <v>6454.7729499999996</v>
      </c>
      <c r="O196" s="166">
        <v>672.31136386182902</v>
      </c>
      <c r="P196" s="172">
        <v>270.3</v>
      </c>
      <c r="Q196" s="178">
        <v>2.4872784456597401</v>
      </c>
      <c r="R196" s="179">
        <v>3527.4835263710602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5051.8378249999996</v>
      </c>
      <c r="Y196" s="166">
        <v>526.18550713461195</v>
      </c>
      <c r="Z196" s="177">
        <v>573</v>
      </c>
      <c r="AA196" s="188">
        <v>0.91829931437104995</v>
      </c>
      <c r="AB196" s="171">
        <v>-1153.6258810280499</v>
      </c>
      <c r="AC196" s="168"/>
      <c r="AD196" s="168"/>
      <c r="AE196" s="176">
        <v>450</v>
      </c>
      <c r="AF196" s="176">
        <v>1550</v>
      </c>
      <c r="AG196" s="167"/>
      <c r="AH196" s="180">
        <v>476.1</v>
      </c>
      <c r="AI196" s="166">
        <v>49.589264070801498</v>
      </c>
      <c r="AJ196" s="181" t="s">
        <v>53</v>
      </c>
      <c r="AK196" s="188">
        <v>0.78713117572700797</v>
      </c>
      <c r="AL196" s="171">
        <v>-206.176114275336</v>
      </c>
      <c r="AM196" s="168"/>
      <c r="AN196" s="168"/>
      <c r="AO196" s="176">
        <v>129</v>
      </c>
      <c r="AP196" s="176">
        <v>250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-87.476473466751997</v>
      </c>
      <c r="AW196" s="168"/>
      <c r="AX196" s="168"/>
      <c r="AY196" s="176">
        <v>68</v>
      </c>
      <c r="AZ196" s="176">
        <v>99</v>
      </c>
      <c r="BA196" s="167"/>
      <c r="BB196" s="184">
        <v>326.60000000000002</v>
      </c>
      <c r="BC196" s="180">
        <v>34.017756029245497</v>
      </c>
      <c r="BD196" s="181" t="s">
        <v>55</v>
      </c>
      <c r="BE196" s="182">
        <v>1.06305487591392</v>
      </c>
      <c r="BF196" s="183">
        <v>-19.952946933503899</v>
      </c>
      <c r="BG196" s="168">
        <v>1.2999999999999999E-2</v>
      </c>
      <c r="BH196" s="168">
        <v>6.0000000000000001E-3</v>
      </c>
      <c r="BI196" s="176">
        <v>0</v>
      </c>
      <c r="BJ196" s="176">
        <v>43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2720.8893200000002</v>
      </c>
      <c r="N197" s="171">
        <v>4564.0344100000002</v>
      </c>
      <c r="O197" s="166">
        <v>993.64337601892703</v>
      </c>
      <c r="P197" s="172">
        <v>214.857</v>
      </c>
      <c r="Q197" s="178">
        <v>4.6246730430887899</v>
      </c>
      <c r="R197" s="179">
        <v>3450.8247265233199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2620.7163249999999</v>
      </c>
      <c r="Y197" s="166">
        <v>570.56042589322101</v>
      </c>
      <c r="Z197" s="177">
        <v>573</v>
      </c>
      <c r="AA197" s="182">
        <v>0.99574245356583102</v>
      </c>
      <c r="AB197" s="183">
        <v>-348.091526883521</v>
      </c>
      <c r="AC197" s="168">
        <v>6.0000000000000001E-3</v>
      </c>
      <c r="AD197" s="168">
        <v>0</v>
      </c>
      <c r="AE197" s="176">
        <v>12</v>
      </c>
      <c r="AF197" s="176">
        <v>538</v>
      </c>
      <c r="AG197" s="167"/>
      <c r="AH197" s="180">
        <v>237.65</v>
      </c>
      <c r="AI197" s="166">
        <v>51.7391691424382</v>
      </c>
      <c r="AJ197" s="181" t="s">
        <v>53</v>
      </c>
      <c r="AK197" s="188">
        <v>0.82125665305457396</v>
      </c>
      <c r="AL197" s="171">
        <v>-88.763428741120094</v>
      </c>
      <c r="AM197" s="168"/>
      <c r="AN197" s="168"/>
      <c r="AO197" s="176">
        <v>52</v>
      </c>
      <c r="AP197" s="176">
        <v>110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-53.298648569173402</v>
      </c>
      <c r="AW197" s="168"/>
      <c r="AX197" s="168"/>
      <c r="AY197" s="176">
        <v>44</v>
      </c>
      <c r="AZ197" s="176">
        <v>59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-22.7972971383467</v>
      </c>
      <c r="BG197" s="168">
        <v>3.0000000000000001E-3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4.2000000000000003E-2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1848.5720799999999</v>
      </c>
      <c r="N198" s="171">
        <v>2417.4829599999998</v>
      </c>
      <c r="O198" s="166">
        <v>1235.7150560520799</v>
      </c>
      <c r="P198" s="172">
        <v>241.29400000000001</v>
      </c>
      <c r="Q198" s="178">
        <v>5.1212009252284796</v>
      </c>
      <c r="R198" s="179">
        <v>1885.0061408526699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1391.5574449999999</v>
      </c>
      <c r="Y198" s="166">
        <v>711.30531821736804</v>
      </c>
      <c r="Z198" s="177">
        <v>573</v>
      </c>
      <c r="AA198" s="178">
        <v>1.2413705379011699</v>
      </c>
      <c r="AB198" s="179">
        <v>127.08664435258601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106.8</v>
      </c>
      <c r="AI198" s="166">
        <v>54.591643527597903</v>
      </c>
      <c r="AJ198" s="181" t="s">
        <v>53</v>
      </c>
      <c r="AK198" s="188">
        <v>0.86653402424758497</v>
      </c>
      <c r="AL198" s="171">
        <v>-32.2255854114958</v>
      </c>
      <c r="AM198" s="168"/>
      <c r="AN198" s="168"/>
      <c r="AO198" s="176">
        <v>17</v>
      </c>
      <c r="AP198" s="176">
        <v>42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-31.508085183871898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-4.8161703677438803</v>
      </c>
      <c r="BG198" s="168">
        <v>1.2E-2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1708.8622399999999</v>
      </c>
      <c r="N199" s="171">
        <v>1528.0239899999999</v>
      </c>
      <c r="O199" s="166">
        <v>578.68831868730297</v>
      </c>
      <c r="P199" s="172">
        <v>244.16499999999999</v>
      </c>
      <c r="Q199" s="178">
        <v>2.37007072548196</v>
      </c>
      <c r="R199" s="179">
        <v>800.78364135196603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1231.4137450000001</v>
      </c>
      <c r="Y199" s="166">
        <v>466.35704306087803</v>
      </c>
      <c r="Z199" s="177">
        <v>573</v>
      </c>
      <c r="AA199" s="188">
        <v>0.81388663710449904</v>
      </c>
      <c r="AB199" s="171">
        <v>-475.25477741444797</v>
      </c>
      <c r="AC199" s="168"/>
      <c r="AD199" s="168"/>
      <c r="AE199" s="176">
        <v>282</v>
      </c>
      <c r="AF199" s="176">
        <v>585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-80.944183092687894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-35.855665547349297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-20.111331094698599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5.1999999999999998E-2</v>
      </c>
      <c r="G200" s="168">
        <v>4.2000000000000003E-2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172.42180999999999</v>
      </c>
      <c r="N200" s="171">
        <v>1103.22891</v>
      </c>
      <c r="O200" s="166">
        <v>409.79615163713697</v>
      </c>
      <c r="P200" s="172">
        <v>217.55099999999999</v>
      </c>
      <c r="Q200" s="178">
        <v>1.8836785472699999</v>
      </c>
      <c r="R200" s="179">
        <v>442.58423032067901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1763.72531</v>
      </c>
      <c r="Y200" s="166">
        <v>655.13860091194999</v>
      </c>
      <c r="Z200" s="177">
        <v>573</v>
      </c>
      <c r="AA200" s="178">
        <v>1.14334834365087</v>
      </c>
      <c r="AB200" s="179">
        <v>23.676303301567899</v>
      </c>
      <c r="AC200" s="168">
        <v>0.02</v>
      </c>
      <c r="AD200" s="168">
        <v>1.4E-2</v>
      </c>
      <c r="AE200" s="176">
        <v>0</v>
      </c>
      <c r="AF200" s="176">
        <v>88</v>
      </c>
      <c r="AG200" s="167"/>
      <c r="AH200" s="180">
        <v>163.19999999999999</v>
      </c>
      <c r="AI200" s="166">
        <v>60.6209022814501</v>
      </c>
      <c r="AJ200" s="181" t="s">
        <v>53</v>
      </c>
      <c r="AK200" s="182">
        <v>0.96223654415000204</v>
      </c>
      <c r="AL200" s="183">
        <v>-28.114288694591998</v>
      </c>
      <c r="AM200" s="168">
        <v>2E-3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-23.787755858943999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4.2244882821119898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2629.79961</v>
      </c>
      <c r="N201" s="171">
        <v>5141.5025900000001</v>
      </c>
      <c r="O201" s="166">
        <v>1326.9928053722001</v>
      </c>
      <c r="P201" s="172">
        <v>234.35599999999999</v>
      </c>
      <c r="Q201" s="178">
        <v>5.6622949929688202</v>
      </c>
      <c r="R201" s="179">
        <v>4117.2509519765999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2038.5309199999999</v>
      </c>
      <c r="Y201" s="166">
        <v>526.13332717756498</v>
      </c>
      <c r="Z201" s="177">
        <v>573</v>
      </c>
      <c r="AA201" s="188">
        <v>0.91820824987358596</v>
      </c>
      <c r="AB201" s="171">
        <v>-465.76249935946998</v>
      </c>
      <c r="AC201" s="168"/>
      <c r="AD201" s="168"/>
      <c r="AE201" s="176">
        <v>182</v>
      </c>
      <c r="AF201" s="176">
        <v>626</v>
      </c>
      <c r="AG201" s="167"/>
      <c r="AH201" s="180">
        <v>225</v>
      </c>
      <c r="AI201" s="166">
        <v>58.071230342168199</v>
      </c>
      <c r="AJ201" s="181" t="s">
        <v>53</v>
      </c>
      <c r="AK201" s="188">
        <v>0.92176556098679696</v>
      </c>
      <c r="AL201" s="171">
        <v>-50.341161290831799</v>
      </c>
      <c r="AM201" s="168"/>
      <c r="AN201" s="168"/>
      <c r="AO201" s="176">
        <v>20</v>
      </c>
      <c r="AP201" s="176">
        <v>68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-39.327913978623997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6.3441720427521204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4.4999999999999998E-2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174.29816</v>
      </c>
      <c r="N202" s="171">
        <v>3030.40265</v>
      </c>
      <c r="O202" s="166">
        <v>935.50993856559103</v>
      </c>
      <c r="P202" s="172">
        <v>251.035</v>
      </c>
      <c r="Q202" s="178">
        <v>3.7266115823115999</v>
      </c>
      <c r="R202" s="179">
        <v>2113.1366259729798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1944.127105</v>
      </c>
      <c r="Y202" s="166">
        <v>600.167845207715</v>
      </c>
      <c r="Z202" s="177">
        <v>573</v>
      </c>
      <c r="AA202" s="182">
        <v>1.0474133424218399</v>
      </c>
      <c r="AB202" s="183">
        <v>-149.57868011953801</v>
      </c>
      <c r="AC202" s="168">
        <v>1.0999999999999999E-2</v>
      </c>
      <c r="AD202" s="168">
        <v>5.0000000000000001E-3</v>
      </c>
      <c r="AE202" s="176">
        <v>0</v>
      </c>
      <c r="AF202" s="176">
        <v>284</v>
      </c>
      <c r="AG202" s="167"/>
      <c r="AH202" s="180">
        <v>198.65</v>
      </c>
      <c r="AI202" s="166">
        <v>61.324870243251198</v>
      </c>
      <c r="AJ202" s="181" t="s">
        <v>53</v>
      </c>
      <c r="AK202" s="182">
        <v>0.97341063878176504</v>
      </c>
      <c r="AL202" s="183">
        <v>-31.5480182592162</v>
      </c>
      <c r="AM202" s="168">
        <v>4.0000000000000001E-3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-25.362988764245401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7.8740224715092397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716.06925000000001</v>
      </c>
      <c r="N203" s="171">
        <v>2265.0748199999998</v>
      </c>
      <c r="O203" s="166">
        <v>1413.6526973277901</v>
      </c>
      <c r="P203" s="172">
        <v>221.102</v>
      </c>
      <c r="Q203" s="178">
        <v>6.3936676164294797</v>
      </c>
      <c r="R203" s="179">
        <v>1865.4599901025999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1533.7103300000001</v>
      </c>
      <c r="Y203" s="166">
        <v>957.20182211199301</v>
      </c>
      <c r="Z203" s="177">
        <v>573</v>
      </c>
      <c r="AA203" s="178">
        <v>1.6705092881535699</v>
      </c>
      <c r="AB203" s="179">
        <v>498.08289320063898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93.7</v>
      </c>
      <c r="AI203" s="166">
        <v>58.478976751688002</v>
      </c>
      <c r="AJ203" s="181" t="s">
        <v>53</v>
      </c>
      <c r="AK203" s="188">
        <v>0.92823772621726997</v>
      </c>
      <c r="AL203" s="171">
        <v>-20.1647967161602</v>
      </c>
      <c r="AM203" s="168"/>
      <c r="AN203" s="168"/>
      <c r="AO203" s="176">
        <v>8</v>
      </c>
      <c r="AP203" s="176">
        <v>28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-22.918043610453399</v>
      </c>
      <c r="AW203" s="168"/>
      <c r="AX203" s="168"/>
      <c r="AY203" s="176">
        <v>20</v>
      </c>
      <c r="AZ203" s="176">
        <v>25</v>
      </c>
      <c r="BA203" s="167"/>
      <c r="BB203" s="184">
        <v>64.599999999999994</v>
      </c>
      <c r="BC203" s="180">
        <v>40.317416202337697</v>
      </c>
      <c r="BD203" s="181" t="s">
        <v>55</v>
      </c>
      <c r="BE203" s="178">
        <v>1.2599192563230499</v>
      </c>
      <c r="BF203" s="179">
        <v>6.7639127790932401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2.9000000000000001E-2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1020.01983</v>
      </c>
      <c r="N204" s="171">
        <v>2496.6756799999998</v>
      </c>
      <c r="O204" s="166">
        <v>863.83851007890996</v>
      </c>
      <c r="P204" s="172">
        <v>220.88900000000001</v>
      </c>
      <c r="Q204" s="178">
        <v>3.9107357545142998</v>
      </c>
      <c r="R204" s="179">
        <v>1776.54260432771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1851.9038350000001</v>
      </c>
      <c r="Y204" s="166">
        <v>640.75036355375505</v>
      </c>
      <c r="Z204" s="177">
        <v>573</v>
      </c>
      <c r="AA204" s="182">
        <v>1.1182379817692101</v>
      </c>
      <c r="AB204" s="183">
        <v>-16.1667903377265</v>
      </c>
      <c r="AC204" s="168">
        <v>1.9E-2</v>
      </c>
      <c r="AD204" s="168">
        <v>1.2E-2</v>
      </c>
      <c r="AE204" s="176">
        <v>0</v>
      </c>
      <c r="AF204" s="176">
        <v>136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-89.239964042367902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-38.662530550442597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-31.525061100885299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5.6000000000000001E-2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878.19997999999998</v>
      </c>
      <c r="N205" s="171">
        <v>1430.9000699999999</v>
      </c>
      <c r="O205" s="166">
        <v>538.35015536197602</v>
      </c>
      <c r="P205" s="172">
        <v>221.102</v>
      </c>
      <c r="Q205" s="178">
        <v>2.4348497768540098</v>
      </c>
      <c r="R205" s="179">
        <v>768.00279629407601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1955.119365</v>
      </c>
      <c r="Y205" s="166">
        <v>735.57814131559599</v>
      </c>
      <c r="Z205" s="177">
        <v>573</v>
      </c>
      <c r="AA205" s="178">
        <v>1.28373148571657</v>
      </c>
      <c r="AB205" s="179">
        <v>237.178605380031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166.6</v>
      </c>
      <c r="AI205" s="166">
        <v>62.680223283031303</v>
      </c>
      <c r="AJ205" s="181" t="s">
        <v>53</v>
      </c>
      <c r="AK205" s="182">
        <v>0.99492417909573505</v>
      </c>
      <c r="AL205" s="183">
        <v>-22.283539015808199</v>
      </c>
      <c r="AM205" s="168">
        <v>6.0000000000000001E-3</v>
      </c>
      <c r="AN205" s="168"/>
      <c r="AO205" s="176">
        <v>1</v>
      </c>
      <c r="AP205" s="176">
        <v>35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-30.970422607189398</v>
      </c>
      <c r="AW205" s="168"/>
      <c r="AX205" s="168"/>
      <c r="AY205" s="176">
        <v>26</v>
      </c>
      <c r="AZ205" s="176">
        <v>35</v>
      </c>
      <c r="BA205" s="167"/>
      <c r="BB205" s="184">
        <v>129.4</v>
      </c>
      <c r="BC205" s="180">
        <v>48.684399116592097</v>
      </c>
      <c r="BD205" s="181" t="s">
        <v>55</v>
      </c>
      <c r="BE205" s="178">
        <v>1.5213874723934999</v>
      </c>
      <c r="BF205" s="179">
        <v>33.459154785621301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922.79533000000004</v>
      </c>
      <c r="N206" s="171">
        <v>1775.79098</v>
      </c>
      <c r="O206" s="166">
        <v>909.56232037205405</v>
      </c>
      <c r="P206" s="172">
        <v>214.857</v>
      </c>
      <c r="Q206" s="178">
        <v>4.23333808240855</v>
      </c>
      <c r="R206" s="179">
        <v>1302.6201189804799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641.40205500000002</v>
      </c>
      <c r="Y206" s="166">
        <v>328.52692012052199</v>
      </c>
      <c r="Z206" s="177">
        <v>573</v>
      </c>
      <c r="AA206" s="173">
        <v>0.57334541033249897</v>
      </c>
      <c r="AB206" s="174">
        <v>-620.49261617286299</v>
      </c>
      <c r="AC206" s="168"/>
      <c r="AD206" s="168"/>
      <c r="AE206" s="176">
        <v>478</v>
      </c>
      <c r="AF206" s="176">
        <v>702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-77.742346045183794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-26.636151376554601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-32.872302753109302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5.3999999999999999E-2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2670.9195100000002</v>
      </c>
      <c r="N207" s="171">
        <v>8572.3362699999998</v>
      </c>
      <c r="O207" s="166">
        <v>945.88592233920201</v>
      </c>
      <c r="P207" s="172">
        <v>241.29400000000001</v>
      </c>
      <c r="Q207" s="178">
        <v>3.9200557093802701</v>
      </c>
      <c r="R207" s="179">
        <v>6105.6378275718198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5924.877485</v>
      </c>
      <c r="Y207" s="166">
        <v>653.76089179548705</v>
      </c>
      <c r="Z207" s="177">
        <v>573</v>
      </c>
      <c r="AA207" s="178">
        <v>1.14094396473907</v>
      </c>
      <c r="AB207" s="179">
        <v>67.217503768190895</v>
      </c>
      <c r="AC207" s="168">
        <v>0.02</v>
      </c>
      <c r="AD207" s="168">
        <v>1.4E-2</v>
      </c>
      <c r="AE207" s="176">
        <v>0</v>
      </c>
      <c r="AF207" s="176">
        <v>307</v>
      </c>
      <c r="AG207" s="167"/>
      <c r="AH207" s="180">
        <v>555.79999999999995</v>
      </c>
      <c r="AI207" s="166">
        <v>61.327901645198601</v>
      </c>
      <c r="AJ207" s="181" t="s">
        <v>53</v>
      </c>
      <c r="AK207" s="182">
        <v>0.97345875627299305</v>
      </c>
      <c r="AL207" s="183">
        <v>-88.235914166848005</v>
      </c>
      <c r="AM207" s="168">
        <v>4.0000000000000001E-3</v>
      </c>
      <c r="AN207" s="168"/>
      <c r="AO207" s="176">
        <v>16</v>
      </c>
      <c r="AP207" s="176">
        <v>130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-33.164676613802698</v>
      </c>
      <c r="AW207" s="168"/>
      <c r="AX207" s="168"/>
      <c r="AY207" s="176">
        <v>15</v>
      </c>
      <c r="AZ207" s="176">
        <v>44</v>
      </c>
      <c r="BA207" s="167"/>
      <c r="BB207" s="184">
        <v>393.8</v>
      </c>
      <c r="BC207" s="180">
        <v>43.452550679883402</v>
      </c>
      <c r="BD207" s="181" t="s">
        <v>55</v>
      </c>
      <c r="BE207" s="178">
        <v>1.3578922087463601</v>
      </c>
      <c r="BF207" s="179">
        <v>66.670646772394605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4.3999999999999997E-2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1675.8057699999999</v>
      </c>
      <c r="N208" s="171">
        <v>3302.7965199999999</v>
      </c>
      <c r="O208" s="166">
        <v>878.99980474241295</v>
      </c>
      <c r="P208" s="172">
        <v>224.04499999999999</v>
      </c>
      <c r="Q208" s="178">
        <v>3.9233181045879699</v>
      </c>
      <c r="R208" s="179">
        <v>2353.2037581479099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2952.6717650000001</v>
      </c>
      <c r="Y208" s="166">
        <v>785.81828737770195</v>
      </c>
      <c r="Z208" s="177">
        <v>573</v>
      </c>
      <c r="AA208" s="178">
        <v>1.3714106236958199</v>
      </c>
      <c r="AB208" s="179">
        <v>524.06745541376904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-69.619321996391804</v>
      </c>
      <c r="AM208" s="168"/>
      <c r="AN208" s="168"/>
      <c r="AO208" s="176">
        <v>40</v>
      </c>
      <c r="AP208" s="176">
        <v>87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-35.4144309832106</v>
      </c>
      <c r="AW208" s="168"/>
      <c r="AX208" s="168"/>
      <c r="AY208" s="176">
        <v>28</v>
      </c>
      <c r="AZ208" s="176">
        <v>40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-6.2288619664212499</v>
      </c>
      <c r="BG208" s="168">
        <v>1.4E-2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5.2999999999999999E-2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337.89839000000001</v>
      </c>
      <c r="N209" s="171">
        <v>2010.0280499999999</v>
      </c>
      <c r="O209" s="166">
        <v>765.79552176320601</v>
      </c>
      <c r="P209" s="172">
        <v>262.75900000000001</v>
      </c>
      <c r="Q209" s="178">
        <v>2.91444069190096</v>
      </c>
      <c r="R209" s="179">
        <v>1232.07032840329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1507.2710400000001</v>
      </c>
      <c r="Y209" s="166">
        <v>574.25139540483997</v>
      </c>
      <c r="Z209" s="177">
        <v>573</v>
      </c>
      <c r="AA209" s="182">
        <v>1.0021839361341001</v>
      </c>
      <c r="AB209" s="183">
        <v>-189.225652691448</v>
      </c>
      <c r="AC209" s="168">
        <v>7.0000000000000001E-3</v>
      </c>
      <c r="AD209" s="168">
        <v>1E-3</v>
      </c>
      <c r="AE209" s="176">
        <v>0</v>
      </c>
      <c r="AF209" s="176">
        <v>298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-6.67581437968804</v>
      </c>
      <c r="AM209" s="168">
        <v>1.6E-2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-40.771635398016002</v>
      </c>
      <c r="AW209" s="168"/>
      <c r="AX209" s="168"/>
      <c r="AY209" s="176">
        <v>36</v>
      </c>
      <c r="AZ209" s="176">
        <v>44</v>
      </c>
      <c r="BA209" s="167"/>
      <c r="BB209" s="184">
        <v>111</v>
      </c>
      <c r="BC209" s="180">
        <v>42.2896102946005</v>
      </c>
      <c r="BD209" s="181" t="s">
        <v>55</v>
      </c>
      <c r="BE209" s="178">
        <v>1.3215503217062701</v>
      </c>
      <c r="BF209" s="179">
        <v>16.256729203968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5.2999999999999999E-2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785.94921999999997</v>
      </c>
      <c r="N210" s="171">
        <v>4743.7028</v>
      </c>
      <c r="O210" s="166">
        <v>1232.7488483444599</v>
      </c>
      <c r="P210" s="172">
        <v>287.5</v>
      </c>
      <c r="Q210" s="178">
        <v>4.2878220811981196</v>
      </c>
      <c r="R210" s="179">
        <v>3495.7739780781699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3606.0383400000001</v>
      </c>
      <c r="Y210" s="166">
        <v>937.10331320102296</v>
      </c>
      <c r="Z210" s="177">
        <v>573</v>
      </c>
      <c r="AA210" s="178">
        <v>1.63543335637177</v>
      </c>
      <c r="AB210" s="179">
        <v>1118.8619401349199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235.75</v>
      </c>
      <c r="AI210" s="166">
        <v>61.264491737805898</v>
      </c>
      <c r="AJ210" s="181" t="s">
        <v>53</v>
      </c>
      <c r="AK210" s="182">
        <v>0.97245224980644296</v>
      </c>
      <c r="AL210" s="183">
        <v>-37.709185325479702</v>
      </c>
      <c r="AM210" s="168">
        <v>3.0000000000000001E-3</v>
      </c>
      <c r="AN210" s="168"/>
      <c r="AO210" s="176">
        <v>7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-26.749951828693298</v>
      </c>
      <c r="AW210" s="168"/>
      <c r="AX210" s="168"/>
      <c r="AY210" s="176">
        <v>19</v>
      </c>
      <c r="AZ210" s="176">
        <v>32</v>
      </c>
      <c r="BA210" s="167"/>
      <c r="BB210" s="184">
        <v>188.6</v>
      </c>
      <c r="BC210" s="180">
        <v>49.011593390244698</v>
      </c>
      <c r="BD210" s="181" t="s">
        <v>55</v>
      </c>
      <c r="BE210" s="178">
        <v>1.5316122934451499</v>
      </c>
      <c r="BF210" s="179">
        <v>49.700096342613499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2.3E-2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1166.05223</v>
      </c>
      <c r="N211" s="171">
        <v>2335.6699600000002</v>
      </c>
      <c r="O211" s="166">
        <v>781.27363616781997</v>
      </c>
      <c r="P211" s="172">
        <v>222.37200000000001</v>
      </c>
      <c r="Q211" s="178">
        <v>3.5133633558533499</v>
      </c>
      <c r="R211" s="179">
        <v>1585.7800545079799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1749.3936249999999</v>
      </c>
      <c r="Y211" s="166">
        <v>585.16620151785196</v>
      </c>
      <c r="Z211" s="177">
        <v>573</v>
      </c>
      <c r="AA211" s="182">
        <v>1.0212324633819401</v>
      </c>
      <c r="AB211" s="183">
        <v>-182.89513368782701</v>
      </c>
      <c r="AC211" s="168">
        <v>8.9999999999999993E-3</v>
      </c>
      <c r="AD211" s="168">
        <v>2E-3</v>
      </c>
      <c r="AE211" s="176">
        <v>0</v>
      </c>
      <c r="AF211" s="176">
        <v>307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-84.900596504944403</v>
      </c>
      <c r="AM211" s="168"/>
      <c r="AN211" s="168"/>
      <c r="AO211" s="176">
        <v>61</v>
      </c>
      <c r="AP211" s="176">
        <v>99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-48.9557070488748</v>
      </c>
      <c r="AW211" s="168"/>
      <c r="AX211" s="168"/>
      <c r="AY211" s="176">
        <v>43</v>
      </c>
      <c r="AZ211" s="176">
        <v>53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-14.111414097749501</v>
      </c>
      <c r="BG211" s="168">
        <v>4.0000000000000001E-3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-112.52217</v>
      </c>
      <c r="N212" s="171">
        <v>1574.1371099999999</v>
      </c>
      <c r="O212" s="166">
        <v>471.92063602830802</v>
      </c>
      <c r="P212" s="172">
        <v>230.685</v>
      </c>
      <c r="Q212" s="178">
        <v>2.0457361164718502</v>
      </c>
      <c r="R212" s="179">
        <v>706.17244643316894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2755.0279700000001</v>
      </c>
      <c r="Y212" s="166">
        <v>825.94746265665401</v>
      </c>
      <c r="Z212" s="177">
        <v>573</v>
      </c>
      <c r="AA212" s="178">
        <v>1.44144408840603</v>
      </c>
      <c r="AB212" s="179">
        <v>599.08479110326198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135.5</v>
      </c>
      <c r="AI212" s="166">
        <v>40.622411971366198</v>
      </c>
      <c r="AJ212" s="181" t="s">
        <v>53</v>
      </c>
      <c r="AK212" s="173">
        <v>0.64480019002168498</v>
      </c>
      <c r="AL212" s="174">
        <v>-101.54087307241601</v>
      </c>
      <c r="AM212" s="168"/>
      <c r="AN212" s="168"/>
      <c r="AO212" s="176">
        <v>75</v>
      </c>
      <c r="AP212" s="176">
        <v>117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-48.200856653312101</v>
      </c>
      <c r="AW212" s="168"/>
      <c r="AX212" s="168"/>
      <c r="AY212" s="176">
        <v>42</v>
      </c>
      <c r="AZ212" s="176">
        <v>53</v>
      </c>
      <c r="BA212" s="167"/>
      <c r="BB212" s="184">
        <v>94.2</v>
      </c>
      <c r="BC212" s="180">
        <v>28.240820721053101</v>
      </c>
      <c r="BD212" s="181" t="s">
        <v>55</v>
      </c>
      <c r="BE212" s="188">
        <v>0.88252564753290896</v>
      </c>
      <c r="BF212" s="171">
        <v>-26.2017133066241</v>
      </c>
      <c r="BG212" s="168"/>
      <c r="BH212" s="168"/>
      <c r="BI212" s="176">
        <v>13</v>
      </c>
      <c r="BJ212" s="176">
        <v>34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3.4000000000000002E-2</v>
      </c>
      <c r="G213" s="168">
        <v>2.1000000000000001E-2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1679.1724899999999</v>
      </c>
      <c r="N213" s="171">
        <v>3450.79502</v>
      </c>
      <c r="O213" s="166">
        <v>920.56642245131604</v>
      </c>
      <c r="P213" s="172">
        <v>260.827</v>
      </c>
      <c r="Q213" s="178">
        <v>3.52941383542086</v>
      </c>
      <c r="R213" s="179">
        <v>2347.92157866669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1955.822195</v>
      </c>
      <c r="Y213" s="166">
        <v>521.75345987430705</v>
      </c>
      <c r="Z213" s="177">
        <v>573</v>
      </c>
      <c r="AA213" s="188">
        <v>0.910564502398442</v>
      </c>
      <c r="AB213" s="171">
        <v>-467.03464836356102</v>
      </c>
      <c r="AC213" s="168"/>
      <c r="AD213" s="168"/>
      <c r="AE213" s="176">
        <v>193</v>
      </c>
      <c r="AF213" s="176">
        <v>622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-32.187401626360099</v>
      </c>
      <c r="AM213" s="168">
        <v>6.0000000000000001E-3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-41.653943270186701</v>
      </c>
      <c r="AW213" s="168"/>
      <c r="AX213" s="168"/>
      <c r="AY213" s="176">
        <v>34</v>
      </c>
      <c r="AZ213" s="176">
        <v>46</v>
      </c>
      <c r="BA213" s="167"/>
      <c r="BB213" s="184">
        <v>133</v>
      </c>
      <c r="BC213" s="180">
        <v>35.4803265555961</v>
      </c>
      <c r="BD213" s="181" t="s">
        <v>55</v>
      </c>
      <c r="BE213" s="182">
        <v>1.1087602048623799</v>
      </c>
      <c r="BF213" s="183">
        <v>-2.3078865403734001</v>
      </c>
      <c r="BG213" s="168">
        <v>1.7999999999999999E-2</v>
      </c>
      <c r="BH213" s="168">
        <v>1.0999999999999999E-2</v>
      </c>
      <c r="BI213" s="176">
        <v>0</v>
      </c>
      <c r="BJ213" s="176">
        <v>11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2455.2160699999999</v>
      </c>
      <c r="N214" s="171">
        <v>3994.2465699999998</v>
      </c>
      <c r="O214" s="166">
        <v>1284.75309869437</v>
      </c>
      <c r="P214" s="172">
        <v>237.98699999999999</v>
      </c>
      <c r="Q214" s="178">
        <v>5.3984171349459</v>
      </c>
      <c r="R214" s="179">
        <v>3159.6482019350001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1923.5525950000001</v>
      </c>
      <c r="Y214" s="166">
        <v>618.71246895202398</v>
      </c>
      <c r="Z214" s="177">
        <v>573</v>
      </c>
      <c r="AA214" s="182">
        <v>1.0797774327260501</v>
      </c>
      <c r="AB214" s="183">
        <v>-85.905337161195106</v>
      </c>
      <c r="AC214" s="168">
        <v>1.4999999999999999E-2</v>
      </c>
      <c r="AD214" s="168">
        <v>8.0000000000000002E-3</v>
      </c>
      <c r="AE214" s="176">
        <v>0</v>
      </c>
      <c r="AF214" s="176">
        <v>215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-138.43516531615199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-50.310518175530802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-49.621036351061498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4676.69499</v>
      </c>
      <c r="N215" s="171">
        <v>6061.5677599999999</v>
      </c>
      <c r="O215" s="166">
        <v>1617.61001656136</v>
      </c>
      <c r="P215" s="172">
        <v>287.5</v>
      </c>
      <c r="Q215" s="178">
        <v>5.6264696228221203</v>
      </c>
      <c r="R215" s="179">
        <v>4846.3388701921003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2006.0844500000001</v>
      </c>
      <c r="Y215" s="166">
        <v>535.35032995951997</v>
      </c>
      <c r="Z215" s="177">
        <v>573</v>
      </c>
      <c r="AA215" s="188">
        <v>0.93429376956286103</v>
      </c>
      <c r="AB215" s="171">
        <v>-415.91956342583001</v>
      </c>
      <c r="AC215" s="168"/>
      <c r="AD215" s="168"/>
      <c r="AE215" s="176">
        <v>142</v>
      </c>
      <c r="AF215" s="176">
        <v>571</v>
      </c>
      <c r="AG215" s="167"/>
      <c r="AH215" s="180">
        <v>133.94999999999999</v>
      </c>
      <c r="AI215" s="166">
        <v>35.746339940014799</v>
      </c>
      <c r="AJ215" s="181" t="s">
        <v>53</v>
      </c>
      <c r="AK215" s="173">
        <v>0.567402221270076</v>
      </c>
      <c r="AL215" s="174">
        <v>-132.34363498399199</v>
      </c>
      <c r="AM215" s="168"/>
      <c r="AN215" s="168"/>
      <c r="AO215" s="176">
        <v>103</v>
      </c>
      <c r="AP215" s="176">
        <v>150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-31.4301295197439</v>
      </c>
      <c r="AW215" s="168"/>
      <c r="AX215" s="168"/>
      <c r="AY215" s="176">
        <v>24</v>
      </c>
      <c r="AZ215" s="176">
        <v>36</v>
      </c>
      <c r="BA215" s="167"/>
      <c r="BB215" s="184">
        <v>154</v>
      </c>
      <c r="BC215" s="180">
        <v>41.096949240479901</v>
      </c>
      <c r="BD215" s="181" t="s">
        <v>55</v>
      </c>
      <c r="BE215" s="178">
        <v>1.284279663765</v>
      </c>
      <c r="BF215" s="179">
        <v>18.739740960512101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4434.3383999999996</v>
      </c>
      <c r="N216" s="171">
        <v>8401.6338699999997</v>
      </c>
      <c r="O216" s="166">
        <v>1715.7242662696799</v>
      </c>
      <c r="P216" s="172">
        <v>287.5</v>
      </c>
      <c r="Q216" s="178">
        <v>5.9677365783293199</v>
      </c>
      <c r="R216" s="179">
        <v>6813.5874002925302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3033.18986</v>
      </c>
      <c r="Y216" s="166">
        <v>619.41730948163001</v>
      </c>
      <c r="Z216" s="177">
        <v>573</v>
      </c>
      <c r="AA216" s="182">
        <v>1.08100752091035</v>
      </c>
      <c r="AB216" s="183">
        <v>-131.855799625663</v>
      </c>
      <c r="AC216" s="168">
        <v>1.4999999999999999E-2</v>
      </c>
      <c r="AD216" s="168">
        <v>8.0000000000000002E-3</v>
      </c>
      <c r="AE216" s="176">
        <v>0</v>
      </c>
      <c r="AF216" s="176">
        <v>334</v>
      </c>
      <c r="AG216" s="167"/>
      <c r="AH216" s="180">
        <v>216.1</v>
      </c>
      <c r="AI216" s="166">
        <v>44.1304655353754</v>
      </c>
      <c r="AJ216" s="181" t="s">
        <v>53</v>
      </c>
      <c r="AK216" s="173">
        <v>0.70048357992659405</v>
      </c>
      <c r="AL216" s="174">
        <v>-131.88931336198399</v>
      </c>
      <c r="AM216" s="168"/>
      <c r="AN216" s="168"/>
      <c r="AO216" s="176">
        <v>93</v>
      </c>
      <c r="AP216" s="176">
        <v>155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-32.078238314154603</v>
      </c>
      <c r="AW216" s="168"/>
      <c r="AX216" s="168"/>
      <c r="AY216" s="176">
        <v>23</v>
      </c>
      <c r="AZ216" s="176">
        <v>38</v>
      </c>
      <c r="BA216" s="167"/>
      <c r="BB216" s="184">
        <v>192.2</v>
      </c>
      <c r="BC216" s="180">
        <v>39.249770827853602</v>
      </c>
      <c r="BD216" s="181" t="s">
        <v>55</v>
      </c>
      <c r="BE216" s="178">
        <v>1.22655533837042</v>
      </c>
      <c r="BF216" s="179">
        <v>15.4435233716908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1667.4358199999999</v>
      </c>
      <c r="N217" s="171">
        <v>2503.6797299999998</v>
      </c>
      <c r="O217" s="166">
        <v>870.82778594490503</v>
      </c>
      <c r="P217" s="172">
        <v>287.5</v>
      </c>
      <c r="Q217" s="178">
        <v>3.0289662119822802</v>
      </c>
      <c r="R217" s="179">
        <v>1571.29866735627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1864.3534649999999</v>
      </c>
      <c r="Y217" s="166">
        <v>648.45786012121505</v>
      </c>
      <c r="Z217" s="177">
        <v>573</v>
      </c>
      <c r="AA217" s="178">
        <v>1.1316891101591899</v>
      </c>
      <c r="AB217" s="179">
        <v>6.0774688439687496</v>
      </c>
      <c r="AC217" s="168">
        <v>0.02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-91.263067640192006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-29.289033051477301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-30.7780661029546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3.4000000000000002E-2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2311.0637299999999</v>
      </c>
      <c r="N218" s="171">
        <v>5092.86553</v>
      </c>
      <c r="O218" s="166">
        <v>2000.1982044224801</v>
      </c>
      <c r="P218" s="172">
        <v>271.947</v>
      </c>
      <c r="Q218" s="178">
        <v>7.3551030326588602</v>
      </c>
      <c r="R218" s="179">
        <v>4311.8088551537603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2381.077405</v>
      </c>
      <c r="Y218" s="166">
        <v>935.15658758654297</v>
      </c>
      <c r="Z218" s="177">
        <v>573</v>
      </c>
      <c r="AA218" s="178">
        <v>1.6320359294704101</v>
      </c>
      <c r="AB218" s="179">
        <v>735.36895928486297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135.85</v>
      </c>
      <c r="AI218" s="166">
        <v>53.354427771587602</v>
      </c>
      <c r="AJ218" s="181" t="s">
        <v>53</v>
      </c>
      <c r="AK218" s="188">
        <v>0.84689567891409001</v>
      </c>
      <c r="AL218" s="171">
        <v>-45.091766282816103</v>
      </c>
      <c r="AM218" s="168"/>
      <c r="AN218" s="168"/>
      <c r="AO218" s="176">
        <v>25</v>
      </c>
      <c r="AP218" s="176">
        <v>57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-28.153464452778699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-12.306928905557401</v>
      </c>
      <c r="BG218" s="168">
        <v>4.0000000000000001E-3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2795.8460700000001</v>
      </c>
      <c r="N219" s="171">
        <v>5144.0750900000003</v>
      </c>
      <c r="O219" s="166">
        <v>1356.8499305308601</v>
      </c>
      <c r="P219" s="172">
        <v>272.346</v>
      </c>
      <c r="Q219" s="178">
        <v>4.9820813616901303</v>
      </c>
      <c r="R219" s="179">
        <v>3979.3978637028399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1605.4983549999999</v>
      </c>
      <c r="Y219" s="166">
        <v>423.48144094629799</v>
      </c>
      <c r="Z219" s="177">
        <v>573</v>
      </c>
      <c r="AA219" s="173">
        <v>0.73906010636352104</v>
      </c>
      <c r="AB219" s="174">
        <v>-844.91417416609795</v>
      </c>
      <c r="AC219" s="168"/>
      <c r="AD219" s="168"/>
      <c r="AE219" s="176">
        <v>567</v>
      </c>
      <c r="AF219" s="176">
        <v>1002</v>
      </c>
      <c r="AG219" s="167"/>
      <c r="AH219" s="180">
        <v>90.9</v>
      </c>
      <c r="AI219" s="166">
        <v>23.976644299967798</v>
      </c>
      <c r="AJ219" s="181" t="s">
        <v>53</v>
      </c>
      <c r="AK219" s="173">
        <v>0.38058165555504497</v>
      </c>
      <c r="AL219" s="174">
        <v>-178.517084358576</v>
      </c>
      <c r="AM219" s="168"/>
      <c r="AN219" s="168"/>
      <c r="AO219" s="176">
        <v>148</v>
      </c>
      <c r="AP219" s="176">
        <v>196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-35.4233865037654</v>
      </c>
      <c r="AW219" s="168"/>
      <c r="AX219" s="168"/>
      <c r="AY219" s="176">
        <v>28</v>
      </c>
      <c r="AZ219" s="176">
        <v>40</v>
      </c>
      <c r="BA219" s="167"/>
      <c r="BB219" s="184">
        <v>186.4</v>
      </c>
      <c r="BC219" s="180">
        <v>49.166628135467597</v>
      </c>
      <c r="BD219" s="181" t="s">
        <v>55</v>
      </c>
      <c r="BE219" s="178">
        <v>1.53645712923336</v>
      </c>
      <c r="BF219" s="179">
        <v>49.553226992469199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2.9000000000000001E-2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2542.6162100000001</v>
      </c>
      <c r="N220" s="171">
        <v>5344.2944299999999</v>
      </c>
      <c r="O220" s="166">
        <v>1304.00397336013</v>
      </c>
      <c r="P220" s="172">
        <v>276.21300000000002</v>
      </c>
      <c r="Q220" s="178">
        <v>4.7210086902503896</v>
      </c>
      <c r="R220" s="179">
        <v>4067.3715280173101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1909.044155</v>
      </c>
      <c r="Y220" s="166">
        <v>465.80539228261102</v>
      </c>
      <c r="Z220" s="177">
        <v>573</v>
      </c>
      <c r="AA220" s="188">
        <v>0.81292389578117197</v>
      </c>
      <c r="AB220" s="171">
        <v>-739.91452122479905</v>
      </c>
      <c r="AC220" s="168"/>
      <c r="AD220" s="168"/>
      <c r="AE220" s="176">
        <v>440</v>
      </c>
      <c r="AF220" s="176">
        <v>909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-139.29676544879999</v>
      </c>
      <c r="AM220" s="168"/>
      <c r="AN220" s="168"/>
      <c r="AO220" s="176">
        <v>107</v>
      </c>
      <c r="AP220" s="176">
        <v>158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-46.167432494933301</v>
      </c>
      <c r="AW220" s="168"/>
      <c r="AX220" s="168"/>
      <c r="AY220" s="176">
        <v>38</v>
      </c>
      <c r="AZ220" s="176">
        <v>51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-1.1348649898665999</v>
      </c>
      <c r="BG220" s="168">
        <v>1.9E-2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1383.4301800000001</v>
      </c>
      <c r="N221" s="171">
        <v>2110.2387699999999</v>
      </c>
      <c r="O221" s="166">
        <v>688.01877473573302</v>
      </c>
      <c r="P221" s="172">
        <v>259.01299999999998</v>
      </c>
      <c r="Q221" s="178">
        <v>2.6563098174058202</v>
      </c>
      <c r="R221" s="179">
        <v>1214.1274365393999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1133.07945</v>
      </c>
      <c r="Y221" s="166">
        <v>369.427358624085</v>
      </c>
      <c r="Z221" s="177">
        <v>573</v>
      </c>
      <c r="AA221" s="173">
        <v>0.64472488416070695</v>
      </c>
      <c r="AB221" s="174">
        <v>-849.33762587233502</v>
      </c>
      <c r="AC221" s="168"/>
      <c r="AD221" s="168"/>
      <c r="AE221" s="176">
        <v>625</v>
      </c>
      <c r="AF221" s="176">
        <v>976</v>
      </c>
      <c r="AG221" s="167"/>
      <c r="AH221" s="180">
        <v>103.25</v>
      </c>
      <c r="AI221" s="166">
        <v>33.663460031806899</v>
      </c>
      <c r="AJ221" s="181" t="s">
        <v>53</v>
      </c>
      <c r="AK221" s="173">
        <v>0.53434063542550703</v>
      </c>
      <c r="AL221" s="174">
        <v>-114.712086876016</v>
      </c>
      <c r="AM221" s="168"/>
      <c r="AN221" s="168"/>
      <c r="AO221" s="176">
        <v>90</v>
      </c>
      <c r="AP221" s="176">
        <v>129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-38.755450635178597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-13.9109012703573</v>
      </c>
      <c r="BG221" s="168">
        <v>5.0000000000000001E-3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1.4999999999999999E-2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2776.41653</v>
      </c>
      <c r="N222" s="171">
        <v>6714.8279499999999</v>
      </c>
      <c r="O222" s="166">
        <v>919.80841693154798</v>
      </c>
      <c r="P222" s="172">
        <v>287.5</v>
      </c>
      <c r="Q222" s="178">
        <v>3.1993336241097299</v>
      </c>
      <c r="R222" s="179">
        <v>4347.3580898638302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3161.955645</v>
      </c>
      <c r="Y222" s="166">
        <v>433.12999795254899</v>
      </c>
      <c r="Z222" s="177">
        <v>573</v>
      </c>
      <c r="AA222" s="188">
        <v>0.75589877478629897</v>
      </c>
      <c r="AB222" s="171">
        <v>-1556.5147197235599</v>
      </c>
      <c r="AC222" s="168"/>
      <c r="AD222" s="168"/>
      <c r="AE222" s="176">
        <v>1022</v>
      </c>
      <c r="AF222" s="176">
        <v>1858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-259.38469978635999</v>
      </c>
      <c r="AM222" s="168"/>
      <c r="AN222" s="168"/>
      <c r="AO222" s="176">
        <v>201</v>
      </c>
      <c r="AP222" s="176">
        <v>293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-71.954844390186693</v>
      </c>
      <c r="AW222" s="168"/>
      <c r="AX222" s="168"/>
      <c r="AY222" s="176">
        <v>58</v>
      </c>
      <c r="AZ222" s="176">
        <v>81</v>
      </c>
      <c r="BA222" s="167"/>
      <c r="BB222" s="184">
        <v>245.4</v>
      </c>
      <c r="BC222" s="180">
        <v>33.615304397337802</v>
      </c>
      <c r="BD222" s="181" t="s">
        <v>55</v>
      </c>
      <c r="BE222" s="182">
        <v>1.0504782624168101</v>
      </c>
      <c r="BF222" s="183">
        <v>-18.1096887803734</v>
      </c>
      <c r="BG222" s="168">
        <v>1.2E-2</v>
      </c>
      <c r="BH222" s="168">
        <v>5.0000000000000001E-3</v>
      </c>
      <c r="BI222" s="176">
        <v>0</v>
      </c>
      <c r="BJ222" s="176">
        <v>35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1014.85838</v>
      </c>
      <c r="N223" s="171">
        <v>2506.5413400000002</v>
      </c>
      <c r="O223" s="166">
        <v>846.44685592085602</v>
      </c>
      <c r="P223" s="172">
        <v>273.31099999999998</v>
      </c>
      <c r="Q223" s="178">
        <v>3.09700983831919</v>
      </c>
      <c r="R223" s="179">
        <v>1593.60312568213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1927.5988</v>
      </c>
      <c r="Y223" s="166">
        <v>650.94076754258299</v>
      </c>
      <c r="Z223" s="177">
        <v>573</v>
      </c>
      <c r="AA223" s="178">
        <v>1.13602228192423</v>
      </c>
      <c r="AB223" s="179">
        <v>13.612181078181001</v>
      </c>
      <c r="AC223" s="168">
        <v>0.02</v>
      </c>
      <c r="AD223" s="168">
        <v>1.4E-2</v>
      </c>
      <c r="AE223" s="176">
        <v>0</v>
      </c>
      <c r="AF223" s="176">
        <v>109</v>
      </c>
      <c r="AG223" s="167"/>
      <c r="AH223" s="180">
        <v>148.65</v>
      </c>
      <c r="AI223" s="166">
        <v>50.198384173721699</v>
      </c>
      <c r="AJ223" s="181" t="s">
        <v>53</v>
      </c>
      <c r="AK223" s="188">
        <v>0.79679974878923299</v>
      </c>
      <c r="AL223" s="171">
        <v>-61.788319357896299</v>
      </c>
      <c r="AM223" s="168"/>
      <c r="AN223" s="168"/>
      <c r="AO223" s="176">
        <v>38</v>
      </c>
      <c r="AP223" s="176">
        <v>76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15.555347464661301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236.4</v>
      </c>
      <c r="BC223" s="180">
        <v>79.831133660731993</v>
      </c>
      <c r="BD223" s="181" t="s">
        <v>55</v>
      </c>
      <c r="BE223" s="178">
        <v>2.4947229268978699</v>
      </c>
      <c r="BF223" s="179">
        <v>129.51069492932299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3.4000000000000002E-2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1078.3626899999999</v>
      </c>
      <c r="N224" s="171">
        <v>2413.5002599999998</v>
      </c>
      <c r="O224" s="166">
        <v>765.66526301685701</v>
      </c>
      <c r="P224" s="172">
        <v>216.041</v>
      </c>
      <c r="Q224" s="178">
        <v>3.54407387031562</v>
      </c>
      <c r="R224" s="179">
        <v>1645.33673042956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1664.660545</v>
      </c>
      <c r="Y224" s="166">
        <v>528.10135351765405</v>
      </c>
      <c r="Z224" s="177">
        <v>573</v>
      </c>
      <c r="AA224" s="188">
        <v>0.92164285081614905</v>
      </c>
      <c r="AB224" s="171">
        <v>-372.71987095743202</v>
      </c>
      <c r="AC224" s="168"/>
      <c r="AD224" s="168"/>
      <c r="AE224" s="176">
        <v>142</v>
      </c>
      <c r="AF224" s="176">
        <v>503</v>
      </c>
      <c r="AG224" s="167"/>
      <c r="AH224" s="180">
        <v>194.05</v>
      </c>
      <c r="AI224" s="166">
        <v>61.560939831189799</v>
      </c>
      <c r="AJ224" s="181" t="s">
        <v>53</v>
      </c>
      <c r="AK224" s="182">
        <v>0.97715777509825097</v>
      </c>
      <c r="AL224" s="183">
        <v>-29.955176623591999</v>
      </c>
      <c r="AM224" s="168">
        <v>4.0000000000000001E-3</v>
      </c>
      <c r="AN224" s="168"/>
      <c r="AO224" s="176">
        <v>5</v>
      </c>
      <c r="AP224" s="176">
        <v>45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-48.890203586943997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15.819592826112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4.2000000000000003E-2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866.84661000000006</v>
      </c>
      <c r="N225" s="171">
        <v>4170.5276400000002</v>
      </c>
      <c r="O225" s="166">
        <v>540.95878147191797</v>
      </c>
      <c r="P225" s="172">
        <v>287.5</v>
      </c>
      <c r="Q225" s="178">
        <v>1.88159576164145</v>
      </c>
      <c r="R225" s="179">
        <v>1670.3332444641301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4890.3975</v>
      </c>
      <c r="Y225" s="166">
        <v>634.33303909557901</v>
      </c>
      <c r="Z225" s="177">
        <v>573</v>
      </c>
      <c r="AA225" s="182">
        <v>1.1070384626449901</v>
      </c>
      <c r="AB225" s="183">
        <v>-92.598634407137098</v>
      </c>
      <c r="AC225" s="168">
        <v>1.7999999999999999E-2</v>
      </c>
      <c r="AD225" s="168">
        <v>1.0999999999999999E-2</v>
      </c>
      <c r="AE225" s="176">
        <v>0</v>
      </c>
      <c r="AF225" s="176">
        <v>411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-293.76868493481601</v>
      </c>
      <c r="AM225" s="168"/>
      <c r="AN225" s="168"/>
      <c r="AO225" s="176">
        <v>232</v>
      </c>
      <c r="AP225" s="176">
        <v>329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-13.6412533167787</v>
      </c>
      <c r="AW225" s="168">
        <v>4.0000000000000001E-3</v>
      </c>
      <c r="AX225" s="168">
        <v>1E-3</v>
      </c>
      <c r="AY225" s="176">
        <v>0</v>
      </c>
      <c r="AZ225" s="176">
        <v>23</v>
      </c>
      <c r="BA225" s="167"/>
      <c r="BB225" s="184">
        <v>299.39999999999998</v>
      </c>
      <c r="BC225" s="180">
        <v>38.835148248218303</v>
      </c>
      <c r="BD225" s="181" t="s">
        <v>55</v>
      </c>
      <c r="BE225" s="178">
        <v>1.21359838275682</v>
      </c>
      <c r="BF225" s="179">
        <v>21.117493366442702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2.1000000000000001E-2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1982.27098</v>
      </c>
      <c r="N226" s="171">
        <v>2782.9267500000001</v>
      </c>
      <c r="O226" s="166">
        <v>980.95280293654605</v>
      </c>
      <c r="P226" s="172">
        <v>287.5</v>
      </c>
      <c r="Q226" s="178">
        <v>3.4120097493445098</v>
      </c>
      <c r="R226" s="179">
        <v>1862.8996678373301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1693.9432850000001</v>
      </c>
      <c r="Y226" s="166">
        <v>597.09743112580702</v>
      </c>
      <c r="Z226" s="177">
        <v>573</v>
      </c>
      <c r="AA226" s="182">
        <v>1.0420548536226999</v>
      </c>
      <c r="AB226" s="183">
        <v>-139.710690927679</v>
      </c>
      <c r="AC226" s="168">
        <v>1.0999999999999999E-2</v>
      </c>
      <c r="AD226" s="168">
        <v>4.0000000000000001E-3</v>
      </c>
      <c r="AE226" s="176">
        <v>0</v>
      </c>
      <c r="AF226" s="176">
        <v>257</v>
      </c>
      <c r="AG226" s="167"/>
      <c r="AH226" s="180">
        <v>115</v>
      </c>
      <c r="AI226" s="166">
        <v>40.536306727334001</v>
      </c>
      <c r="AJ226" s="181" t="s">
        <v>53</v>
      </c>
      <c r="AK226" s="173">
        <v>0.64343344011641301</v>
      </c>
      <c r="AL226" s="174">
        <v>-86.605934526079807</v>
      </c>
      <c r="AM226" s="168"/>
      <c r="AN226" s="168"/>
      <c r="AO226" s="176">
        <v>64</v>
      </c>
      <c r="AP226" s="176">
        <v>100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-43.601507181226602</v>
      </c>
      <c r="AW226" s="168"/>
      <c r="AX226" s="168"/>
      <c r="AY226" s="176">
        <v>38</v>
      </c>
      <c r="AZ226" s="176">
        <v>47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-30.0030143624532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4.2999999999999997E-2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1012.44673</v>
      </c>
      <c r="N227" s="171">
        <v>3879.8959599999998</v>
      </c>
      <c r="O227" s="166">
        <v>1302.9508121398801</v>
      </c>
      <c r="P227" s="172">
        <v>252.76900000000001</v>
      </c>
      <c r="Q227" s="178">
        <v>5.1547096840984397</v>
      </c>
      <c r="R227" s="179">
        <v>3030.86218097245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2484.4627399999999</v>
      </c>
      <c r="Y227" s="166">
        <v>834.33493531467502</v>
      </c>
      <c r="Z227" s="177">
        <v>573</v>
      </c>
      <c r="AA227" s="178">
        <v>1.4560819115439401</v>
      </c>
      <c r="AB227" s="179">
        <v>559.79493903237699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88">
        <v>0.749733864641975</v>
      </c>
      <c r="AL227" s="171">
        <v>-70.962690158743897</v>
      </c>
      <c r="AM227" s="168"/>
      <c r="AN227" s="168"/>
      <c r="AO227" s="176">
        <v>47</v>
      </c>
      <c r="AP227" s="176">
        <v>85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-42.442905437141299</v>
      </c>
      <c r="AW227" s="168"/>
      <c r="AX227" s="168"/>
      <c r="AY227" s="176">
        <v>37</v>
      </c>
      <c r="AZ227" s="176">
        <v>46</v>
      </c>
      <c r="BA227" s="167"/>
      <c r="BB227" s="184">
        <v>107.4</v>
      </c>
      <c r="BC227" s="180">
        <v>36.067182900394798</v>
      </c>
      <c r="BD227" s="181" t="s">
        <v>55</v>
      </c>
      <c r="BE227" s="178">
        <v>1.1270994656373401</v>
      </c>
      <c r="BF227" s="179">
        <v>-8.5810874282628902E-2</v>
      </c>
      <c r="BG227" s="168">
        <v>0.02</v>
      </c>
      <c r="BH227" s="168">
        <v>1.2999999999999999E-2</v>
      </c>
      <c r="BI227" s="176">
        <v>0</v>
      </c>
      <c r="BJ227" s="176">
        <v>7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466.94522000000001</v>
      </c>
      <c r="N228" s="171">
        <v>2189.84411</v>
      </c>
      <c r="O228" s="166">
        <v>661.10276724129994</v>
      </c>
      <c r="P228" s="172">
        <v>266.572</v>
      </c>
      <c r="Q228" s="178">
        <v>2.4800157827577598</v>
      </c>
      <c r="R228" s="179">
        <v>1193.8245792963601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1582.5174549999999</v>
      </c>
      <c r="Y228" s="166">
        <v>477.75394784067998</v>
      </c>
      <c r="Z228" s="177">
        <v>573</v>
      </c>
      <c r="AA228" s="188">
        <v>0.83377652328216401</v>
      </c>
      <c r="AB228" s="171">
        <v>-558.43955133669704</v>
      </c>
      <c r="AC228" s="168"/>
      <c r="AD228" s="168"/>
      <c r="AE228" s="176">
        <v>316</v>
      </c>
      <c r="AF228" s="176">
        <v>696</v>
      </c>
      <c r="AG228" s="167"/>
      <c r="AH228" s="180">
        <v>158.35</v>
      </c>
      <c r="AI228" s="166">
        <v>47.8050573164589</v>
      </c>
      <c r="AJ228" s="181" t="s">
        <v>53</v>
      </c>
      <c r="AK228" s="188">
        <v>0.758810433594585</v>
      </c>
      <c r="AL228" s="171">
        <v>-77.043178707176097</v>
      </c>
      <c r="AM228" s="168"/>
      <c r="AN228" s="168"/>
      <c r="AO228" s="176">
        <v>51</v>
      </c>
      <c r="AP228" s="176">
        <v>93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-29.9823945922987</v>
      </c>
      <c r="AW228" s="168"/>
      <c r="AX228" s="168"/>
      <c r="AY228" s="176">
        <v>24</v>
      </c>
      <c r="AZ228" s="176">
        <v>34</v>
      </c>
      <c r="BA228" s="167"/>
      <c r="BB228" s="184">
        <v>103.8</v>
      </c>
      <c r="BC228" s="180">
        <v>31.336690555405301</v>
      </c>
      <c r="BD228" s="181" t="s">
        <v>55</v>
      </c>
      <c r="BE228" s="182">
        <v>0.979271579856416</v>
      </c>
      <c r="BF228" s="183">
        <v>-15.764789184597401</v>
      </c>
      <c r="BG228" s="168">
        <v>4.0000000000000001E-3</v>
      </c>
      <c r="BH228" s="168"/>
      <c r="BI228" s="176">
        <v>3</v>
      </c>
      <c r="BJ228" s="176">
        <v>24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1674.2430300000001</v>
      </c>
      <c r="N229" s="171">
        <v>2875.2284500000001</v>
      </c>
      <c r="O229" s="166">
        <v>751.26470304243298</v>
      </c>
      <c r="P229" s="172">
        <v>255.06700000000001</v>
      </c>
      <c r="Q229" s="178">
        <v>2.9453622108796198</v>
      </c>
      <c r="R229" s="179">
        <v>1774.08792486526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1718.21694</v>
      </c>
      <c r="Y229" s="166">
        <v>448.950670056001</v>
      </c>
      <c r="Z229" s="177">
        <v>573</v>
      </c>
      <c r="AA229" s="188">
        <v>0.78350902278534196</v>
      </c>
      <c r="AB229" s="171">
        <v>-755.46064628989905</v>
      </c>
      <c r="AC229" s="168"/>
      <c r="AD229" s="168"/>
      <c r="AE229" s="176">
        <v>475</v>
      </c>
      <c r="AF229" s="176">
        <v>914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-162.575022576376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-59.073021606698802</v>
      </c>
      <c r="AW229" s="168"/>
      <c r="AX229" s="168"/>
      <c r="AY229" s="176">
        <v>52</v>
      </c>
      <c r="AZ229" s="176">
        <v>64</v>
      </c>
      <c r="BA229" s="167"/>
      <c r="BB229" s="184">
        <v>98.6</v>
      </c>
      <c r="BC229" s="180">
        <v>25.763065790471</v>
      </c>
      <c r="BD229" s="181" t="s">
        <v>55</v>
      </c>
      <c r="BE229" s="188">
        <v>0.80509580595221697</v>
      </c>
      <c r="BF229" s="171">
        <v>-39.546043213397503</v>
      </c>
      <c r="BG229" s="168"/>
      <c r="BH229" s="168"/>
      <c r="BI229" s="176">
        <v>24</v>
      </c>
      <c r="BJ229" s="176">
        <v>49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0.04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3758.2711399999998</v>
      </c>
      <c r="N230" s="171">
        <v>7785.28215</v>
      </c>
      <c r="O230" s="166">
        <v>1292.6802607479101</v>
      </c>
      <c r="P230" s="172">
        <v>287.5</v>
      </c>
      <c r="Q230" s="178">
        <v>4.4962791678188196</v>
      </c>
      <c r="R230" s="179">
        <v>5832.1564793223697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3554.1274349999999</v>
      </c>
      <c r="Y230" s="166">
        <v>590.13280326739402</v>
      </c>
      <c r="Z230" s="177">
        <v>573</v>
      </c>
      <c r="AA230" s="182">
        <v>1.02990018022233</v>
      </c>
      <c r="AB230" s="183">
        <v>-338.53694516794599</v>
      </c>
      <c r="AC230" s="168">
        <v>0.01</v>
      </c>
      <c r="AD230" s="168">
        <v>3.0000000000000001E-3</v>
      </c>
      <c r="AE230" s="176">
        <v>0</v>
      </c>
      <c r="AF230" s="176">
        <v>588</v>
      </c>
      <c r="AG230" s="167"/>
      <c r="AH230" s="180">
        <v>329.85</v>
      </c>
      <c r="AI230" s="166">
        <v>54.768802953107901</v>
      </c>
      <c r="AJ230" s="181" t="s">
        <v>53</v>
      </c>
      <c r="AK230" s="188">
        <v>0.86934607862075997</v>
      </c>
      <c r="AL230" s="171">
        <v>-98.139277400664199</v>
      </c>
      <c r="AM230" s="168"/>
      <c r="AN230" s="168"/>
      <c r="AO230" s="176">
        <v>50</v>
      </c>
      <c r="AP230" s="176">
        <v>126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-60.995689498581399</v>
      </c>
      <c r="AW230" s="168"/>
      <c r="AX230" s="168"/>
      <c r="AY230" s="176">
        <v>49</v>
      </c>
      <c r="AZ230" s="176">
        <v>68</v>
      </c>
      <c r="BA230" s="167"/>
      <c r="BB230" s="184">
        <v>244.2</v>
      </c>
      <c r="BC230" s="180">
        <v>40.547344796570997</v>
      </c>
      <c r="BD230" s="181" t="s">
        <v>55</v>
      </c>
      <c r="BE230" s="178">
        <v>1.2671045248928401</v>
      </c>
      <c r="BF230" s="179">
        <v>26.808621002837199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2157.2912200000001</v>
      </c>
      <c r="N231" s="171">
        <v>5426.34854</v>
      </c>
      <c r="O231" s="166">
        <v>951.21074826685401</v>
      </c>
      <c r="P231" s="172">
        <v>221.803</v>
      </c>
      <c r="Q231" s="178">
        <v>4.2885386954498097</v>
      </c>
      <c r="R231" s="179">
        <v>3999.0742193521801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2980.2418750000002</v>
      </c>
      <c r="Y231" s="166">
        <v>522.42093979738399</v>
      </c>
      <c r="Z231" s="177">
        <v>573</v>
      </c>
      <c r="AA231" s="188">
        <v>0.91172938882614896</v>
      </c>
      <c r="AB231" s="171">
        <v>-706.94083096519796</v>
      </c>
      <c r="AC231" s="168"/>
      <c r="AD231" s="168"/>
      <c r="AE231" s="176">
        <v>289</v>
      </c>
      <c r="AF231" s="176">
        <v>943</v>
      </c>
      <c r="AG231" s="167"/>
      <c r="AH231" s="180">
        <v>271.64999999999998</v>
      </c>
      <c r="AI231" s="166">
        <v>47.618835734921397</v>
      </c>
      <c r="AJ231" s="181" t="s">
        <v>53</v>
      </c>
      <c r="AK231" s="188">
        <v>0.75585453547494397</v>
      </c>
      <c r="AL231" s="171">
        <v>-133.7470514412</v>
      </c>
      <c r="AM231" s="168"/>
      <c r="AN231" s="168"/>
      <c r="AO231" s="176">
        <v>88</v>
      </c>
      <c r="AP231" s="176">
        <v>160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-81.357981318399993</v>
      </c>
      <c r="AW231" s="168"/>
      <c r="AX231" s="168"/>
      <c r="AY231" s="176">
        <v>70</v>
      </c>
      <c r="AZ231" s="176">
        <v>88</v>
      </c>
      <c r="BA231" s="167"/>
      <c r="BB231" s="184">
        <v>253.6</v>
      </c>
      <c r="BC231" s="180">
        <v>44.4547643746589</v>
      </c>
      <c r="BD231" s="181" t="s">
        <v>55</v>
      </c>
      <c r="BE231" s="178">
        <v>1.38921138670809</v>
      </c>
      <c r="BF231" s="179">
        <v>47.684037363200098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5.8000000000000003E-2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562.12004000000002</v>
      </c>
      <c r="N232" s="171">
        <v>1225.7354</v>
      </c>
      <c r="O232" s="166">
        <v>499.01887026104703</v>
      </c>
      <c r="P232" s="172">
        <v>232.92099999999999</v>
      </c>
      <c r="Q232" s="178">
        <v>2.1424382956498</v>
      </c>
      <c r="R232" s="179">
        <v>580.38214338233297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2007.19829</v>
      </c>
      <c r="Y232" s="166">
        <v>817.16643173209002</v>
      </c>
      <c r="Z232" s="177">
        <v>573</v>
      </c>
      <c r="AA232" s="178">
        <v>1.42611942710661</v>
      </c>
      <c r="AB232" s="179">
        <v>419.58954694152601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-17.3538408598322</v>
      </c>
      <c r="AM232" s="168">
        <v>8.0000000000000002E-3</v>
      </c>
      <c r="AN232" s="168">
        <v>2E-3</v>
      </c>
      <c r="AO232" s="176">
        <v>0</v>
      </c>
      <c r="AP232" s="176">
        <v>29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-35.331134186624098</v>
      </c>
      <c r="AW232" s="168"/>
      <c r="AX232" s="168"/>
      <c r="AY232" s="176">
        <v>31</v>
      </c>
      <c r="AZ232" s="176">
        <v>39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9.9377316267518694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4.2999999999999997E-2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1899.1649299999999</v>
      </c>
      <c r="N233" s="171">
        <v>2757.0766100000001</v>
      </c>
      <c r="O233" s="166">
        <v>828.86168793101103</v>
      </c>
      <c r="P233" s="172">
        <v>222.845</v>
      </c>
      <c r="Q233" s="178">
        <v>3.7194538263412298</v>
      </c>
      <c r="R233" s="179">
        <v>1920.93706874395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1992.8008400000001</v>
      </c>
      <c r="Y233" s="166">
        <v>599.09697901094501</v>
      </c>
      <c r="Z233" s="177">
        <v>573</v>
      </c>
      <c r="AA233" s="182">
        <v>1.04554446598769</v>
      </c>
      <c r="AB233" s="183">
        <v>-157.159702707777</v>
      </c>
      <c r="AC233" s="168">
        <v>1.0999999999999999E-2</v>
      </c>
      <c r="AD233" s="168">
        <v>5.0000000000000001E-3</v>
      </c>
      <c r="AE233" s="176">
        <v>0</v>
      </c>
      <c r="AF233" s="176">
        <v>295</v>
      </c>
      <c r="AG233" s="167"/>
      <c r="AH233" s="180">
        <v>201.15</v>
      </c>
      <c r="AI233" s="166">
        <v>60.471851932806103</v>
      </c>
      <c r="AJ233" s="181" t="s">
        <v>53</v>
      </c>
      <c r="AK233" s="182">
        <v>0.95987066560009604</v>
      </c>
      <c r="AL233" s="183">
        <v>-35.233096318656102</v>
      </c>
      <c r="AM233" s="168">
        <v>2E-3</v>
      </c>
      <c r="AN233" s="168"/>
      <c r="AO233" s="176">
        <v>9</v>
      </c>
      <c r="AP233" s="176">
        <v>51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-30.833802239658699</v>
      </c>
      <c r="AW233" s="168"/>
      <c r="AX233" s="168"/>
      <c r="AY233" s="176">
        <v>25</v>
      </c>
      <c r="AZ233" s="176">
        <v>35</v>
      </c>
      <c r="BA233" s="167"/>
      <c r="BB233" s="184">
        <v>161.6</v>
      </c>
      <c r="BC233" s="180">
        <v>48.5819103770393</v>
      </c>
      <c r="BD233" s="181" t="s">
        <v>55</v>
      </c>
      <c r="BE233" s="178">
        <v>1.5181846992824799</v>
      </c>
      <c r="BF233" s="179">
        <v>41.532395520682599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3.5999999999999997E-2</v>
      </c>
      <c r="G234" s="168">
        <v>0.03</v>
      </c>
      <c r="H234" s="169"/>
      <c r="I234" s="170">
        <v>5</v>
      </c>
      <c r="J234" s="170">
        <v>4</v>
      </c>
      <c r="K234" s="167"/>
      <c r="L234" s="171">
        <v>1182.6841899999999</v>
      </c>
      <c r="M234" s="171">
        <v>881.21898999999996</v>
      </c>
      <c r="N234" s="171">
        <v>2063.9031799999998</v>
      </c>
      <c r="O234" s="166">
        <v>907.32403231997205</v>
      </c>
      <c r="P234" s="172">
        <v>212.5</v>
      </c>
      <c r="Q234" s="178">
        <v>4.2697601520939896</v>
      </c>
      <c r="R234" s="179">
        <v>1518.6541018057001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1700.1726249999999</v>
      </c>
      <c r="Y234" s="166">
        <v>747.42240658548303</v>
      </c>
      <c r="Z234" s="177">
        <v>573</v>
      </c>
      <c r="AA234" s="178">
        <v>1.30440210573383</v>
      </c>
      <c r="AB234" s="179">
        <v>229.92452238666601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123.8</v>
      </c>
      <c r="AI234" s="166">
        <v>54.424411130183202</v>
      </c>
      <c r="AJ234" s="181" t="s">
        <v>53</v>
      </c>
      <c r="AK234" s="188">
        <v>0.86387954174893999</v>
      </c>
      <c r="AL234" s="171">
        <v>-37.850314947015796</v>
      </c>
      <c r="AM234" s="168"/>
      <c r="AN234" s="168"/>
      <c r="AO234" s="176">
        <v>20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-21.454048240511899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-9.5080964810238804</v>
      </c>
      <c r="BG234" s="168">
        <v>6.0000000000000001E-3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6.0999999999999999E-2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1954.53693</v>
      </c>
      <c r="N235" s="171">
        <v>2920.6067699999999</v>
      </c>
      <c r="O235" s="166">
        <v>994.20374940897204</v>
      </c>
      <c r="P235" s="172">
        <v>229.05500000000001</v>
      </c>
      <c r="Q235" s="178">
        <v>4.3404586208944202</v>
      </c>
      <c r="R235" s="179">
        <v>2161.5983968523001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1937.27088</v>
      </c>
      <c r="Y235" s="166">
        <v>659.46637948689602</v>
      </c>
      <c r="Z235" s="177">
        <v>573</v>
      </c>
      <c r="AA235" s="178">
        <v>1.1509011858410101</v>
      </c>
      <c r="AB235" s="179">
        <v>38.548748574647803</v>
      </c>
      <c r="AC235" s="168">
        <v>0.02</v>
      </c>
      <c r="AD235" s="168">
        <v>1.4999999999999999E-2</v>
      </c>
      <c r="AE235" s="176">
        <v>0</v>
      </c>
      <c r="AF235" s="176">
        <v>83</v>
      </c>
      <c r="AG235" s="167"/>
      <c r="AH235" s="180">
        <v>215</v>
      </c>
      <c r="AI235" s="166">
        <v>73.188149914111506</v>
      </c>
      <c r="AJ235" s="181" t="s">
        <v>53</v>
      </c>
      <c r="AK235" s="178">
        <v>1.1617166653033599</v>
      </c>
      <c r="AL235" s="179">
        <v>6.2399750788879702</v>
      </c>
      <c r="AM235" s="168">
        <v>0.02</v>
      </c>
      <c r="AN235" s="168">
        <v>1.6E-2</v>
      </c>
      <c r="AO235" s="176">
        <v>0</v>
      </c>
      <c r="AP235" s="176">
        <v>8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-27.918419027584001</v>
      </c>
      <c r="AW235" s="168"/>
      <c r="AX235" s="168"/>
      <c r="AY235" s="176">
        <v>22</v>
      </c>
      <c r="AZ235" s="176">
        <v>32</v>
      </c>
      <c r="BA235" s="167"/>
      <c r="BB235" s="184">
        <v>127.6</v>
      </c>
      <c r="BC235" s="180">
        <v>43.436315949026202</v>
      </c>
      <c r="BD235" s="181" t="s">
        <v>55</v>
      </c>
      <c r="BE235" s="178">
        <v>1.3573848734070699</v>
      </c>
      <c r="BF235" s="179">
        <v>21.563161944832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-89.693820000000002</v>
      </c>
      <c r="N236" s="171">
        <v>1362.0177900000001</v>
      </c>
      <c r="O236" s="166">
        <v>419.66412794828102</v>
      </c>
      <c r="P236" s="172">
        <v>242.61199999999999</v>
      </c>
      <c r="Q236" s="178">
        <v>1.7297748171907401</v>
      </c>
      <c r="R236" s="179">
        <v>473.83509023383499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1261.249305</v>
      </c>
      <c r="Y236" s="166">
        <v>388.61540105742699</v>
      </c>
      <c r="Z236" s="177">
        <v>573</v>
      </c>
      <c r="AA236" s="173">
        <v>0.67821186921016896</v>
      </c>
      <c r="AB236" s="174">
        <v>-836.45685531363904</v>
      </c>
      <c r="AC236" s="168"/>
      <c r="AD236" s="168"/>
      <c r="AE236" s="176">
        <v>599</v>
      </c>
      <c r="AF236" s="176">
        <v>971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-90.337850086839794</v>
      </c>
      <c r="AM236" s="168"/>
      <c r="AN236" s="168"/>
      <c r="AO236" s="176">
        <v>65</v>
      </c>
      <c r="AP236" s="176">
        <v>106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-46.774692085546597</v>
      </c>
      <c r="AW236" s="168"/>
      <c r="AX236" s="168"/>
      <c r="AY236" s="176">
        <v>41</v>
      </c>
      <c r="AZ236" s="176">
        <v>51</v>
      </c>
      <c r="BA236" s="167"/>
      <c r="BB236" s="184">
        <v>80</v>
      </c>
      <c r="BC236" s="180">
        <v>24.649553392296301</v>
      </c>
      <c r="BD236" s="181" t="s">
        <v>55</v>
      </c>
      <c r="BE236" s="188">
        <v>0.77029854350925997</v>
      </c>
      <c r="BF236" s="171">
        <v>-37.149384171093303</v>
      </c>
      <c r="BG236" s="168"/>
      <c r="BH236" s="168"/>
      <c r="BI236" s="176">
        <v>24</v>
      </c>
      <c r="BJ236" s="176">
        <v>45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5.3999999999999999E-2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1974.6358499999999</v>
      </c>
      <c r="N237" s="171">
        <v>2948.6151300000001</v>
      </c>
      <c r="O237" s="166">
        <v>1032.3991305705199</v>
      </c>
      <c r="P237" s="172">
        <v>215.88200000000001</v>
      </c>
      <c r="Q237" s="178">
        <v>4.7822381234680096</v>
      </c>
      <c r="R237" s="179">
        <v>2253.11695931752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1644.2448199999999</v>
      </c>
      <c r="Y237" s="166">
        <v>575.69972606532895</v>
      </c>
      <c r="Z237" s="177">
        <v>573</v>
      </c>
      <c r="AA237" s="182">
        <v>1.00471156381384</v>
      </c>
      <c r="AB237" s="183">
        <v>-201.76574040364201</v>
      </c>
      <c r="AC237" s="168">
        <v>7.0000000000000001E-3</v>
      </c>
      <c r="AD237" s="168">
        <v>1E-3</v>
      </c>
      <c r="AE237" s="176">
        <v>0</v>
      </c>
      <c r="AF237" s="176">
        <v>320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-21.464511876840302</v>
      </c>
      <c r="AM237" s="168">
        <v>7.0000000000000001E-3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1.2534573011199399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28.506914602239899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3.7999999999999999E-2</v>
      </c>
      <c r="G238" s="168">
        <v>3.1E-2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-1823.66967</v>
      </c>
      <c r="N238" s="171">
        <v>4340.9655599999996</v>
      </c>
      <c r="O238" s="166">
        <v>471.77025466619</v>
      </c>
      <c r="P238" s="172">
        <v>232.92099999999999</v>
      </c>
      <c r="Q238" s="178">
        <v>2.0254517826481502</v>
      </c>
      <c r="R238" s="179">
        <v>1923.42632572705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5286.7493850000001</v>
      </c>
      <c r="Y238" s="166">
        <v>574.55675914594804</v>
      </c>
      <c r="Z238" s="177">
        <v>573</v>
      </c>
      <c r="AA238" s="182">
        <v>1.0027168571482501</v>
      </c>
      <c r="AB238" s="183">
        <v>-660.54596938368002</v>
      </c>
      <c r="AC238" s="168">
        <v>7.0000000000000001E-3</v>
      </c>
      <c r="AD238" s="168">
        <v>1E-3</v>
      </c>
      <c r="AE238" s="176">
        <v>0</v>
      </c>
      <c r="AF238" s="176">
        <v>1041</v>
      </c>
      <c r="AG238" s="167"/>
      <c r="AH238" s="180">
        <v>550.29999999999995</v>
      </c>
      <c r="AI238" s="166">
        <v>59.8058582945322</v>
      </c>
      <c r="AJ238" s="181" t="s">
        <v>53</v>
      </c>
      <c r="AK238" s="182">
        <v>0.94929933800844701</v>
      </c>
      <c r="AL238" s="183">
        <v>-103.59111226208</v>
      </c>
      <c r="AM238" s="168">
        <v>1E-3</v>
      </c>
      <c r="AN238" s="168"/>
      <c r="AO238" s="176">
        <v>30</v>
      </c>
      <c r="AP238" s="176">
        <v>146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-117.26758406656</v>
      </c>
      <c r="AW238" s="168"/>
      <c r="AX238" s="168"/>
      <c r="AY238" s="176">
        <v>99</v>
      </c>
      <c r="AZ238" s="176">
        <v>128</v>
      </c>
      <c r="BA238" s="167"/>
      <c r="BB238" s="184">
        <v>362</v>
      </c>
      <c r="BC238" s="180">
        <v>39.341669457787802</v>
      </c>
      <c r="BD238" s="181" t="s">
        <v>55</v>
      </c>
      <c r="BE238" s="178">
        <v>1.2294271705558699</v>
      </c>
      <c r="BF238" s="179">
        <v>29.864831866879999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4.5999999999999999E-2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-8.9952400000000008</v>
      </c>
      <c r="N239" s="171">
        <v>2026.18283</v>
      </c>
      <c r="O239" s="166">
        <v>812.27662086431303</v>
      </c>
      <c r="P239" s="172">
        <v>245.339</v>
      </c>
      <c r="Q239" s="178">
        <v>3.3108336663323499</v>
      </c>
      <c r="R239" s="179">
        <v>1335.8629702373501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1667.977535</v>
      </c>
      <c r="Y239" s="166">
        <v>668.67566724340804</v>
      </c>
      <c r="Z239" s="177">
        <v>573</v>
      </c>
      <c r="AA239" s="178">
        <v>1.16697324126249</v>
      </c>
      <c r="AB239" s="179">
        <v>55.705211219450803</v>
      </c>
      <c r="AC239" s="168">
        <v>0.02</v>
      </c>
      <c r="AD239" s="168">
        <v>1.7000000000000001E-2</v>
      </c>
      <c r="AE239" s="176">
        <v>0</v>
      </c>
      <c r="AF239" s="176">
        <v>48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-89.565543452311701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-34.019820559317303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-3.0396411186345098</v>
      </c>
      <c r="BG239" s="168">
        <v>1.6E-2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-564.37474104098897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-604.01087638620095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-88.579231592200102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-28.5280588170667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-21.456117634133399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-1838.99776</v>
      </c>
      <c r="N241" s="171">
        <v>4875.7328399999997</v>
      </c>
      <c r="O241" s="166">
        <v>1449.6251970179401</v>
      </c>
      <c r="P241" s="172">
        <v>217.09100000000001</v>
      </c>
      <c r="Q241" s="178">
        <v>6.6775002050658001</v>
      </c>
      <c r="R241" s="179">
        <v>4052.0972765974502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1745.763205</v>
      </c>
      <c r="Y241" s="166">
        <v>519.04040131837996</v>
      </c>
      <c r="Z241" s="177">
        <v>573</v>
      </c>
      <c r="AA241" s="188">
        <v>0.90582967071270404</v>
      </c>
      <c r="AB241" s="171">
        <v>-428.17849608230699</v>
      </c>
      <c r="AC241" s="168"/>
      <c r="AD241" s="168"/>
      <c r="AE241" s="176">
        <v>182</v>
      </c>
      <c r="AF241" s="176">
        <v>567</v>
      </c>
      <c r="AG241" s="167"/>
      <c r="AH241" s="180">
        <v>205.7</v>
      </c>
      <c r="AI241" s="166">
        <v>61.157555758652101</v>
      </c>
      <c r="AJ241" s="181" t="s">
        <v>53</v>
      </c>
      <c r="AK241" s="182">
        <v>0.970754853311938</v>
      </c>
      <c r="AL241" s="183">
        <v>-33.319768181824301</v>
      </c>
      <c r="AM241" s="168">
        <v>3.0000000000000001E-3</v>
      </c>
      <c r="AN241" s="168"/>
      <c r="AO241" s="176">
        <v>7</v>
      </c>
      <c r="AP241" s="176">
        <v>49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-39.203433189034797</v>
      </c>
      <c r="AW241" s="168"/>
      <c r="AX241" s="168"/>
      <c r="AY241" s="176">
        <v>33</v>
      </c>
      <c r="AZ241" s="176">
        <v>44</v>
      </c>
      <c r="BA241" s="167"/>
      <c r="BB241" s="184">
        <v>140</v>
      </c>
      <c r="BC241" s="180">
        <v>41.624004891644603</v>
      </c>
      <c r="BD241" s="181" t="s">
        <v>55</v>
      </c>
      <c r="BE241" s="178">
        <v>1.3007501528638901</v>
      </c>
      <c r="BF241" s="179">
        <v>18.593133621930502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4.9000000000000002E-2</v>
      </c>
      <c r="G242" s="168">
        <v>3.6999999999999998E-2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802.49548000000004</v>
      </c>
      <c r="N242" s="171">
        <v>1002.9690900000001</v>
      </c>
      <c r="O242" s="166">
        <v>432.741083606779</v>
      </c>
      <c r="P242" s="172">
        <v>215.88200000000001</v>
      </c>
      <c r="Q242" s="178">
        <v>2.00452600775784</v>
      </c>
      <c r="R242" s="179">
        <v>438.57175659475001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1311.5705350000001</v>
      </c>
      <c r="Y242" s="166">
        <v>565.89027538488006</v>
      </c>
      <c r="Z242" s="177">
        <v>573</v>
      </c>
      <c r="AA242" s="182">
        <v>0.987592103638534</v>
      </c>
      <c r="AB242" s="183">
        <v>-186.46854209400601</v>
      </c>
      <c r="AC242" s="168">
        <v>5.0000000000000001E-3</v>
      </c>
      <c r="AD242" s="168"/>
      <c r="AE242" s="176">
        <v>17</v>
      </c>
      <c r="AF242" s="176">
        <v>283</v>
      </c>
      <c r="AG242" s="167"/>
      <c r="AH242" s="180">
        <v>156.19999999999999</v>
      </c>
      <c r="AI242" s="166">
        <v>67.394058235013901</v>
      </c>
      <c r="AJ242" s="181" t="s">
        <v>53</v>
      </c>
      <c r="AK242" s="182">
        <v>1.06974695611133</v>
      </c>
      <c r="AL242" s="183">
        <v>-8.5058671150477796</v>
      </c>
      <c r="AM242" s="168">
        <v>1.4E-2</v>
      </c>
      <c r="AN242" s="168">
        <v>7.0000000000000001E-3</v>
      </c>
      <c r="AO242" s="176">
        <v>0</v>
      </c>
      <c r="AP242" s="176">
        <v>20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-15.0300614895359</v>
      </c>
      <c r="AW242" s="168"/>
      <c r="AX242" s="168"/>
      <c r="AY242" s="176">
        <v>11</v>
      </c>
      <c r="AZ242" s="176">
        <v>18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27.539877020928099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4.7E-2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1662.6083599999999</v>
      </c>
      <c r="N243" s="171">
        <v>2764.4825099999998</v>
      </c>
      <c r="O243" s="166">
        <v>990.75682042391304</v>
      </c>
      <c r="P243" s="172">
        <v>245.339</v>
      </c>
      <c r="Q243" s="178">
        <v>4.03831767645549</v>
      </c>
      <c r="R243" s="179">
        <v>1992.29554475436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2011.78565</v>
      </c>
      <c r="Y243" s="166">
        <v>720.99944447413304</v>
      </c>
      <c r="Z243" s="177">
        <v>573</v>
      </c>
      <c r="AA243" s="178">
        <v>1.2582887338117501</v>
      </c>
      <c r="AB243" s="179">
        <v>208.309109027088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-80.737996651472002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-37.558856292437298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-2.5177125848746398</v>
      </c>
      <c r="BG243" s="168">
        <v>1.7000000000000001E-2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2.7E-2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1852.9472499999999</v>
      </c>
      <c r="N244" s="171">
        <v>3626.9153500000002</v>
      </c>
      <c r="O244" s="166">
        <v>1013.55217563963</v>
      </c>
      <c r="P244" s="172">
        <v>213.536</v>
      </c>
      <c r="Q244" s="178">
        <v>4.7465166325098798</v>
      </c>
      <c r="R244" s="179">
        <v>2764.9863120232199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2053.3313600000001</v>
      </c>
      <c r="Y244" s="166">
        <v>573.80949550892501</v>
      </c>
      <c r="Z244" s="177">
        <v>573</v>
      </c>
      <c r="AA244" s="182">
        <v>1.0014127321272701</v>
      </c>
      <c r="AB244" s="183">
        <v>-259.55891967505602</v>
      </c>
      <c r="AC244" s="168">
        <v>7.0000000000000001E-3</v>
      </c>
      <c r="AD244" s="168">
        <v>1E-3</v>
      </c>
      <c r="AE244" s="176">
        <v>0</v>
      </c>
      <c r="AF244" s="176">
        <v>408</v>
      </c>
      <c r="AG244" s="167"/>
      <c r="AH244" s="180">
        <v>173.55</v>
      </c>
      <c r="AI244" s="166">
        <v>48.4990585959657</v>
      </c>
      <c r="AJ244" s="181" t="s">
        <v>53</v>
      </c>
      <c r="AK244" s="188">
        <v>0.76982632692009001</v>
      </c>
      <c r="AL244" s="171">
        <v>-80.746837032336103</v>
      </c>
      <c r="AM244" s="168"/>
      <c r="AN244" s="168"/>
      <c r="AO244" s="176">
        <v>52</v>
      </c>
      <c r="AP244" s="176">
        <v>97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-24.783323690751999</v>
      </c>
      <c r="AW244" s="168"/>
      <c r="AX244" s="168"/>
      <c r="AY244" s="176">
        <v>18</v>
      </c>
      <c r="AZ244" s="176">
        <v>29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-10.366647381504</v>
      </c>
      <c r="BG244" s="168">
        <v>0.01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2E-3</v>
      </c>
      <c r="G245" s="168"/>
      <c r="H245" s="169"/>
      <c r="I245" s="170">
        <v>3</v>
      </c>
      <c r="J245" s="170">
        <v>2</v>
      </c>
      <c r="K245" s="167"/>
      <c r="L245" s="171">
        <v>1055.4539299999999</v>
      </c>
      <c r="M245" s="171">
        <v>-544.33495000000005</v>
      </c>
      <c r="N245" s="171">
        <v>511.11898000000002</v>
      </c>
      <c r="O245" s="166">
        <v>165.93678398874999</v>
      </c>
      <c r="P245" s="172">
        <v>252.38499999999999</v>
      </c>
      <c r="Q245" s="173">
        <v>0.65747482611387398</v>
      </c>
      <c r="R245" s="174">
        <v>-365.78487477989898</v>
      </c>
      <c r="S245" s="168"/>
      <c r="T245" s="168"/>
      <c r="U245" s="175">
        <v>267</v>
      </c>
      <c r="V245" s="176">
        <v>422</v>
      </c>
      <c r="W245" s="167"/>
      <c r="X245" s="175">
        <v>1093.5487700000001</v>
      </c>
      <c r="Y245" s="166">
        <v>355.024902477019</v>
      </c>
      <c r="Z245" s="177">
        <v>573</v>
      </c>
      <c r="AA245" s="173">
        <v>0.61958970763877697</v>
      </c>
      <c r="AB245" s="174">
        <v>-897.32195840652901</v>
      </c>
      <c r="AC245" s="168"/>
      <c r="AD245" s="168"/>
      <c r="AE245" s="176">
        <v>672</v>
      </c>
      <c r="AF245" s="176">
        <v>1025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-136.291546055168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-40.291503760042701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2">
        <v>0.95772908446251304</v>
      </c>
      <c r="BF245" s="183">
        <v>-16.783007520085398</v>
      </c>
      <c r="BG245" s="168">
        <v>2E-3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2.7E-2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176.88517999999999</v>
      </c>
      <c r="N246" s="171">
        <v>5505.4145200000003</v>
      </c>
      <c r="O246" s="166">
        <v>915.71138872100096</v>
      </c>
      <c r="P246" s="172">
        <v>220.02799999999999</v>
      </c>
      <c r="Q246" s="178">
        <v>4.1617948112103997</v>
      </c>
      <c r="R246" s="179">
        <v>4013.24398774978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3540.284095</v>
      </c>
      <c r="Y246" s="166">
        <v>588.85274729491596</v>
      </c>
      <c r="Z246" s="177">
        <v>573</v>
      </c>
      <c r="AA246" s="182">
        <v>1.02766622564558</v>
      </c>
      <c r="AB246" s="183">
        <v>-345.64730909117401</v>
      </c>
      <c r="AC246" s="168">
        <v>8.9999999999999993E-3</v>
      </c>
      <c r="AD246" s="168">
        <v>3.0000000000000001E-3</v>
      </c>
      <c r="AE246" s="176">
        <v>0</v>
      </c>
      <c r="AF246" s="176">
        <v>594</v>
      </c>
      <c r="AG246" s="167"/>
      <c r="AH246" s="180">
        <v>326.75</v>
      </c>
      <c r="AI246" s="166">
        <v>54.348077729229203</v>
      </c>
      <c r="AJ246" s="181" t="s">
        <v>53</v>
      </c>
      <c r="AK246" s="188">
        <v>0.86266790046395603</v>
      </c>
      <c r="AL246" s="171">
        <v>-100.499002544056</v>
      </c>
      <c r="AM246" s="168"/>
      <c r="AN246" s="168"/>
      <c r="AO246" s="176">
        <v>53</v>
      </c>
      <c r="AP246" s="176">
        <v>128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-75.707683185791893</v>
      </c>
      <c r="AW246" s="168"/>
      <c r="AX246" s="168"/>
      <c r="AY246" s="176">
        <v>64</v>
      </c>
      <c r="AZ246" s="176">
        <v>83</v>
      </c>
      <c r="BA246" s="167"/>
      <c r="BB246" s="184">
        <v>220.2</v>
      </c>
      <c r="BC246" s="180">
        <v>36.625697677050503</v>
      </c>
      <c r="BD246" s="181" t="s">
        <v>55</v>
      </c>
      <c r="BE246" s="178">
        <v>1.14455305240783</v>
      </c>
      <c r="BF246" s="179">
        <v>3.1846336284161199</v>
      </c>
      <c r="BG246" s="168">
        <v>0.02</v>
      </c>
      <c r="BH246" s="168">
        <v>1.4E-2</v>
      </c>
      <c r="BI246" s="176">
        <v>0</v>
      </c>
      <c r="BJ246" s="176">
        <v>11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2924.7774599999998</v>
      </c>
      <c r="N247" s="171">
        <v>6583.2185399999998</v>
      </c>
      <c r="O247" s="166">
        <v>769.41118340148398</v>
      </c>
      <c r="P247" s="172">
        <v>215.38300000000001</v>
      </c>
      <c r="Q247" s="178">
        <v>3.57229300084725</v>
      </c>
      <c r="R247" s="179">
        <v>4504.4779351955303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4750.6509349999997</v>
      </c>
      <c r="Y247" s="166">
        <v>555.23053588704295</v>
      </c>
      <c r="Z247" s="177">
        <v>573</v>
      </c>
      <c r="AA247" s="182">
        <v>0.96898871882555404</v>
      </c>
      <c r="AB247" s="183">
        <v>-779.58295789295505</v>
      </c>
      <c r="AC247" s="168">
        <v>3.0000000000000001E-3</v>
      </c>
      <c r="AD247" s="168"/>
      <c r="AE247" s="176">
        <v>153</v>
      </c>
      <c r="AF247" s="176">
        <v>1133</v>
      </c>
      <c r="AG247" s="167"/>
      <c r="AH247" s="180">
        <v>281.39999999999998</v>
      </c>
      <c r="AI247" s="166">
        <v>32.888518844336801</v>
      </c>
      <c r="AJ247" s="181" t="s">
        <v>53</v>
      </c>
      <c r="AK247" s="173">
        <v>0.52203998165613996</v>
      </c>
      <c r="AL247" s="174">
        <v>-326.63618717671199</v>
      </c>
      <c r="AM247" s="168"/>
      <c r="AN247" s="168"/>
      <c r="AO247" s="176">
        <v>258</v>
      </c>
      <c r="AP247" s="176">
        <v>366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-85.921888806784096</v>
      </c>
      <c r="AW247" s="168"/>
      <c r="AX247" s="168"/>
      <c r="AY247" s="176">
        <v>69</v>
      </c>
      <c r="AZ247" s="176">
        <v>96</v>
      </c>
      <c r="BA247" s="167"/>
      <c r="BB247" s="184">
        <v>246.6</v>
      </c>
      <c r="BC247" s="180">
        <v>28.821281972329299</v>
      </c>
      <c r="BD247" s="181" t="s">
        <v>55</v>
      </c>
      <c r="BE247" s="188">
        <v>0.90066506163529003</v>
      </c>
      <c r="BF247" s="171">
        <v>-62.243777613568199</v>
      </c>
      <c r="BG247" s="168"/>
      <c r="BH247" s="168"/>
      <c r="BI247" s="176">
        <v>28</v>
      </c>
      <c r="BJ247" s="176">
        <v>82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2122.2646100000002</v>
      </c>
      <c r="N248" s="171">
        <v>6832.2531099999997</v>
      </c>
      <c r="O248" s="166">
        <v>891.50551177175203</v>
      </c>
      <c r="P248" s="172">
        <v>245.339</v>
      </c>
      <c r="Q248" s="178">
        <v>3.6337700560112798</v>
      </c>
      <c r="R248" s="179">
        <v>4711.3755119993202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3473.5426699999998</v>
      </c>
      <c r="Y248" s="166">
        <v>453.24468895142701</v>
      </c>
      <c r="Z248" s="177">
        <v>573</v>
      </c>
      <c r="AA248" s="188">
        <v>0.79100294755920897</v>
      </c>
      <c r="AB248" s="171">
        <v>-1479.86002445294</v>
      </c>
      <c r="AC248" s="168"/>
      <c r="AD248" s="168"/>
      <c r="AE248" s="176">
        <v>918</v>
      </c>
      <c r="AF248" s="176">
        <v>1797</v>
      </c>
      <c r="AG248" s="167"/>
      <c r="AH248" s="180">
        <v>316.8</v>
      </c>
      <c r="AI248" s="166">
        <v>41.337599995514701</v>
      </c>
      <c r="AJ248" s="181" t="s">
        <v>53</v>
      </c>
      <c r="AK248" s="173">
        <v>0.65615238088118499</v>
      </c>
      <c r="AL248" s="174">
        <v>-227.81495593461599</v>
      </c>
      <c r="AM248" s="168"/>
      <c r="AN248" s="168"/>
      <c r="AO248" s="176">
        <v>167</v>
      </c>
      <c r="AP248" s="176">
        <v>263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-102.91490944371201</v>
      </c>
      <c r="AW248" s="168"/>
      <c r="AX248" s="168"/>
      <c r="AY248" s="176">
        <v>88</v>
      </c>
      <c r="AZ248" s="176">
        <v>112</v>
      </c>
      <c r="BA248" s="167"/>
      <c r="BB248" s="184">
        <v>185.2</v>
      </c>
      <c r="BC248" s="180">
        <v>24.165793936771799</v>
      </c>
      <c r="BD248" s="181" t="s">
        <v>55</v>
      </c>
      <c r="BE248" s="188">
        <v>0.75518106052411904</v>
      </c>
      <c r="BF248" s="171">
        <v>-91.429818887424105</v>
      </c>
      <c r="BG248" s="168"/>
      <c r="BH248" s="168"/>
      <c r="BI248" s="176">
        <v>61</v>
      </c>
      <c r="BJ248" s="176">
        <v>110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979.00465999999994</v>
      </c>
      <c r="N249" s="171">
        <v>2555.8540600000001</v>
      </c>
      <c r="O249" s="166">
        <v>612.258181128057</v>
      </c>
      <c r="P249" s="172">
        <v>233.489</v>
      </c>
      <c r="Q249" s="178">
        <v>2.6222142419045702</v>
      </c>
      <c r="R249" s="179">
        <v>1456.4002725833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2326.9833149999999</v>
      </c>
      <c r="Y249" s="166">
        <v>557.43189497965204</v>
      </c>
      <c r="Z249" s="177">
        <v>573</v>
      </c>
      <c r="AA249" s="182">
        <v>0.97283053225070104</v>
      </c>
      <c r="AB249" s="183">
        <v>-371.16100952822597</v>
      </c>
      <c r="AC249" s="168">
        <v>3.0000000000000001E-3</v>
      </c>
      <c r="AD249" s="168"/>
      <c r="AE249" s="176">
        <v>65</v>
      </c>
      <c r="AF249" s="176">
        <v>544</v>
      </c>
      <c r="AG249" s="167"/>
      <c r="AH249" s="180">
        <v>148.69999999999999</v>
      </c>
      <c r="AI249" s="166">
        <v>35.621279383120203</v>
      </c>
      <c r="AJ249" s="181" t="s">
        <v>53</v>
      </c>
      <c r="AK249" s="173">
        <v>0.56541713306539998</v>
      </c>
      <c r="AL249" s="174">
        <v>-147.95461159734401</v>
      </c>
      <c r="AM249" s="168"/>
      <c r="AN249" s="168"/>
      <c r="AO249" s="176">
        <v>115</v>
      </c>
      <c r="AP249" s="176">
        <v>167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-45.740853739008102</v>
      </c>
      <c r="AW249" s="168"/>
      <c r="AX249" s="168"/>
      <c r="AY249" s="176">
        <v>38</v>
      </c>
      <c r="AZ249" s="176">
        <v>51</v>
      </c>
      <c r="BA249" s="167"/>
      <c r="BB249" s="184">
        <v>127.4</v>
      </c>
      <c r="BC249" s="180">
        <v>30.518836539404901</v>
      </c>
      <c r="BD249" s="181" t="s">
        <v>55</v>
      </c>
      <c r="BE249" s="182">
        <v>0.95371364185640395</v>
      </c>
      <c r="BF249" s="183">
        <v>-23.281707478016099</v>
      </c>
      <c r="BG249" s="168">
        <v>1E-3</v>
      </c>
      <c r="BH249" s="168"/>
      <c r="BI249" s="176">
        <v>7</v>
      </c>
      <c r="BJ249" s="176">
        <v>33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6.0499999999999998E-2</v>
      </c>
      <c r="G250" s="168">
        <v>5.5E-2</v>
      </c>
      <c r="H250" s="169"/>
      <c r="I250" s="170">
        <v>5</v>
      </c>
      <c r="J250" s="170">
        <v>4</v>
      </c>
      <c r="K250" s="167"/>
      <c r="L250" s="171">
        <v>865.56267000000003</v>
      </c>
      <c r="M250" s="171">
        <v>-285.71821</v>
      </c>
      <c r="N250" s="171">
        <v>579.84446000000003</v>
      </c>
      <c r="O250" s="166">
        <v>227.09554225750301</v>
      </c>
      <c r="P250" s="172">
        <v>240.12899999999999</v>
      </c>
      <c r="Q250" s="182">
        <v>0.94572309990672898</v>
      </c>
      <c r="R250" s="183">
        <v>-111.758135880872</v>
      </c>
      <c r="S250" s="168">
        <v>5.0000000000000001E-4</v>
      </c>
      <c r="T250" s="168"/>
      <c r="U250" s="175">
        <v>34</v>
      </c>
      <c r="V250" s="176">
        <v>156</v>
      </c>
      <c r="W250" s="167"/>
      <c r="X250" s="175">
        <v>1679.8045549999999</v>
      </c>
      <c r="Y250" s="166">
        <v>657.89388813743005</v>
      </c>
      <c r="Z250" s="177">
        <v>573</v>
      </c>
      <c r="AA250" s="178">
        <v>1.1481568728401901</v>
      </c>
      <c r="AB250" s="179">
        <v>29.4904011920908</v>
      </c>
      <c r="AC250" s="168">
        <v>0.02</v>
      </c>
      <c r="AD250" s="168">
        <v>1.4999999999999999E-2</v>
      </c>
      <c r="AE250" s="176">
        <v>0</v>
      </c>
      <c r="AF250" s="176">
        <v>76</v>
      </c>
      <c r="AG250" s="167"/>
      <c r="AH250" s="180">
        <v>224.05</v>
      </c>
      <c r="AI250" s="166">
        <v>87.748973651992003</v>
      </c>
      <c r="AJ250" s="181" t="s">
        <v>53</v>
      </c>
      <c r="AK250" s="178">
        <v>1.3928408516189199</v>
      </c>
      <c r="AL250" s="179">
        <v>42.601846963528303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-34.282070612437302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7.4358587751255003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699.00931000000003</v>
      </c>
      <c r="N251" s="171">
        <v>1627.73423</v>
      </c>
      <c r="O251" s="166">
        <v>722.96621884833303</v>
      </c>
      <c r="P251" s="172">
        <v>255.477</v>
      </c>
      <c r="Q251" s="178">
        <v>2.8298681245213202</v>
      </c>
      <c r="R251" s="179">
        <v>978.91098783899497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1100.9779599999999</v>
      </c>
      <c r="Y251" s="166">
        <v>489.00481301333298</v>
      </c>
      <c r="Z251" s="177">
        <v>573</v>
      </c>
      <c r="AA251" s="188">
        <v>0.853411541035484</v>
      </c>
      <c r="AB251" s="171">
        <v>-354.24391029852302</v>
      </c>
      <c r="AC251" s="168"/>
      <c r="AD251" s="168"/>
      <c r="AE251" s="176">
        <v>190</v>
      </c>
      <c r="AF251" s="176">
        <v>448</v>
      </c>
      <c r="AG251" s="167"/>
      <c r="AH251" s="180">
        <v>63.3</v>
      </c>
      <c r="AI251" s="166">
        <v>28.115008463697102</v>
      </c>
      <c r="AJ251" s="181" t="s">
        <v>53</v>
      </c>
      <c r="AK251" s="173">
        <v>0.44626997561423998</v>
      </c>
      <c r="AL251" s="174">
        <v>-96.698216106120299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-32.834467582506697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-19.668935165013501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1960.3300899999999</v>
      </c>
      <c r="N252" s="171">
        <v>2209.9240500000001</v>
      </c>
      <c r="O252" s="166">
        <v>778.26763177304599</v>
      </c>
      <c r="P252" s="172">
        <v>222.37200000000001</v>
      </c>
      <c r="Q252" s="178">
        <v>3.4998454471473299</v>
      </c>
      <c r="R252" s="179">
        <v>1497.665647152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907.42178000000001</v>
      </c>
      <c r="Y252" s="166">
        <v>319.56618587859703</v>
      </c>
      <c r="Z252" s="177">
        <v>573</v>
      </c>
      <c r="AA252" s="173">
        <v>0.55770713067818001</v>
      </c>
      <c r="AB252" s="174">
        <v>-927.899505197346</v>
      </c>
      <c r="AC252" s="168"/>
      <c r="AD252" s="168"/>
      <c r="AE252" s="176">
        <v>720</v>
      </c>
      <c r="AF252" s="176">
        <v>1046</v>
      </c>
      <c r="AG252" s="167"/>
      <c r="AH252" s="180">
        <v>110.8</v>
      </c>
      <c r="AI252" s="166">
        <v>39.020369772641502</v>
      </c>
      <c r="AJ252" s="181" t="s">
        <v>53</v>
      </c>
      <c r="AK252" s="173">
        <v>0.61937094877208698</v>
      </c>
      <c r="AL252" s="174">
        <v>-90.989251252064193</v>
      </c>
      <c r="AM252" s="168"/>
      <c r="AN252" s="168"/>
      <c r="AO252" s="176">
        <v>69</v>
      </c>
      <c r="AP252" s="176">
        <v>104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-44.248063810048102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-49.096127620096098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4.3999999999999997E-2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129.16586000000001</v>
      </c>
      <c r="N253" s="171">
        <v>965.54164000000003</v>
      </c>
      <c r="O253" s="166">
        <v>371.58279438706899</v>
      </c>
      <c r="P253" s="172">
        <v>286.47199999999998</v>
      </c>
      <c r="Q253" s="178">
        <v>1.29709987149554</v>
      </c>
      <c r="R253" s="179">
        <v>125.87540160599799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1981.6294949999999</v>
      </c>
      <c r="Y253" s="166">
        <v>762.61799044931604</v>
      </c>
      <c r="Z253" s="177">
        <v>573</v>
      </c>
      <c r="AA253" s="178">
        <v>1.33092144930073</v>
      </c>
      <c r="AB253" s="179">
        <v>302.132878926655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157.9</v>
      </c>
      <c r="AI253" s="166">
        <v>60.7668491995003</v>
      </c>
      <c r="AJ253" s="181" t="s">
        <v>53</v>
      </c>
      <c r="AK253" s="182">
        <v>0.96455316189683105</v>
      </c>
      <c r="AL253" s="183">
        <v>-26.7566960080641</v>
      </c>
      <c r="AM253" s="168">
        <v>3.0000000000000001E-3</v>
      </c>
      <c r="AN253" s="168"/>
      <c r="AO253" s="176">
        <v>6</v>
      </c>
      <c r="AP253" s="176">
        <v>39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-25.296938668714699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-6.9938773374294003</v>
      </c>
      <c r="BG253" s="168">
        <v>1.0999999999999999E-2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1934.23802</v>
      </c>
      <c r="N254" s="171">
        <v>4442.8403399999997</v>
      </c>
      <c r="O254" s="166">
        <v>1298.2804362110301</v>
      </c>
      <c r="P254" s="172">
        <v>237.096</v>
      </c>
      <c r="Q254" s="178">
        <v>5.4757584953395702</v>
      </c>
      <c r="R254" s="179">
        <v>3527.6203010254299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2449.4453050000002</v>
      </c>
      <c r="Y254" s="166">
        <v>715.77339622572595</v>
      </c>
      <c r="Z254" s="177">
        <v>573</v>
      </c>
      <c r="AA254" s="178">
        <v>1.2491682307604299</v>
      </c>
      <c r="AB254" s="179">
        <v>237.594061906794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-122.937833010248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-46.761989335935901</v>
      </c>
      <c r="AW254" s="168"/>
      <c r="AX254" s="168"/>
      <c r="AY254" s="176">
        <v>40</v>
      </c>
      <c r="AZ254" s="176">
        <v>51</v>
      </c>
      <c r="BA254" s="167"/>
      <c r="BB254" s="184">
        <v>147.6</v>
      </c>
      <c r="BC254" s="180">
        <v>43.131460444231998</v>
      </c>
      <c r="BD254" s="181" t="s">
        <v>55</v>
      </c>
      <c r="BE254" s="178">
        <v>1.3478581388822499</v>
      </c>
      <c r="BF254" s="179">
        <v>24.0760213281281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897.73473000000001</v>
      </c>
      <c r="N255" s="171">
        <v>3375.1239399999999</v>
      </c>
      <c r="O255" s="166">
        <v>1277.2393835068499</v>
      </c>
      <c r="P255" s="172">
        <v>265.19900000000001</v>
      </c>
      <c r="Q255" s="178">
        <v>4.8161545990250696</v>
      </c>
      <c r="R255" s="179">
        <v>2584.6302533789999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2014.3644300000001</v>
      </c>
      <c r="Y255" s="166">
        <v>762.29069760659502</v>
      </c>
      <c r="Z255" s="177">
        <v>573</v>
      </c>
      <c r="AA255" s="178">
        <v>1.3303502576031301</v>
      </c>
      <c r="AB255" s="179">
        <v>306.39086134464202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199.8</v>
      </c>
      <c r="AI255" s="166">
        <v>75.609794887907995</v>
      </c>
      <c r="AJ255" s="181" t="s">
        <v>53</v>
      </c>
      <c r="AK255" s="178">
        <v>1.2001554744112399</v>
      </c>
      <c r="AL255" s="179">
        <v>12.0123301478403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8.5078933708800601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74.415786741760101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3.1E-2</v>
      </c>
      <c r="G256" s="168">
        <v>1.7999999999999999E-2</v>
      </c>
      <c r="H256" s="169"/>
      <c r="I256" s="170">
        <v>5</v>
      </c>
      <c r="J256" s="170">
        <v>4</v>
      </c>
      <c r="K256" s="167"/>
      <c r="L256" s="171">
        <v>1040.4178999999999</v>
      </c>
      <c r="M256" s="171">
        <v>2375.69355</v>
      </c>
      <c r="N256" s="171">
        <v>3416.1114499999999</v>
      </c>
      <c r="O256" s="166">
        <v>1120.16110791811</v>
      </c>
      <c r="P256" s="172">
        <v>266.08300000000003</v>
      </c>
      <c r="Q256" s="178">
        <v>4.2098183947043202</v>
      </c>
      <c r="R256" s="179">
        <v>2500.7812969351298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1893.91904</v>
      </c>
      <c r="Y256" s="166">
        <v>621.02612318271997</v>
      </c>
      <c r="Z256" s="177">
        <v>573</v>
      </c>
      <c r="AA256" s="182">
        <v>1.08381522370457</v>
      </c>
      <c r="AB256" s="183">
        <v>-77.210937135590001</v>
      </c>
      <c r="AC256" s="168">
        <v>1.4999999999999999E-2</v>
      </c>
      <c r="AD256" s="168">
        <v>8.0000000000000002E-3</v>
      </c>
      <c r="AE256" s="176">
        <v>0</v>
      </c>
      <c r="AF256" s="176">
        <v>204</v>
      </c>
      <c r="AG256" s="167"/>
      <c r="AH256" s="180">
        <v>117.75</v>
      </c>
      <c r="AI256" s="166">
        <v>38.610851076699298</v>
      </c>
      <c r="AJ256" s="181" t="s">
        <v>53</v>
      </c>
      <c r="AK256" s="173">
        <v>0.61287065201110003</v>
      </c>
      <c r="AL256" s="174">
        <v>-98.971096962551798</v>
      </c>
      <c r="AM256" s="168"/>
      <c r="AN256" s="168"/>
      <c r="AO256" s="176">
        <v>75</v>
      </c>
      <c r="AP256" s="176">
        <v>113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-49.540278593663999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-12.680557187327899</v>
      </c>
      <c r="BG256" s="168">
        <v>6.0000000000000001E-3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2468.8782200000001</v>
      </c>
      <c r="N257" s="171">
        <v>4366.3782899999997</v>
      </c>
      <c r="O257" s="166">
        <v>1532.4142689549799</v>
      </c>
      <c r="P257" s="172">
        <v>263.75299999999999</v>
      </c>
      <c r="Q257" s="178">
        <v>5.8100354079573702</v>
      </c>
      <c r="R257" s="179">
        <v>3518.65975383163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1879.9676400000001</v>
      </c>
      <c r="Y257" s="166">
        <v>659.78919950832096</v>
      </c>
      <c r="Z257" s="177">
        <v>573</v>
      </c>
      <c r="AA257" s="178">
        <v>1.1514645715677501</v>
      </c>
      <c r="AB257" s="179">
        <v>38.310023880088501</v>
      </c>
      <c r="AC257" s="168">
        <v>0.02</v>
      </c>
      <c r="AD257" s="168">
        <v>1.4999999999999999E-2</v>
      </c>
      <c r="AE257" s="176">
        <v>0</v>
      </c>
      <c r="AF257" s="176">
        <v>80</v>
      </c>
      <c r="AG257" s="167"/>
      <c r="AH257" s="180">
        <v>162.75</v>
      </c>
      <c r="AI257" s="166">
        <v>57.118372643892599</v>
      </c>
      <c r="AJ257" s="181" t="s">
        <v>53</v>
      </c>
      <c r="AK257" s="188">
        <v>0.90664083561734199</v>
      </c>
      <c r="AL257" s="171">
        <v>-39.735915908472002</v>
      </c>
      <c r="AM257" s="168"/>
      <c r="AN257" s="168"/>
      <c r="AO257" s="176">
        <v>17</v>
      </c>
      <c r="AP257" s="176">
        <v>53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-21.5249945164373</v>
      </c>
      <c r="AW257" s="168"/>
      <c r="AX257" s="168"/>
      <c r="AY257" s="176">
        <v>16</v>
      </c>
      <c r="AZ257" s="176">
        <v>25</v>
      </c>
      <c r="BA257" s="167"/>
      <c r="BB257" s="184">
        <v>112</v>
      </c>
      <c r="BC257" s="180">
        <v>39.307267195797003</v>
      </c>
      <c r="BD257" s="181" t="s">
        <v>55</v>
      </c>
      <c r="BE257" s="178">
        <v>1.2283520998686599</v>
      </c>
      <c r="BF257" s="179">
        <v>9.1500109671253504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3.2000000000000001E-2</v>
      </c>
      <c r="G258" s="168">
        <v>1.7999999999999999E-2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-820.45537999999999</v>
      </c>
      <c r="N258" s="171">
        <v>2978.4964599999998</v>
      </c>
      <c r="O258" s="166">
        <v>379.265855322373</v>
      </c>
      <c r="P258" s="172">
        <v>267.36500000000001</v>
      </c>
      <c r="Q258" s="178">
        <v>1.4185321763221499</v>
      </c>
      <c r="R258" s="179">
        <v>610.03132190856195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4831.8079799999996</v>
      </c>
      <c r="Y258" s="166">
        <v>615.25666083489898</v>
      </c>
      <c r="Z258" s="177">
        <v>573</v>
      </c>
      <c r="AA258" s="182">
        <v>1.07374635398761</v>
      </c>
      <c r="AB258" s="183">
        <v>-244.13884971366301</v>
      </c>
      <c r="AC258" s="168">
        <v>1.4E-2</v>
      </c>
      <c r="AD258" s="168">
        <v>7.0000000000000001E-3</v>
      </c>
      <c r="AE258" s="176">
        <v>0</v>
      </c>
      <c r="AF258" s="176">
        <v>569</v>
      </c>
      <c r="AG258" s="167"/>
      <c r="AH258" s="180">
        <v>416.3</v>
      </c>
      <c r="AI258" s="166">
        <v>53.009421931864203</v>
      </c>
      <c r="AJ258" s="181" t="s">
        <v>53</v>
      </c>
      <c r="AK258" s="188">
        <v>0.84141939574387603</v>
      </c>
      <c r="AL258" s="171">
        <v>-141.788394889984</v>
      </c>
      <c r="AM258" s="168"/>
      <c r="AN258" s="168"/>
      <c r="AO258" s="176">
        <v>79</v>
      </c>
      <c r="AP258" s="176">
        <v>178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-80.136735210154598</v>
      </c>
      <c r="AW258" s="168"/>
      <c r="AX258" s="168"/>
      <c r="AY258" s="176">
        <v>65</v>
      </c>
      <c r="AZ258" s="176">
        <v>90</v>
      </c>
      <c r="BA258" s="167"/>
      <c r="BB258" s="184">
        <v>254.2</v>
      </c>
      <c r="BC258" s="180">
        <v>32.368472387893</v>
      </c>
      <c r="BD258" s="181" t="s">
        <v>55</v>
      </c>
      <c r="BE258" s="182">
        <v>1.01151476212166</v>
      </c>
      <c r="BF258" s="183">
        <v>-29.273470420309302</v>
      </c>
      <c r="BG258" s="168">
        <v>8.0000000000000002E-3</v>
      </c>
      <c r="BH258" s="168">
        <v>1E-3</v>
      </c>
      <c r="BI258" s="176">
        <v>0</v>
      </c>
      <c r="BJ258" s="176">
        <v>48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7.0000000000000001E-3</v>
      </c>
      <c r="G259" s="168">
        <v>3.0000000000000001E-3</v>
      </c>
      <c r="H259" s="169"/>
      <c r="I259" s="170">
        <v>3</v>
      </c>
      <c r="J259" s="170">
        <v>2</v>
      </c>
      <c r="K259" s="167"/>
      <c r="L259" s="171">
        <v>4377.8224399999999</v>
      </c>
      <c r="M259" s="171">
        <v>-1876.41165</v>
      </c>
      <c r="N259" s="171">
        <v>2501.4107899999999</v>
      </c>
      <c r="O259" s="166">
        <v>280.74074200223902</v>
      </c>
      <c r="P259" s="172">
        <v>266.08300000000003</v>
      </c>
      <c r="Q259" s="182">
        <v>1.05508710440817</v>
      </c>
      <c r="R259" s="183">
        <v>-172.86260347751201</v>
      </c>
      <c r="S259" s="168">
        <v>6.0000000000000001E-3</v>
      </c>
      <c r="T259" s="168">
        <v>3.0000000000000001E-3</v>
      </c>
      <c r="U259" s="175">
        <v>0</v>
      </c>
      <c r="V259" s="176">
        <v>344</v>
      </c>
      <c r="W259" s="167"/>
      <c r="X259" s="175">
        <v>3622.8774749999998</v>
      </c>
      <c r="Y259" s="166">
        <v>406.606269782141</v>
      </c>
      <c r="Z259" s="177">
        <v>573</v>
      </c>
      <c r="AA259" s="173">
        <v>0.70960954586761105</v>
      </c>
      <c r="AB259" s="174">
        <v>-2136.0723807315399</v>
      </c>
      <c r="AC259" s="168"/>
      <c r="AD259" s="168"/>
      <c r="AE259" s="176">
        <v>1483</v>
      </c>
      <c r="AF259" s="176">
        <v>2504</v>
      </c>
      <c r="AG259" s="167"/>
      <c r="AH259" s="180">
        <v>413.95</v>
      </c>
      <c r="AI259" s="166">
        <v>46.458834597026303</v>
      </c>
      <c r="AJ259" s="181" t="s">
        <v>53</v>
      </c>
      <c r="AK259" s="173">
        <v>0.73744181900041705</v>
      </c>
      <c r="AL259" s="174">
        <v>-219.23296843121599</v>
      </c>
      <c r="AM259" s="168"/>
      <c r="AN259" s="168"/>
      <c r="AO259" s="176">
        <v>148</v>
      </c>
      <c r="AP259" s="176">
        <v>260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-100.20837293491201</v>
      </c>
      <c r="AW259" s="168"/>
      <c r="AX259" s="168"/>
      <c r="AY259" s="176">
        <v>82</v>
      </c>
      <c r="AZ259" s="176">
        <v>111</v>
      </c>
      <c r="BA259" s="167"/>
      <c r="BB259" s="184">
        <v>271.2</v>
      </c>
      <c r="BC259" s="180">
        <v>30.437579279414301</v>
      </c>
      <c r="BD259" s="181" t="s">
        <v>55</v>
      </c>
      <c r="BE259" s="182">
        <v>0.95117435248169602</v>
      </c>
      <c r="BF259" s="183">
        <v>-50.416745869824098</v>
      </c>
      <c r="BG259" s="168">
        <v>1E-3</v>
      </c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1796.3663200000001</v>
      </c>
      <c r="N260" s="171">
        <v>2951.3946599999999</v>
      </c>
      <c r="O260" s="166">
        <v>792.62758528373297</v>
      </c>
      <c r="P260" s="172">
        <v>287.5</v>
      </c>
      <c r="Q260" s="178">
        <v>2.7569655140303699</v>
      </c>
      <c r="R260" s="179">
        <v>1743.8448522357701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2855.3015350000001</v>
      </c>
      <c r="Y260" s="166">
        <v>766.82078192280301</v>
      </c>
      <c r="Z260" s="177">
        <v>573</v>
      </c>
      <c r="AA260" s="178">
        <v>1.3382561639141399</v>
      </c>
      <c r="AB260" s="179">
        <v>448.60226596032601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237.05</v>
      </c>
      <c r="AI260" s="166">
        <v>63.662231160745101</v>
      </c>
      <c r="AJ260" s="181" t="s">
        <v>53</v>
      </c>
      <c r="AK260" s="182">
        <v>1.0105116057261101</v>
      </c>
      <c r="AL260" s="183">
        <v>-27.560914397032199</v>
      </c>
      <c r="AM260" s="168">
        <v>8.0000000000000002E-3</v>
      </c>
      <c r="AN260" s="168">
        <v>1E-3</v>
      </c>
      <c r="AO260" s="176">
        <v>0</v>
      </c>
      <c r="AP260" s="176">
        <v>45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-38.002771910357403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19.3944561792852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3.9E-2</v>
      </c>
      <c r="G261" s="168">
        <v>2.5999999999999999E-2</v>
      </c>
      <c r="H261" s="169"/>
      <c r="I261" s="170">
        <v>6</v>
      </c>
      <c r="J261" s="170">
        <v>5</v>
      </c>
      <c r="K261" s="167"/>
      <c r="L261" s="171">
        <v>376.62234000000001</v>
      </c>
      <c r="M261" s="171">
        <v>870.14558999999997</v>
      </c>
      <c r="N261" s="171">
        <v>1246.76793</v>
      </c>
      <c r="O261" s="166">
        <v>501.20450972141401</v>
      </c>
      <c r="P261" s="172">
        <v>263.75299999999999</v>
      </c>
      <c r="Q261" s="178">
        <v>1.90027984410192</v>
      </c>
      <c r="R261" s="179">
        <v>506.69049908631803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1340.597765</v>
      </c>
      <c r="Y261" s="166">
        <v>538.92438951365102</v>
      </c>
      <c r="Z261" s="177">
        <v>573</v>
      </c>
      <c r="AA261" s="182">
        <v>0.94053122079171203</v>
      </c>
      <c r="AB261" s="183">
        <v>-267.21093447844999</v>
      </c>
      <c r="AC261" s="168">
        <v>1E-3</v>
      </c>
      <c r="AD261" s="168"/>
      <c r="AE261" s="176">
        <v>85</v>
      </c>
      <c r="AF261" s="176">
        <v>370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-17.1747784766882</v>
      </c>
      <c r="AM261" s="168">
        <v>8.0000000000000002E-3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-28.495181835349399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0.80963632930124196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6.0499999999999998E-2</v>
      </c>
      <c r="G262" s="168">
        <v>0.06</v>
      </c>
      <c r="H262" s="169"/>
      <c r="I262" s="170">
        <v>6</v>
      </c>
      <c r="J262" s="170">
        <v>5</v>
      </c>
      <c r="K262" s="167"/>
      <c r="L262" s="171">
        <v>419.31195000000002</v>
      </c>
      <c r="M262" s="171">
        <v>245.77679000000001</v>
      </c>
      <c r="N262" s="171">
        <v>665.08874000000003</v>
      </c>
      <c r="O262" s="166">
        <v>251.401177012224</v>
      </c>
      <c r="P262" s="172">
        <v>266.08300000000003</v>
      </c>
      <c r="Q262" s="182">
        <v>0.94482239381029298</v>
      </c>
      <c r="R262" s="183">
        <v>-128.94419532713599</v>
      </c>
      <c r="S262" s="168">
        <v>5.0000000000000001E-4</v>
      </c>
      <c r="T262" s="168"/>
      <c r="U262" s="175">
        <v>39</v>
      </c>
      <c r="V262" s="176">
        <v>180</v>
      </c>
      <c r="W262" s="167"/>
      <c r="X262" s="175">
        <v>1961.8183650000001</v>
      </c>
      <c r="Y262" s="166">
        <v>741.56036087033704</v>
      </c>
      <c r="Z262" s="177">
        <v>573</v>
      </c>
      <c r="AA262" s="178">
        <v>1.29417165945958</v>
      </c>
      <c r="AB262" s="179">
        <v>251.89750593553899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275.95</v>
      </c>
      <c r="AI262" s="166">
        <v>104.308118036284</v>
      </c>
      <c r="AJ262" s="181" t="s">
        <v>53</v>
      </c>
      <c r="AK262" s="178">
        <v>1.65568441327435</v>
      </c>
      <c r="AL262" s="179">
        <v>87.948230155216294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73">
        <v>0.73709306095580096</v>
      </c>
      <c r="AV262" s="174">
        <v>-16.5464812304213</v>
      </c>
      <c r="AW262" s="168"/>
      <c r="AX262" s="168"/>
      <c r="AY262" s="176">
        <v>12</v>
      </c>
      <c r="AZ262" s="176">
        <v>20</v>
      </c>
      <c r="BA262" s="167"/>
      <c r="BB262" s="184">
        <v>172.8</v>
      </c>
      <c r="BC262" s="180">
        <v>65.317785093929501</v>
      </c>
      <c r="BD262" s="181" t="s">
        <v>55</v>
      </c>
      <c r="BE262" s="178">
        <v>2.0411807841853</v>
      </c>
      <c r="BF262" s="179">
        <v>77.307037539157506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1.9E-2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1126.96967</v>
      </c>
      <c r="N263" s="171">
        <v>2279.6102700000001</v>
      </c>
      <c r="O263" s="166">
        <v>895.40896726010396</v>
      </c>
      <c r="P263" s="172">
        <v>287.5</v>
      </c>
      <c r="Q263" s="178">
        <v>3.1144659730786199</v>
      </c>
      <c r="R263" s="179">
        <v>1453.9790360141001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1336.977995</v>
      </c>
      <c r="Y263" s="166">
        <v>525.15208476948806</v>
      </c>
      <c r="Z263" s="177">
        <v>573</v>
      </c>
      <c r="AA263" s="188">
        <v>0.91649578493802297</v>
      </c>
      <c r="AB263" s="171">
        <v>-308.54095134406998</v>
      </c>
      <c r="AC263" s="168"/>
      <c r="AD263" s="168"/>
      <c r="AE263" s="176">
        <v>122</v>
      </c>
      <c r="AF263" s="176">
        <v>414</v>
      </c>
      <c r="AG263" s="167"/>
      <c r="AH263" s="180">
        <v>122.45</v>
      </c>
      <c r="AI263" s="166">
        <v>48.097181120788598</v>
      </c>
      <c r="AJ263" s="181" t="s">
        <v>53</v>
      </c>
      <c r="AK263" s="188">
        <v>0.76344731937759602</v>
      </c>
      <c r="AL263" s="171">
        <v>-58.470931273431802</v>
      </c>
      <c r="AM263" s="168"/>
      <c r="AN263" s="168"/>
      <c r="AO263" s="176">
        <v>38</v>
      </c>
      <c r="AP263" s="176">
        <v>71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-36.148173021823901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82">
        <v>1.0875383440439601</v>
      </c>
      <c r="BF263" s="183">
        <v>-3.29634604364789</v>
      </c>
      <c r="BG263" s="168">
        <v>1.6E-2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-1240.36961</v>
      </c>
      <c r="N264" s="171">
        <v>1055.07699</v>
      </c>
      <c r="O264" s="166">
        <v>455.70903151197399</v>
      </c>
      <c r="P264" s="172">
        <v>247.95</v>
      </c>
      <c r="Q264" s="178">
        <v>1.8379069631456899</v>
      </c>
      <c r="R264" s="179">
        <v>407.532327193443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1449.6372449999999</v>
      </c>
      <c r="Y264" s="166">
        <v>626.12756341377099</v>
      </c>
      <c r="Z264" s="177">
        <v>573</v>
      </c>
      <c r="AA264" s="182">
        <v>1.0927182607570201</v>
      </c>
      <c r="AB264" s="183">
        <v>-46.805956404141902</v>
      </c>
      <c r="AC264" s="168">
        <v>1.6E-2</v>
      </c>
      <c r="AD264" s="168">
        <v>8.9999999999999993E-3</v>
      </c>
      <c r="AE264" s="176">
        <v>0</v>
      </c>
      <c r="AF264" s="176">
        <v>143</v>
      </c>
      <c r="AG264" s="167"/>
      <c r="AH264" s="180">
        <v>69.349999999999994</v>
      </c>
      <c r="AI264" s="166">
        <v>29.953663699324299</v>
      </c>
      <c r="AJ264" s="181" t="s">
        <v>53</v>
      </c>
      <c r="AK264" s="173">
        <v>0.47545497935435399</v>
      </c>
      <c r="AL264" s="174">
        <v>-95.180404342863795</v>
      </c>
      <c r="AM264" s="168"/>
      <c r="AN264" s="168"/>
      <c r="AO264" s="176">
        <v>77</v>
      </c>
      <c r="AP264" s="176">
        <v>106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-35.785499515647899</v>
      </c>
      <c r="AW264" s="168"/>
      <c r="AX264" s="168"/>
      <c r="AY264" s="176">
        <v>32</v>
      </c>
      <c r="AZ264" s="176">
        <v>39</v>
      </c>
      <c r="BA264" s="167"/>
      <c r="BB264" s="184">
        <v>62</v>
      </c>
      <c r="BC264" s="180">
        <v>26.779050459381502</v>
      </c>
      <c r="BD264" s="181" t="s">
        <v>55</v>
      </c>
      <c r="BE264" s="188">
        <v>0.83684532685567303</v>
      </c>
      <c r="BF264" s="171">
        <v>-21.570999031295901</v>
      </c>
      <c r="BG264" s="168"/>
      <c r="BH264" s="168"/>
      <c r="BI264" s="176">
        <v>13</v>
      </c>
      <c r="BJ264" s="176">
        <v>27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1071.95589</v>
      </c>
      <c r="N265" s="171">
        <v>10879.55143</v>
      </c>
      <c r="O265" s="166">
        <v>1247.0433329216</v>
      </c>
      <c r="P265" s="172">
        <v>287.5</v>
      </c>
      <c r="Q265" s="178">
        <v>4.3375420275533898</v>
      </c>
      <c r="R265" s="179">
        <v>8050.2684086290001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3499.9886000000001</v>
      </c>
      <c r="Y265" s="166">
        <v>401.178070347301</v>
      </c>
      <c r="Z265" s="177">
        <v>573</v>
      </c>
      <c r="AA265" s="173">
        <v>0.70013624842460898</v>
      </c>
      <c r="AB265" s="174">
        <v>-2138.8954738976799</v>
      </c>
      <c r="AC265" s="168"/>
      <c r="AD265" s="168"/>
      <c r="AE265" s="176">
        <v>1500</v>
      </c>
      <c r="AF265" s="176">
        <v>2499</v>
      </c>
      <c r="AG265" s="167"/>
      <c r="AH265" s="180">
        <v>493.75</v>
      </c>
      <c r="AI265" s="166">
        <v>56.594947833252903</v>
      </c>
      <c r="AJ265" s="181" t="s">
        <v>53</v>
      </c>
      <c r="AK265" s="188">
        <v>0.89833250528972897</v>
      </c>
      <c r="AL265" s="171">
        <v>-126.23201859608</v>
      </c>
      <c r="AM265" s="168"/>
      <c r="AN265" s="168"/>
      <c r="AO265" s="176">
        <v>56</v>
      </c>
      <c r="AP265" s="176">
        <v>166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-132.85575075456001</v>
      </c>
      <c r="AW265" s="168"/>
      <c r="AX265" s="168"/>
      <c r="AY265" s="176">
        <v>115</v>
      </c>
      <c r="AZ265" s="176">
        <v>143</v>
      </c>
      <c r="BA265" s="167"/>
      <c r="BB265" s="184">
        <v>273</v>
      </c>
      <c r="BC265" s="180">
        <v>31.2919914095758</v>
      </c>
      <c r="BD265" s="181" t="s">
        <v>55</v>
      </c>
      <c r="BE265" s="182">
        <v>0.97787473154924398</v>
      </c>
      <c r="BF265" s="183">
        <v>-41.9115015091201</v>
      </c>
      <c r="BG265" s="168">
        <v>4.0000000000000001E-3</v>
      </c>
      <c r="BH265" s="168"/>
      <c r="BI265" s="176">
        <v>7</v>
      </c>
      <c r="BJ265" s="176">
        <v>63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3158.0844299999999</v>
      </c>
      <c r="N266" s="171">
        <v>4701.9733100000003</v>
      </c>
      <c r="O266" s="166">
        <v>2406.64748560311</v>
      </c>
      <c r="P266" s="172">
        <v>242.66300000000001</v>
      </c>
      <c r="Q266" s="178">
        <v>9.9176532293885291</v>
      </c>
      <c r="R266" s="179">
        <v>4167.1869274752098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1774.436095</v>
      </c>
      <c r="Y266" s="166">
        <v>908.223395762991</v>
      </c>
      <c r="Z266" s="177">
        <v>573</v>
      </c>
      <c r="AA266" s="178">
        <v>1.5850321042984099</v>
      </c>
      <c r="AB266" s="179">
        <v>511.64532266674701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163.5</v>
      </c>
      <c r="AI266" s="166">
        <v>83.685473726372194</v>
      </c>
      <c r="AJ266" s="181" t="s">
        <v>53</v>
      </c>
      <c r="AK266" s="178">
        <v>1.3283408527995599</v>
      </c>
      <c r="AL266" s="179">
        <v>24.659129743464302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8.4388266015147497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102.8</v>
      </c>
      <c r="BC266" s="180">
        <v>52.616921706856701</v>
      </c>
      <c r="BD266" s="181" t="s">
        <v>55</v>
      </c>
      <c r="BE266" s="178">
        <v>1.6442788033392699</v>
      </c>
      <c r="BF266" s="179">
        <v>32.277653203029502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-389.119765271201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-886.40442577529802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-104.13489016377601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-58.903436273664099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7.5499999999999998E-2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1272.49791</v>
      </c>
      <c r="N268" s="171">
        <v>2264.9699599999999</v>
      </c>
      <c r="O268" s="166">
        <v>1185.2248021922901</v>
      </c>
      <c r="P268" s="172">
        <v>245.202</v>
      </c>
      <c r="Q268" s="178">
        <v>4.8336669447732499</v>
      </c>
      <c r="R268" s="179">
        <v>1736.4093156546801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1389.3376450000001</v>
      </c>
      <c r="Y268" s="166">
        <v>727.01954752345796</v>
      </c>
      <c r="Z268" s="177">
        <v>573</v>
      </c>
      <c r="AA268" s="178">
        <v>1.2687950218559501</v>
      </c>
      <c r="AB268" s="179">
        <v>154.17133636521501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165.2</v>
      </c>
      <c r="AI268" s="166">
        <v>86.446681757388902</v>
      </c>
      <c r="AJ268" s="181" t="s">
        <v>53</v>
      </c>
      <c r="AK268" s="178">
        <v>1.37216955170459</v>
      </c>
      <c r="AL268" s="179">
        <v>29.396374443295901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-2.6898096651946801</v>
      </c>
      <c r="AW268" s="168">
        <v>5.4999999999999997E-3</v>
      </c>
      <c r="AX268" s="168">
        <v>2E-3</v>
      </c>
      <c r="AY268" s="176">
        <v>0</v>
      </c>
      <c r="AZ268" s="176">
        <v>5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61.020380669610603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2.9000000000000001E-2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2153.5802699999999</v>
      </c>
      <c r="M269" s="171">
        <v>1290.9561000000001</v>
      </c>
      <c r="N269" s="171">
        <v>3444.5363699999998</v>
      </c>
      <c r="O269" s="166">
        <v>795.62499249211498</v>
      </c>
      <c r="P269" s="172">
        <v>287.5</v>
      </c>
      <c r="Q269" s="178">
        <v>2.7673912782334402</v>
      </c>
      <c r="R269" s="179">
        <v>2040.5292619627701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2368.7400349999998</v>
      </c>
      <c r="Y269" s="166">
        <v>547.13568681600202</v>
      </c>
      <c r="Z269" s="177">
        <v>573</v>
      </c>
      <c r="AA269" s="182">
        <v>0.95486158257591902</v>
      </c>
      <c r="AB269" s="183">
        <v>-429.50717510550902</v>
      </c>
      <c r="AC269" s="168">
        <v>2E-3</v>
      </c>
      <c r="AD269" s="168"/>
      <c r="AE269" s="176">
        <v>112</v>
      </c>
      <c r="AF269" s="176">
        <v>609</v>
      </c>
      <c r="AG269" s="167"/>
      <c r="AH269" s="180">
        <v>207.3</v>
      </c>
      <c r="AI269" s="166">
        <v>47.882513995233403</v>
      </c>
      <c r="AJ269" s="181" t="s">
        <v>53</v>
      </c>
      <c r="AK269" s="188">
        <v>0.76003990468624405</v>
      </c>
      <c r="AL269" s="171">
        <v>-100.360688022072</v>
      </c>
      <c r="AM269" s="168"/>
      <c r="AN269" s="168"/>
      <c r="AO269" s="176">
        <v>66</v>
      </c>
      <c r="AP269" s="176">
        <v>120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-47.536047751637199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-3.47209550327449</v>
      </c>
      <c r="BG269" s="168">
        <v>1.7000000000000001E-2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2930.0870199999999</v>
      </c>
      <c r="N270" s="171">
        <v>4797.4943999999996</v>
      </c>
      <c r="O270" s="166">
        <v>1395.7930666336899</v>
      </c>
      <c r="P270" s="172">
        <v>242.35900000000001</v>
      </c>
      <c r="Q270" s="178">
        <v>5.7591963435799398</v>
      </c>
      <c r="R270" s="179">
        <v>3857.85397790664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1372.33096</v>
      </c>
      <c r="Y270" s="166">
        <v>399.26884314752903</v>
      </c>
      <c r="Z270" s="177">
        <v>573</v>
      </c>
      <c r="AA270" s="173">
        <v>0.69680426378277305</v>
      </c>
      <c r="AB270" s="174">
        <v>-849.22450878596499</v>
      </c>
      <c r="AC270" s="168"/>
      <c r="AD270" s="168"/>
      <c r="AE270" s="176">
        <v>598</v>
      </c>
      <c r="AF270" s="176">
        <v>992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-117.954789761808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-46.232962479189297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-29.465924958378501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4.8000000000000001E-2</v>
      </c>
      <c r="G271" s="168">
        <v>3.9E-2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87.165610000000001</v>
      </c>
      <c r="N271" s="171">
        <v>1361.3433600000001</v>
      </c>
      <c r="O271" s="166">
        <v>506.73097241256198</v>
      </c>
      <c r="P271" s="172">
        <v>212.5</v>
      </c>
      <c r="Q271" s="178">
        <v>2.3846163407650001</v>
      </c>
      <c r="R271" s="179">
        <v>717.38429462373199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1817.3880799999999</v>
      </c>
      <c r="Y271" s="166">
        <v>676.483873274556</v>
      </c>
      <c r="Z271" s="177">
        <v>573</v>
      </c>
      <c r="AA271" s="178">
        <v>1.1806001278788101</v>
      </c>
      <c r="AB271" s="179">
        <v>80.971400185405201</v>
      </c>
      <c r="AC271" s="168">
        <v>0.02</v>
      </c>
      <c r="AD271" s="168">
        <v>1.7999999999999999E-2</v>
      </c>
      <c r="AE271" s="176">
        <v>0</v>
      </c>
      <c r="AF271" s="176">
        <v>30</v>
      </c>
      <c r="AG271" s="167"/>
      <c r="AH271" s="180">
        <v>154.4</v>
      </c>
      <c r="AI271" s="166">
        <v>57.472100308697698</v>
      </c>
      <c r="AJ271" s="181" t="s">
        <v>53</v>
      </c>
      <c r="AK271" s="188">
        <v>0.91225556045551903</v>
      </c>
      <c r="AL271" s="171">
        <v>-36.514922911552297</v>
      </c>
      <c r="AM271" s="168"/>
      <c r="AN271" s="168"/>
      <c r="AO271" s="176">
        <v>15</v>
      </c>
      <c r="AP271" s="176">
        <v>49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-33.486329628330701</v>
      </c>
      <c r="AW271" s="168"/>
      <c r="AX271" s="168"/>
      <c r="AY271" s="176">
        <v>28</v>
      </c>
      <c r="AZ271" s="176">
        <v>37</v>
      </c>
      <c r="BA271" s="167"/>
      <c r="BB271" s="184">
        <v>95.4</v>
      </c>
      <c r="BC271" s="180">
        <v>35.510611201099501</v>
      </c>
      <c r="BD271" s="181" t="s">
        <v>55</v>
      </c>
      <c r="BE271" s="182">
        <v>1.1097066000343601</v>
      </c>
      <c r="BF271" s="183">
        <v>-1.5726592566615001</v>
      </c>
      <c r="BG271" s="168">
        <v>1.7999999999999999E-2</v>
      </c>
      <c r="BH271" s="168">
        <v>1.0999999999999999E-2</v>
      </c>
      <c r="BI271" s="176">
        <v>0</v>
      </c>
      <c r="BJ271" s="176">
        <v>8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238.79571999999999</v>
      </c>
      <c r="N272" s="171">
        <v>817.64778000000001</v>
      </c>
      <c r="O272" s="166">
        <v>817.64778000000001</v>
      </c>
      <c r="P272" s="172">
        <v>212.5</v>
      </c>
      <c r="Q272" s="178">
        <v>3.8477542588235298</v>
      </c>
      <c r="R272" s="179">
        <v>577.94777999999997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350.20750500000003</v>
      </c>
      <c r="Y272" s="166">
        <v>350.20750500000003</v>
      </c>
      <c r="Z272" s="177">
        <v>573</v>
      </c>
      <c r="AA272" s="173">
        <v>0.61118238219895304</v>
      </c>
      <c r="AB272" s="174">
        <v>-296.13649500000002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-19.364000000000001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-17.047999999999998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12.103999999999999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-829.76423</v>
      </c>
      <c r="N273" s="171">
        <v>38.231839999999998</v>
      </c>
      <c r="O273" s="166">
        <v>14.5637464703728</v>
      </c>
      <c r="P273" s="172">
        <v>212.5</v>
      </c>
      <c r="Q273" s="173">
        <v>6.8535277507636702E-2</v>
      </c>
      <c r="R273" s="174">
        <v>-591.01366812820004</v>
      </c>
      <c r="S273" s="168"/>
      <c r="T273" s="168"/>
      <c r="U273" s="175">
        <v>520</v>
      </c>
      <c r="V273" s="176">
        <v>632</v>
      </c>
      <c r="W273" s="167"/>
      <c r="X273" s="175">
        <v>1368.96459</v>
      </c>
      <c r="Y273" s="166">
        <v>521.48296330173503</v>
      </c>
      <c r="Z273" s="177">
        <v>573</v>
      </c>
      <c r="AA273" s="188">
        <v>0.91009243159116104</v>
      </c>
      <c r="AB273" s="171">
        <v>-327.77741544686398</v>
      </c>
      <c r="AC273" s="168"/>
      <c r="AD273" s="168"/>
      <c r="AE273" s="176">
        <v>136</v>
      </c>
      <c r="AF273" s="176">
        <v>437</v>
      </c>
      <c r="AG273" s="167"/>
      <c r="AH273" s="180">
        <v>79.2</v>
      </c>
      <c r="AI273" s="166">
        <v>30.169845878553701</v>
      </c>
      <c r="AJ273" s="181" t="s">
        <v>53</v>
      </c>
      <c r="AK273" s="173">
        <v>0.47888644251672502</v>
      </c>
      <c r="AL273" s="174">
        <v>-107.352785939184</v>
      </c>
      <c r="AM273" s="168"/>
      <c r="AN273" s="168"/>
      <c r="AO273" s="176">
        <v>87</v>
      </c>
      <c r="AP273" s="176">
        <v>120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-41.378485317888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-51.156970635775998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-105.4413</v>
      </c>
      <c r="N274" s="171">
        <v>3015.4471400000002</v>
      </c>
      <c r="O274" s="166">
        <v>669.88295675388599</v>
      </c>
      <c r="P274" s="172">
        <v>218.52799999999999</v>
      </c>
      <c r="Q274" s="178">
        <v>3.0654330646593899</v>
      </c>
      <c r="R274" s="179">
        <v>1905.8406660782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2339.8141599999999</v>
      </c>
      <c r="Y274" s="166">
        <v>519.79078225705905</v>
      </c>
      <c r="Z274" s="177">
        <v>573</v>
      </c>
      <c r="AA274" s="188">
        <v>0.907139236050714</v>
      </c>
      <c r="AB274" s="171">
        <v>-569.67345512113297</v>
      </c>
      <c r="AC274" s="168"/>
      <c r="AD274" s="168"/>
      <c r="AE274" s="176">
        <v>240</v>
      </c>
      <c r="AF274" s="176">
        <v>756</v>
      </c>
      <c r="AG274" s="167"/>
      <c r="AH274" s="180">
        <v>170.4</v>
      </c>
      <c r="AI274" s="166">
        <v>37.854437677478998</v>
      </c>
      <c r="AJ274" s="181" t="s">
        <v>53</v>
      </c>
      <c r="AK274" s="173">
        <v>0.600864090118714</v>
      </c>
      <c r="AL274" s="174">
        <v>-149.49130846881599</v>
      </c>
      <c r="AM274" s="168"/>
      <c r="AN274" s="168"/>
      <c r="AO274" s="176">
        <v>114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-61.942237071445298</v>
      </c>
      <c r="AW274" s="168"/>
      <c r="AX274" s="168"/>
      <c r="AY274" s="176">
        <v>53</v>
      </c>
      <c r="AZ274" s="176">
        <v>68</v>
      </c>
      <c r="BA274" s="167"/>
      <c r="BB274" s="184">
        <v>126.4</v>
      </c>
      <c r="BC274" s="180">
        <v>28.079817619913999</v>
      </c>
      <c r="BD274" s="181" t="s">
        <v>55</v>
      </c>
      <c r="BE274" s="188">
        <v>0.87749430062231204</v>
      </c>
      <c r="BF274" s="171">
        <v>-36.0844741428905</v>
      </c>
      <c r="BG274" s="168"/>
      <c r="BH274" s="168"/>
      <c r="BI274" s="176">
        <v>18</v>
      </c>
      <c r="BJ274" s="176">
        <v>47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3314.73083</v>
      </c>
      <c r="N275" s="171">
        <v>10386.626420000001</v>
      </c>
      <c r="O275" s="166">
        <v>1197.1726870135701</v>
      </c>
      <c r="P275" s="172">
        <v>246.08699999999999</v>
      </c>
      <c r="Q275" s="178">
        <v>4.8648351477874501</v>
      </c>
      <c r="R275" s="179">
        <v>7978.2992627912899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4195.5075200000001</v>
      </c>
      <c r="Y275" s="166">
        <v>483.578286924086</v>
      </c>
      <c r="Z275" s="177">
        <v>573</v>
      </c>
      <c r="AA275" s="188">
        <v>0.84394116391638097</v>
      </c>
      <c r="AB275" s="171">
        <v>-1412.1493699640801</v>
      </c>
      <c r="AC275" s="168"/>
      <c r="AD275" s="168"/>
      <c r="AE275" s="176">
        <v>776</v>
      </c>
      <c r="AF275" s="176">
        <v>1771</v>
      </c>
      <c r="AG275" s="167"/>
      <c r="AH275" s="180">
        <v>478.65</v>
      </c>
      <c r="AI275" s="166">
        <v>55.1696656323033</v>
      </c>
      <c r="AJ275" s="181" t="s">
        <v>53</v>
      </c>
      <c r="AK275" s="188">
        <v>0.87570897829052796</v>
      </c>
      <c r="AL275" s="171">
        <v>-137.89866329448</v>
      </c>
      <c r="AM275" s="168"/>
      <c r="AN275" s="168"/>
      <c r="AO275" s="176">
        <v>68</v>
      </c>
      <c r="AP275" s="176">
        <v>178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-106.88378750336</v>
      </c>
      <c r="AW275" s="168"/>
      <c r="AX275" s="168"/>
      <c r="AY275" s="176">
        <v>90</v>
      </c>
      <c r="AZ275" s="176">
        <v>117</v>
      </c>
      <c r="BA275" s="167"/>
      <c r="BB275" s="184">
        <v>549.79999999999995</v>
      </c>
      <c r="BC275" s="180">
        <v>63.3704839959059</v>
      </c>
      <c r="BD275" s="181" t="s">
        <v>55</v>
      </c>
      <c r="BE275" s="178">
        <v>1.98032762487206</v>
      </c>
      <c r="BF275" s="179">
        <v>236.63242499328001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576.74725000000001</v>
      </c>
      <c r="N276" s="171">
        <v>1605.9010599999999</v>
      </c>
      <c r="O276" s="166">
        <v>845.68968616590701</v>
      </c>
      <c r="P276" s="172">
        <v>246.08699999999999</v>
      </c>
      <c r="Q276" s="178">
        <v>3.4365475875032301</v>
      </c>
      <c r="R276" s="179">
        <v>1078.7858813051901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969.03443500000003</v>
      </c>
      <c r="Y276" s="166">
        <v>510.30692215814798</v>
      </c>
      <c r="Z276" s="177">
        <v>573</v>
      </c>
      <c r="AA276" s="188">
        <v>0.89058799678559797</v>
      </c>
      <c r="AB276" s="171">
        <v>-258.32417147709498</v>
      </c>
      <c r="AC276" s="168"/>
      <c r="AD276" s="168"/>
      <c r="AE276" s="176">
        <v>120</v>
      </c>
      <c r="AF276" s="176">
        <v>337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-27.245187099575901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-18.471793549098599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14.856412901802701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2921.5984800000001</v>
      </c>
      <c r="N277" s="171">
        <v>4269.5023000000001</v>
      </c>
      <c r="O277" s="166">
        <v>2293.7348911834802</v>
      </c>
      <c r="P277" s="172">
        <v>246.08699999999999</v>
      </c>
      <c r="Q277" s="178">
        <v>9.3208291831079304</v>
      </c>
      <c r="R277" s="179">
        <v>3752.81022252604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1600.6143750000001</v>
      </c>
      <c r="Y277" s="166">
        <v>859.90937146639897</v>
      </c>
      <c r="Z277" s="177">
        <v>573</v>
      </c>
      <c r="AA277" s="178">
        <v>1.5007144353689299</v>
      </c>
      <c r="AB277" s="179">
        <v>397.52538455117002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141.80000000000001</v>
      </c>
      <c r="AI277" s="166">
        <v>76.180216033568598</v>
      </c>
      <c r="AJ277" s="181" t="s">
        <v>53</v>
      </c>
      <c r="AK277" s="178">
        <v>1.2092097783106099</v>
      </c>
      <c r="AL277" s="179">
        <v>9.52320000300824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13.405892064256101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40.611784128512099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1.9E-2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591.17327999999998</v>
      </c>
      <c r="N278" s="171">
        <v>1641.4989800000001</v>
      </c>
      <c r="O278" s="166">
        <v>403.81445958583703</v>
      </c>
      <c r="P278" s="172">
        <v>212.5</v>
      </c>
      <c r="Q278" s="178">
        <v>1.90030333922747</v>
      </c>
      <c r="R278" s="179">
        <v>667.12251534949996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1494.5814800000001</v>
      </c>
      <c r="Y278" s="166">
        <v>367.67224348394097</v>
      </c>
      <c r="Z278" s="177">
        <v>573</v>
      </c>
      <c r="AA278" s="173">
        <v>0.64166185599291603</v>
      </c>
      <c r="AB278" s="174">
        <v>-1132.7959987987599</v>
      </c>
      <c r="AC278" s="168"/>
      <c r="AD278" s="168"/>
      <c r="AE278" s="176">
        <v>835</v>
      </c>
      <c r="AF278" s="176">
        <v>1301</v>
      </c>
      <c r="AG278" s="167"/>
      <c r="AH278" s="180">
        <v>154</v>
      </c>
      <c r="AI278" s="166">
        <v>37.884535740752597</v>
      </c>
      <c r="AJ278" s="181" t="s">
        <v>53</v>
      </c>
      <c r="AK278" s="173">
        <v>0.60134183715480305</v>
      </c>
      <c r="AL278" s="174">
        <v>-134.87396363756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-49.964816161919998</v>
      </c>
      <c r="AW278" s="168"/>
      <c r="AX278" s="168"/>
      <c r="AY278" s="176">
        <v>42</v>
      </c>
      <c r="AZ278" s="176">
        <v>55</v>
      </c>
      <c r="BA278" s="167"/>
      <c r="BB278" s="184">
        <v>141.4</v>
      </c>
      <c r="BC278" s="180">
        <v>34.784891907418299</v>
      </c>
      <c r="BD278" s="181" t="s">
        <v>55</v>
      </c>
      <c r="BE278" s="182">
        <v>1.0870278721068201</v>
      </c>
      <c r="BF278" s="183">
        <v>-5.3296323238400003</v>
      </c>
      <c r="BG278" s="168">
        <v>1.6E-2</v>
      </c>
      <c r="BH278" s="168">
        <v>8.9999999999999993E-3</v>
      </c>
      <c r="BI278" s="176">
        <v>0</v>
      </c>
      <c r="BJ278" s="176">
        <v>15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1628.7787499999999</v>
      </c>
      <c r="M279" s="171">
        <v>363.86786000000001</v>
      </c>
      <c r="N279" s="171">
        <v>1992.64661</v>
      </c>
      <c r="O279" s="166">
        <v>715.66857749939902</v>
      </c>
      <c r="P279" s="172">
        <v>243.43</v>
      </c>
      <c r="Q279" s="178">
        <v>2.9399358234375401</v>
      </c>
      <c r="R279" s="179">
        <v>1228.10428286448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762.80104500000004</v>
      </c>
      <c r="Y279" s="166">
        <v>273.96365017789299</v>
      </c>
      <c r="Z279" s="177">
        <v>573</v>
      </c>
      <c r="AA279" s="173">
        <v>0.47812155353908098</v>
      </c>
      <c r="AB279" s="174">
        <v>-1036.82411808035</v>
      </c>
      <c r="AC279" s="168"/>
      <c r="AD279" s="168"/>
      <c r="AE279" s="176">
        <v>833</v>
      </c>
      <c r="AF279" s="176">
        <v>1152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-45.6645467261121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-41.451313454250702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2">
        <v>0.95176019714474502</v>
      </c>
      <c r="BF279" s="183">
        <v>-15.702626908501401</v>
      </c>
      <c r="BG279" s="168">
        <v>1E-3</v>
      </c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-254.54680999999999</v>
      </c>
      <c r="N280" s="171">
        <v>1507.1190899999999</v>
      </c>
      <c r="O280" s="166">
        <v>326.93881595111498</v>
      </c>
      <c r="P280" s="172">
        <v>254.44499999999999</v>
      </c>
      <c r="Q280" s="178">
        <v>1.2849095716210399</v>
      </c>
      <c r="R280" s="179">
        <v>184.04517797734599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1701.8544199999999</v>
      </c>
      <c r="Y280" s="166">
        <v>369.18268283362499</v>
      </c>
      <c r="Z280" s="177">
        <v>573</v>
      </c>
      <c r="AA280" s="173">
        <v>0.64429787580039199</v>
      </c>
      <c r="AB280" s="174">
        <v>-1277.65530347258</v>
      </c>
      <c r="AC280" s="168"/>
      <c r="AD280" s="168"/>
      <c r="AE280" s="176">
        <v>940</v>
      </c>
      <c r="AF280" s="176">
        <v>1468</v>
      </c>
      <c r="AG280" s="167"/>
      <c r="AH280" s="180">
        <v>237.2</v>
      </c>
      <c r="AI280" s="166">
        <v>51.455712861818</v>
      </c>
      <c r="AJ280" s="181" t="s">
        <v>53</v>
      </c>
      <c r="AK280" s="188">
        <v>0.81675734701298397</v>
      </c>
      <c r="AL280" s="171">
        <v>-90.390074308503699</v>
      </c>
      <c r="AM280" s="168"/>
      <c r="AN280" s="168"/>
      <c r="AO280" s="176">
        <v>54</v>
      </c>
      <c r="AP280" s="176">
        <v>112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-70.197479189461305</v>
      </c>
      <c r="AW280" s="168"/>
      <c r="AX280" s="168"/>
      <c r="AY280" s="176">
        <v>61</v>
      </c>
      <c r="AZ280" s="176">
        <v>76</v>
      </c>
      <c r="BA280" s="167"/>
      <c r="BB280" s="184">
        <v>137.19999999999999</v>
      </c>
      <c r="BC280" s="180">
        <v>29.762747911641799</v>
      </c>
      <c r="BD280" s="181" t="s">
        <v>55</v>
      </c>
      <c r="BE280" s="188">
        <v>0.93008587223880501</v>
      </c>
      <c r="BF280" s="171">
        <v>-29.1949583789225</v>
      </c>
      <c r="BG280" s="168"/>
      <c r="BH280" s="168"/>
      <c r="BI280" s="176">
        <v>11</v>
      </c>
      <c r="BJ280" s="176">
        <v>40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0.02</v>
      </c>
      <c r="G281" s="168">
        <v>1.2E-2</v>
      </c>
      <c r="H281" s="169"/>
      <c r="I281" s="170">
        <v>4</v>
      </c>
      <c r="J281" s="170">
        <v>3</v>
      </c>
      <c r="K281" s="167"/>
      <c r="L281" s="171">
        <v>2403.2882</v>
      </c>
      <c r="M281" s="171">
        <v>3130.3882600000002</v>
      </c>
      <c r="N281" s="171">
        <v>5533.6764599999997</v>
      </c>
      <c r="O281" s="166">
        <v>1198.76142129717</v>
      </c>
      <c r="P281" s="172">
        <v>212.5</v>
      </c>
      <c r="Q281" s="178">
        <v>5.6412302178690297</v>
      </c>
      <c r="R281" s="179">
        <v>4427.1825205915302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2502.050385</v>
      </c>
      <c r="Y281" s="166">
        <v>542.01966764058602</v>
      </c>
      <c r="Z281" s="177">
        <v>573</v>
      </c>
      <c r="AA281" s="182">
        <v>0.94593310233959205</v>
      </c>
      <c r="AB281" s="183">
        <v>-481.57797867553501</v>
      </c>
      <c r="AC281" s="168">
        <v>1E-3</v>
      </c>
      <c r="AD281" s="168"/>
      <c r="AE281" s="176">
        <v>144</v>
      </c>
      <c r="AF281" s="176">
        <v>673</v>
      </c>
      <c r="AG281" s="167"/>
      <c r="AH281" s="180">
        <v>169.45</v>
      </c>
      <c r="AI281" s="166">
        <v>36.707986870415198</v>
      </c>
      <c r="AJ281" s="181" t="s">
        <v>53</v>
      </c>
      <c r="AK281" s="173">
        <v>0.58266645826055896</v>
      </c>
      <c r="AL281" s="174">
        <v>-158.59290909521599</v>
      </c>
      <c r="AM281" s="168"/>
      <c r="AN281" s="168"/>
      <c r="AO281" s="176">
        <v>122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-44.512484849578598</v>
      </c>
      <c r="AW281" s="168"/>
      <c r="AX281" s="168"/>
      <c r="AY281" s="176">
        <v>36</v>
      </c>
      <c r="AZ281" s="176">
        <v>50</v>
      </c>
      <c r="BA281" s="167"/>
      <c r="BB281" s="184">
        <v>151.19999999999999</v>
      </c>
      <c r="BC281" s="180">
        <v>32.754485776375198</v>
      </c>
      <c r="BD281" s="181" t="s">
        <v>55</v>
      </c>
      <c r="BE281" s="182">
        <v>1.02357768051173</v>
      </c>
      <c r="BF281" s="183">
        <v>-15.4249696991573</v>
      </c>
      <c r="BG281" s="168">
        <v>8.9999999999999993E-3</v>
      </c>
      <c r="BH281" s="168">
        <v>2E-3</v>
      </c>
      <c r="BI281" s="176">
        <v>0</v>
      </c>
      <c r="BJ281" s="176">
        <v>27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2.8000000000000001E-2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3266.8180600000001</v>
      </c>
      <c r="N282" s="171">
        <v>6279.8878500000001</v>
      </c>
      <c r="O282" s="166">
        <v>981.52340095055899</v>
      </c>
      <c r="P282" s="172">
        <v>250.489</v>
      </c>
      <c r="Q282" s="178">
        <v>3.9184291563723699</v>
      </c>
      <c r="R282" s="179">
        <v>4472.0936518376902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2570.0773899999999</v>
      </c>
      <c r="Y282" s="166">
        <v>401.693654535397</v>
      </c>
      <c r="Z282" s="177">
        <v>573</v>
      </c>
      <c r="AA282" s="173">
        <v>0.70103604630959304</v>
      </c>
      <c r="AB282" s="174">
        <v>-1565.29811769496</v>
      </c>
      <c r="AC282" s="168"/>
      <c r="AD282" s="168"/>
      <c r="AE282" s="176">
        <v>1097</v>
      </c>
      <c r="AF282" s="176">
        <v>1830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-206.77479403976</v>
      </c>
      <c r="AM282" s="168"/>
      <c r="AN282" s="168"/>
      <c r="AO282" s="176">
        <v>156</v>
      </c>
      <c r="AP282" s="176">
        <v>236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-68.072963565653296</v>
      </c>
      <c r="AW282" s="168"/>
      <c r="AX282" s="168"/>
      <c r="AY282" s="176">
        <v>55</v>
      </c>
      <c r="AZ282" s="176">
        <v>76</v>
      </c>
      <c r="BA282" s="167"/>
      <c r="BB282" s="184">
        <v>241.8</v>
      </c>
      <c r="BC282" s="180">
        <v>37.792451715494401</v>
      </c>
      <c r="BD282" s="181" t="s">
        <v>55</v>
      </c>
      <c r="BE282" s="178">
        <v>1.1810141161092</v>
      </c>
      <c r="BF282" s="179">
        <v>10.8540728686935</v>
      </c>
      <c r="BG282" s="168">
        <v>0.02</v>
      </c>
      <c r="BH282" s="168">
        <v>1.7999999999999999E-2</v>
      </c>
      <c r="BI282" s="176">
        <v>0</v>
      </c>
      <c r="BJ282" s="176">
        <v>4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4.3999999999999997E-2</v>
      </c>
      <c r="G283" s="168">
        <v>3.4000000000000002E-2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1297.40796</v>
      </c>
      <c r="N283" s="171">
        <v>3301.09555</v>
      </c>
      <c r="O283" s="166">
        <v>654.39794234815895</v>
      </c>
      <c r="P283" s="172">
        <v>216.363</v>
      </c>
      <c r="Q283" s="178">
        <v>3.0245372006681301</v>
      </c>
      <c r="R283" s="179">
        <v>2069.9532186782199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3099.8050800000001</v>
      </c>
      <c r="Y283" s="166">
        <v>614.49480492389</v>
      </c>
      <c r="Z283" s="177">
        <v>573</v>
      </c>
      <c r="AA283" s="182">
        <v>1.0724167625198799</v>
      </c>
      <c r="AB283" s="183">
        <v>-160.66254083802701</v>
      </c>
      <c r="AC283" s="168">
        <v>1.4E-2</v>
      </c>
      <c r="AD283" s="168">
        <v>7.0000000000000001E-3</v>
      </c>
      <c r="AE283" s="176">
        <v>0</v>
      </c>
      <c r="AF283" s="176">
        <v>369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-154.380733181144</v>
      </c>
      <c r="AM283" s="168"/>
      <c r="AN283" s="168"/>
      <c r="AO283" s="176">
        <v>114</v>
      </c>
      <c r="AP283" s="176">
        <v>178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-64.242725887274702</v>
      </c>
      <c r="AW283" s="168"/>
      <c r="AX283" s="168"/>
      <c r="AY283" s="176">
        <v>54</v>
      </c>
      <c r="AZ283" s="176">
        <v>71</v>
      </c>
      <c r="BA283" s="167"/>
      <c r="BB283" s="184">
        <v>188.2</v>
      </c>
      <c r="BC283" s="180">
        <v>37.308127221559403</v>
      </c>
      <c r="BD283" s="181" t="s">
        <v>55</v>
      </c>
      <c r="BE283" s="178">
        <v>1.16587897567373</v>
      </c>
      <c r="BF283" s="179">
        <v>6.1145482254505303</v>
      </c>
      <c r="BG283" s="168">
        <v>0.02</v>
      </c>
      <c r="BH283" s="168">
        <v>1.7000000000000001E-2</v>
      </c>
      <c r="BI283" s="176">
        <v>0</v>
      </c>
      <c r="BJ283" s="176">
        <v>6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3.9E-2</v>
      </c>
      <c r="G284" s="168">
        <v>0.03</v>
      </c>
      <c r="H284" s="169"/>
      <c r="I284" s="170">
        <v>6</v>
      </c>
      <c r="J284" s="170">
        <v>5</v>
      </c>
      <c r="K284" s="167"/>
      <c r="L284" s="171">
        <v>2398.0965000000001</v>
      </c>
      <c r="M284" s="171">
        <v>923.97226999999998</v>
      </c>
      <c r="N284" s="171">
        <v>3322.0687699999999</v>
      </c>
      <c r="O284" s="166">
        <v>1018.08101097649</v>
      </c>
      <c r="P284" s="172">
        <v>249.714</v>
      </c>
      <c r="Q284" s="178">
        <v>4.0769881183133103</v>
      </c>
      <c r="R284" s="179">
        <v>2402.93595336813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1787.4983999999999</v>
      </c>
      <c r="Y284" s="166">
        <v>547.79666051009099</v>
      </c>
      <c r="Z284" s="177">
        <v>573</v>
      </c>
      <c r="AA284" s="182">
        <v>0.95601511432825703</v>
      </c>
      <c r="AB284" s="183">
        <v>-321.56678629336602</v>
      </c>
      <c r="AC284" s="168">
        <v>2E-3</v>
      </c>
      <c r="AD284" s="168"/>
      <c r="AE284" s="176">
        <v>83</v>
      </c>
      <c r="AF284" s="176">
        <v>457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-26.0867482312078</v>
      </c>
      <c r="AM284" s="168">
        <v>7.0000000000000001E-3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-45.591872566655901</v>
      </c>
      <c r="AW284" s="168"/>
      <c r="AX284" s="168"/>
      <c r="AY284" s="176">
        <v>39</v>
      </c>
      <c r="AZ284" s="176">
        <v>50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6.4162548666881198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6.3E-2</v>
      </c>
      <c r="G285" s="168">
        <v>5.6000000000000001E-2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294.21451999999999</v>
      </c>
      <c r="N285" s="171">
        <v>1390.6782700000001</v>
      </c>
      <c r="O285" s="166">
        <v>532.99292530022899</v>
      </c>
      <c r="P285" s="172">
        <v>212.5</v>
      </c>
      <c r="Q285" s="178">
        <v>2.5082020014128399</v>
      </c>
      <c r="R285" s="179">
        <v>765.25611991943401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1868.1955949999999</v>
      </c>
      <c r="Y285" s="166">
        <v>716.006754899572</v>
      </c>
      <c r="Z285" s="177">
        <v>573</v>
      </c>
      <c r="AA285" s="178">
        <v>1.24957548848093</v>
      </c>
      <c r="AB285" s="179">
        <v>181.76316207687299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174.4</v>
      </c>
      <c r="AI285" s="166">
        <v>66.840741081227904</v>
      </c>
      <c r="AJ285" s="181" t="s">
        <v>53</v>
      </c>
      <c r="AK285" s="182">
        <v>1.0609641441464699</v>
      </c>
      <c r="AL285" s="183">
        <v>-11.0192727297679</v>
      </c>
      <c r="AM285" s="168">
        <v>1.2999999999999999E-2</v>
      </c>
      <c r="AN285" s="168">
        <v>6.0000000000000001E-3</v>
      </c>
      <c r="AO285" s="176">
        <v>0</v>
      </c>
      <c r="AP285" s="176">
        <v>23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-34.890608947242598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24.8187821055147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1478.1783</v>
      </c>
      <c r="N286" s="171">
        <v>7069.4417899999999</v>
      </c>
      <c r="O286" s="166">
        <v>2753.5776652746299</v>
      </c>
      <c r="P286" s="172">
        <v>212.5</v>
      </c>
      <c r="Q286" s="178">
        <v>12.958012542468801</v>
      </c>
      <c r="R286" s="179">
        <v>6454.0441498924001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2218.54646</v>
      </c>
      <c r="Y286" s="166">
        <v>864.133288468606</v>
      </c>
      <c r="Z286" s="177">
        <v>573</v>
      </c>
      <c r="AA286" s="178">
        <v>1.5080860182698199</v>
      </c>
      <c r="AB286" s="179">
        <v>559.14482338045002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214.8</v>
      </c>
      <c r="AI286" s="166">
        <v>83.6655142047629</v>
      </c>
      <c r="AJ286" s="181" t="s">
        <v>53</v>
      </c>
      <c r="AK286" s="178">
        <v>1.32802403499624</v>
      </c>
      <c r="AL286" s="179">
        <v>32.3526996386883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-23.935822313983898</v>
      </c>
      <c r="AW286" s="168"/>
      <c r="AX286" s="168"/>
      <c r="AY286" s="176">
        <v>19</v>
      </c>
      <c r="AZ286" s="176">
        <v>27</v>
      </c>
      <c r="BA286" s="167"/>
      <c r="BB286" s="184">
        <v>133.4</v>
      </c>
      <c r="BC286" s="180">
        <v>51.959867760313699</v>
      </c>
      <c r="BD286" s="181" t="s">
        <v>55</v>
      </c>
      <c r="BE286" s="178">
        <v>1.6237458675098</v>
      </c>
      <c r="BF286" s="179">
        <v>40.728355372032098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6.6000000000000003E-2</v>
      </c>
      <c r="G287" s="168">
        <v>5.6000000000000001E-2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1006.96728</v>
      </c>
      <c r="N287" s="171">
        <v>2469.0124700000001</v>
      </c>
      <c r="O287" s="166">
        <v>843.29542559808101</v>
      </c>
      <c r="P287" s="172">
        <v>220.75700000000001</v>
      </c>
      <c r="Q287" s="178">
        <v>3.8200166952716401</v>
      </c>
      <c r="R287" s="179">
        <v>1739.9460055504401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1967.0950949999999</v>
      </c>
      <c r="Y287" s="166">
        <v>671.86468901468197</v>
      </c>
      <c r="Z287" s="177">
        <v>573</v>
      </c>
      <c r="AA287" s="178">
        <v>1.17253872428391</v>
      </c>
      <c r="AB287" s="179">
        <v>74.719840174101606</v>
      </c>
      <c r="AC287" s="168">
        <v>0.02</v>
      </c>
      <c r="AD287" s="168">
        <v>1.7000000000000001E-2</v>
      </c>
      <c r="AE287" s="176">
        <v>0</v>
      </c>
      <c r="AF287" s="176">
        <v>47</v>
      </c>
      <c r="AG287" s="167"/>
      <c r="AH287" s="180">
        <v>201.4</v>
      </c>
      <c r="AI287" s="166">
        <v>68.788513941954093</v>
      </c>
      <c r="AJ287" s="181" t="s">
        <v>53</v>
      </c>
      <c r="AK287" s="182">
        <v>1.0918811736818099</v>
      </c>
      <c r="AL287" s="183">
        <v>-6.6622007923762396</v>
      </c>
      <c r="AM287" s="168">
        <v>1.6E-2</v>
      </c>
      <c r="AN287" s="168">
        <v>8.9999999999999993E-3</v>
      </c>
      <c r="AO287" s="176">
        <v>0</v>
      </c>
      <c r="AP287" s="176">
        <v>20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-41.841193852032099</v>
      </c>
      <c r="AW287" s="168"/>
      <c r="AX287" s="168"/>
      <c r="AY287" s="176">
        <v>36</v>
      </c>
      <c r="AZ287" s="176">
        <v>46</v>
      </c>
      <c r="BA287" s="167"/>
      <c r="BB287" s="184">
        <v>120.8</v>
      </c>
      <c r="BC287" s="180">
        <v>41.259446296862201</v>
      </c>
      <c r="BD287" s="181" t="s">
        <v>55</v>
      </c>
      <c r="BE287" s="178">
        <v>1.28935769677694</v>
      </c>
      <c r="BF287" s="179">
        <v>15.117612295935899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2.7E-2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420.85658999999998</v>
      </c>
      <c r="N288" s="171">
        <v>2080.2508499999999</v>
      </c>
      <c r="O288" s="166">
        <v>522.18755051798496</v>
      </c>
      <c r="P288" s="172">
        <v>222.58099999999999</v>
      </c>
      <c r="Q288" s="178">
        <v>2.3460562694838498</v>
      </c>
      <c r="R288" s="179">
        <v>1080.0519249689901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2265.1956100000002</v>
      </c>
      <c r="Y288" s="166">
        <v>568.61264930140203</v>
      </c>
      <c r="Z288" s="177">
        <v>573</v>
      </c>
      <c r="AA288" s="182">
        <v>0.992343192498083</v>
      </c>
      <c r="AB288" s="183">
        <v>-309.66021346546199</v>
      </c>
      <c r="AC288" s="168">
        <v>6.0000000000000001E-3</v>
      </c>
      <c r="AD288" s="168"/>
      <c r="AE288" s="176">
        <v>18</v>
      </c>
      <c r="AF288" s="176">
        <v>475</v>
      </c>
      <c r="AG288" s="167"/>
      <c r="AH288" s="180">
        <v>190.45</v>
      </c>
      <c r="AI288" s="166">
        <v>47.807032020273098</v>
      </c>
      <c r="AJ288" s="181" t="s">
        <v>53</v>
      </c>
      <c r="AK288" s="188">
        <v>0.75884177809957198</v>
      </c>
      <c r="AL288" s="171">
        <v>-92.649331375783802</v>
      </c>
      <c r="AM288" s="168"/>
      <c r="AN288" s="168"/>
      <c r="AO288" s="176">
        <v>61</v>
      </c>
      <c r="AP288" s="176">
        <v>111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-59.098242889087899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-10.1964857781759</v>
      </c>
      <c r="BG288" s="168">
        <v>1.0999999999999999E-2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5.1999999999999998E-2</v>
      </c>
      <c r="G289" s="168">
        <v>3.6999999999999998E-2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3821.5962100000002</v>
      </c>
      <c r="N289" s="171">
        <v>7964.6119699999999</v>
      </c>
      <c r="O289" s="166">
        <v>1588.51211969263</v>
      </c>
      <c r="P289" s="172">
        <v>268.01799999999997</v>
      </c>
      <c r="Q289" s="178">
        <v>5.9268859542740797</v>
      </c>
      <c r="R289" s="179">
        <v>6448.7936513294198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3173.2135950000002</v>
      </c>
      <c r="Y289" s="166">
        <v>632.88560359468499</v>
      </c>
      <c r="Z289" s="177">
        <v>573</v>
      </c>
      <c r="AA289" s="182">
        <v>1.1045123971984001</v>
      </c>
      <c r="AB289" s="183">
        <v>-67.478808488733605</v>
      </c>
      <c r="AC289" s="168">
        <v>1.7999999999999999E-2</v>
      </c>
      <c r="AD289" s="168">
        <v>0.01</v>
      </c>
      <c r="AE289" s="176">
        <v>0</v>
      </c>
      <c r="AF289" s="176">
        <v>275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-48.156494624415799</v>
      </c>
      <c r="AM289" s="168">
        <v>4.0000000000000001E-3</v>
      </c>
      <c r="AN289" s="168"/>
      <c r="AO289" s="176">
        <v>8</v>
      </c>
      <c r="AP289" s="176">
        <v>71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-35.990538317311902</v>
      </c>
      <c r="AW289" s="168"/>
      <c r="AX289" s="168"/>
      <c r="AY289" s="176">
        <v>26</v>
      </c>
      <c r="AZ289" s="176">
        <v>42</v>
      </c>
      <c r="BA289" s="167"/>
      <c r="BB289" s="184">
        <v>188.2</v>
      </c>
      <c r="BC289" s="180">
        <v>37.535787311701498</v>
      </c>
      <c r="BD289" s="181" t="s">
        <v>55</v>
      </c>
      <c r="BE289" s="178">
        <v>1.17299335349067</v>
      </c>
      <c r="BF289" s="179">
        <v>7.2189233653761304</v>
      </c>
      <c r="BG289" s="168">
        <v>0.02</v>
      </c>
      <c r="BH289" s="168">
        <v>1.7000000000000001E-2</v>
      </c>
      <c r="BI289" s="176">
        <v>0</v>
      </c>
      <c r="BJ289" s="176">
        <v>5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-3467.22208877499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651.01662525121401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39.940153509295797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-25.792976886528098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17.814046226943901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-132.38042999999999</v>
      </c>
      <c r="N291" s="171">
        <v>950.67287999999996</v>
      </c>
      <c r="O291" s="166">
        <v>470.72413823683502</v>
      </c>
      <c r="P291" s="172">
        <v>212.5</v>
      </c>
      <c r="Q291" s="178">
        <v>2.2151724152321601</v>
      </c>
      <c r="R291" s="179">
        <v>466.57556944026697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943.08112500000004</v>
      </c>
      <c r="Y291" s="166">
        <v>466.96509303289503</v>
      </c>
      <c r="Z291" s="177">
        <v>573</v>
      </c>
      <c r="AA291" s="188">
        <v>0.81494780634012998</v>
      </c>
      <c r="AB291" s="171">
        <v>-362.27303476812699</v>
      </c>
      <c r="AC291" s="168"/>
      <c r="AD291" s="168"/>
      <c r="AE291" s="176">
        <v>215</v>
      </c>
      <c r="AF291" s="176">
        <v>446</v>
      </c>
      <c r="AG291" s="167"/>
      <c r="AH291" s="180">
        <v>77.7</v>
      </c>
      <c r="AI291" s="166">
        <v>38.473029272700103</v>
      </c>
      <c r="AJ291" s="181" t="s">
        <v>53</v>
      </c>
      <c r="AK291" s="173">
        <v>0.61068300432857203</v>
      </c>
      <c r="AL291" s="174">
        <v>-65.820614424767896</v>
      </c>
      <c r="AM291" s="168"/>
      <c r="AN291" s="168"/>
      <c r="AO291" s="176">
        <v>50</v>
      </c>
      <c r="AP291" s="176">
        <v>75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-30.449679853909299</v>
      </c>
      <c r="AW291" s="168"/>
      <c r="AX291" s="168"/>
      <c r="AY291" s="176">
        <v>27</v>
      </c>
      <c r="AZ291" s="176">
        <v>33</v>
      </c>
      <c r="BA291" s="167"/>
      <c r="BB291" s="184">
        <v>58</v>
      </c>
      <c r="BC291" s="180">
        <v>28.718606149505799</v>
      </c>
      <c r="BD291" s="181" t="s">
        <v>55</v>
      </c>
      <c r="BE291" s="188">
        <v>0.897456442172057</v>
      </c>
      <c r="BF291" s="171">
        <v>-14.899359707818601</v>
      </c>
      <c r="BG291" s="168"/>
      <c r="BH291" s="168"/>
      <c r="BI291" s="176">
        <v>7</v>
      </c>
      <c r="BJ291" s="176">
        <v>20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549.47811999999999</v>
      </c>
      <c r="N292" s="171">
        <v>1678.82572</v>
      </c>
      <c r="O292" s="166">
        <v>580.10105200979103</v>
      </c>
      <c r="P292" s="172">
        <v>212.5</v>
      </c>
      <c r="Q292" s="178">
        <v>2.7298873035754898</v>
      </c>
      <c r="R292" s="179">
        <v>985.12843451876597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1367.2657850000001</v>
      </c>
      <c r="Y292" s="166">
        <v>472.444703941927</v>
      </c>
      <c r="Z292" s="177">
        <v>573</v>
      </c>
      <c r="AA292" s="188">
        <v>0.82451082712378199</v>
      </c>
      <c r="AB292" s="171">
        <v>-503.26854243881002</v>
      </c>
      <c r="AC292" s="168"/>
      <c r="AD292" s="168"/>
      <c r="AE292" s="176">
        <v>292</v>
      </c>
      <c r="AF292" s="176">
        <v>623</v>
      </c>
      <c r="AG292" s="167"/>
      <c r="AH292" s="180">
        <v>94.4</v>
      </c>
      <c r="AI292" s="166">
        <v>32.618954223386702</v>
      </c>
      <c r="AJ292" s="181" t="s">
        <v>53</v>
      </c>
      <c r="AK292" s="173">
        <v>0.51776117814899603</v>
      </c>
      <c r="AL292" s="174">
        <v>-111.26084228384801</v>
      </c>
      <c r="AM292" s="168"/>
      <c r="AN292" s="168"/>
      <c r="AO292" s="176">
        <v>88</v>
      </c>
      <c r="AP292" s="176">
        <v>125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-51.231325024469399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-41.262650048938802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4.1000000000000002E-2</v>
      </c>
      <c r="G293" s="168">
        <v>2.8000000000000001E-2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-444.75997999999998</v>
      </c>
      <c r="N293" s="171">
        <v>1977.8476800000001</v>
      </c>
      <c r="O293" s="166">
        <v>534.30246722798995</v>
      </c>
      <c r="P293" s="172">
        <v>229.78899999999999</v>
      </c>
      <c r="Q293" s="178">
        <v>2.3251873119600601</v>
      </c>
      <c r="R293" s="179">
        <v>1018.34984876535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2218.5691900000002</v>
      </c>
      <c r="Y293" s="166">
        <v>599.33179077420402</v>
      </c>
      <c r="Z293" s="177">
        <v>573</v>
      </c>
      <c r="AA293" s="182">
        <v>1.04595425964084</v>
      </c>
      <c r="AB293" s="183">
        <v>-174.02687550989799</v>
      </c>
      <c r="AC293" s="168">
        <v>1.0999999999999999E-2</v>
      </c>
      <c r="AD293" s="168">
        <v>5.0000000000000001E-3</v>
      </c>
      <c r="AE293" s="176">
        <v>0</v>
      </c>
      <c r="AF293" s="176">
        <v>327</v>
      </c>
      <c r="AG293" s="167"/>
      <c r="AH293" s="180">
        <v>165.7</v>
      </c>
      <c r="AI293" s="166">
        <v>44.762758889338699</v>
      </c>
      <c r="AJ293" s="181" t="s">
        <v>53</v>
      </c>
      <c r="AK293" s="173">
        <v>0.71051998237045599</v>
      </c>
      <c r="AL293" s="174">
        <v>-97.360300396376203</v>
      </c>
      <c r="AM293" s="168"/>
      <c r="AN293" s="168"/>
      <c r="AO293" s="176">
        <v>68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-48.808965180032096</v>
      </c>
      <c r="AW293" s="168"/>
      <c r="AX293" s="168"/>
      <c r="AY293" s="176">
        <v>42</v>
      </c>
      <c r="AZ293" s="176">
        <v>54</v>
      </c>
      <c r="BA293" s="167"/>
      <c r="BB293" s="184">
        <v>133.80000000000001</v>
      </c>
      <c r="BC293" s="180">
        <v>36.145184908832398</v>
      </c>
      <c r="BD293" s="181" t="s">
        <v>55</v>
      </c>
      <c r="BE293" s="178">
        <v>1.12953702840101</v>
      </c>
      <c r="BF293" s="179">
        <v>0.18206963993588901</v>
      </c>
      <c r="BG293" s="168">
        <v>0.02</v>
      </c>
      <c r="BH293" s="168">
        <v>1.2999999999999999E-2</v>
      </c>
      <c r="BI293" s="176">
        <v>0</v>
      </c>
      <c r="BJ293" s="176">
        <v>9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343.35840000000002</v>
      </c>
      <c r="N294" s="171">
        <v>1752.8422399999999</v>
      </c>
      <c r="O294" s="166">
        <v>506.297199740851</v>
      </c>
      <c r="P294" s="172">
        <v>212.5</v>
      </c>
      <c r="Q294" s="178">
        <v>2.3825750576039999</v>
      </c>
      <c r="R294" s="179">
        <v>922.98127070556598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2331.6493249999999</v>
      </c>
      <c r="Y294" s="166">
        <v>673.48190104384105</v>
      </c>
      <c r="Z294" s="177">
        <v>573</v>
      </c>
      <c r="AA294" s="178">
        <v>1.1753610838461499</v>
      </c>
      <c r="AB294" s="179">
        <v>93.953628973126797</v>
      </c>
      <c r="AC294" s="168">
        <v>0.02</v>
      </c>
      <c r="AD294" s="168">
        <v>1.7999999999999999E-2</v>
      </c>
      <c r="AE294" s="176">
        <v>0</v>
      </c>
      <c r="AF294" s="176">
        <v>49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-58.229369720232199</v>
      </c>
      <c r="AM294" s="168"/>
      <c r="AN294" s="168"/>
      <c r="AO294" s="176">
        <v>31</v>
      </c>
      <c r="AP294" s="176">
        <v>74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-27.583649452757399</v>
      </c>
      <c r="AW294" s="168"/>
      <c r="AX294" s="168"/>
      <c r="AY294" s="176">
        <v>21</v>
      </c>
      <c r="AZ294" s="176">
        <v>32</v>
      </c>
      <c r="BA294" s="167"/>
      <c r="BB294" s="184">
        <v>138.80000000000001</v>
      </c>
      <c r="BC294" s="180">
        <v>40.091486683952901</v>
      </c>
      <c r="BD294" s="181" t="s">
        <v>55</v>
      </c>
      <c r="BE294" s="178">
        <v>1.2528589588735299</v>
      </c>
      <c r="BF294" s="179">
        <v>13.8327010944852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3987.3066699999999</v>
      </c>
      <c r="N295" s="171">
        <v>10568.83834</v>
      </c>
      <c r="O295" s="166">
        <v>1028.3725078417399</v>
      </c>
      <c r="P295" s="172">
        <v>263.10899999999998</v>
      </c>
      <c r="Q295" s="178">
        <v>3.9085417368533202</v>
      </c>
      <c r="R295" s="179">
        <v>7518.6855080341302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4804.6173900000003</v>
      </c>
      <c r="Y295" s="166">
        <v>467.50042678525398</v>
      </c>
      <c r="Z295" s="177">
        <v>573</v>
      </c>
      <c r="AA295" s="188">
        <v>0.81588207117845402</v>
      </c>
      <c r="AB295" s="171">
        <v>-1838.01958827305</v>
      </c>
      <c r="AC295" s="168"/>
      <c r="AD295" s="168"/>
      <c r="AE295" s="176">
        <v>1085</v>
      </c>
      <c r="AF295" s="176">
        <v>2263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-284.89228556928799</v>
      </c>
      <c r="AM295" s="168"/>
      <c r="AN295" s="168"/>
      <c r="AO295" s="176">
        <v>203</v>
      </c>
      <c r="AP295" s="176">
        <v>332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-138.38375506521601</v>
      </c>
      <c r="AW295" s="168"/>
      <c r="AX295" s="168"/>
      <c r="AY295" s="176">
        <v>118</v>
      </c>
      <c r="AZ295" s="176">
        <v>151</v>
      </c>
      <c r="BA295" s="167"/>
      <c r="BB295" s="184">
        <v>384.2</v>
      </c>
      <c r="BC295" s="180">
        <v>37.383551985789801</v>
      </c>
      <c r="BD295" s="181" t="s">
        <v>55</v>
      </c>
      <c r="BE295" s="178">
        <v>1.1682359995559299</v>
      </c>
      <c r="BF295" s="179">
        <v>13.232489869568001</v>
      </c>
      <c r="BG295" s="168">
        <v>0.02</v>
      </c>
      <c r="BH295" s="168">
        <v>1.7000000000000001E-2</v>
      </c>
      <c r="BI295" s="176">
        <v>0</v>
      </c>
      <c r="BJ295" s="176">
        <v>11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2.4E-2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419.17676</v>
      </c>
      <c r="N296" s="171">
        <v>1956.4968899999999</v>
      </c>
      <c r="O296" s="166">
        <v>490.19704430340403</v>
      </c>
      <c r="P296" s="172">
        <v>212.5</v>
      </c>
      <c r="Q296" s="178">
        <v>2.3068096202513102</v>
      </c>
      <c r="R296" s="179">
        <v>999.79527381740104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2451.5840750000002</v>
      </c>
      <c r="Y296" s="166">
        <v>614.24031572383103</v>
      </c>
      <c r="Z296" s="177">
        <v>573</v>
      </c>
      <c r="AA296" s="182">
        <v>1.0719726277902799</v>
      </c>
      <c r="AB296" s="183">
        <v>-128.13369475355</v>
      </c>
      <c r="AC296" s="168">
        <v>1.4E-2</v>
      </c>
      <c r="AD296" s="168">
        <v>7.0000000000000001E-3</v>
      </c>
      <c r="AE296" s="176">
        <v>0</v>
      </c>
      <c r="AF296" s="176">
        <v>293</v>
      </c>
      <c r="AG296" s="167"/>
      <c r="AH296" s="180">
        <v>210.55</v>
      </c>
      <c r="AI296" s="166">
        <v>52.752952588686</v>
      </c>
      <c r="AJ296" s="181" t="s">
        <v>53</v>
      </c>
      <c r="AK296" s="188">
        <v>0.83734845378866696</v>
      </c>
      <c r="AL296" s="171">
        <v>-73.083890915311798</v>
      </c>
      <c r="AM296" s="168"/>
      <c r="AN296" s="168"/>
      <c r="AO296" s="176">
        <v>41</v>
      </c>
      <c r="AP296" s="176">
        <v>92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-56.234004041984001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-46.468008083967902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35.912790000000001</v>
      </c>
      <c r="N297" s="171">
        <v>267.00250999999997</v>
      </c>
      <c r="O297" s="166">
        <v>141.36146946480099</v>
      </c>
      <c r="P297" s="172">
        <v>212.5</v>
      </c>
      <c r="Q297" s="173">
        <v>0.66523044454024205</v>
      </c>
      <c r="R297" s="174">
        <v>-185.74109750003399</v>
      </c>
      <c r="S297" s="168"/>
      <c r="T297" s="168"/>
      <c r="U297" s="175">
        <v>135</v>
      </c>
      <c r="V297" s="176">
        <v>215</v>
      </c>
      <c r="W297" s="167"/>
      <c r="X297" s="175">
        <v>1458.7644499999999</v>
      </c>
      <c r="Y297" s="166">
        <v>772.32639593917202</v>
      </c>
      <c r="Z297" s="177">
        <v>573</v>
      </c>
      <c r="AA297" s="178">
        <v>1.3478645653388699</v>
      </c>
      <c r="AB297" s="179">
        <v>237.95462836461499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177.75</v>
      </c>
      <c r="AI297" s="166">
        <v>94.107734033543196</v>
      </c>
      <c r="AJ297" s="181" t="s">
        <v>53</v>
      </c>
      <c r="AK297" s="178">
        <v>1.4937735560879899</v>
      </c>
      <c r="AL297" s="179">
        <v>43.524836364695901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-20.488930447061399</v>
      </c>
      <c r="AW297" s="168"/>
      <c r="AX297" s="168"/>
      <c r="AY297" s="176">
        <v>17</v>
      </c>
      <c r="AZ297" s="176">
        <v>23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-0.77786089412273896</v>
      </c>
      <c r="BG297" s="168">
        <v>1.9E-2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0.03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427.67397999999997</v>
      </c>
      <c r="N298" s="171">
        <v>2547.3911400000002</v>
      </c>
      <c r="O298" s="166">
        <v>794.22528198017994</v>
      </c>
      <c r="P298" s="172">
        <v>236.798</v>
      </c>
      <c r="Q298" s="178">
        <v>3.3540202281276899</v>
      </c>
      <c r="R298" s="179">
        <v>1690.6708430195499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1746.0231200000001</v>
      </c>
      <c r="Y298" s="166">
        <v>544.37486377765799</v>
      </c>
      <c r="Z298" s="177">
        <v>573</v>
      </c>
      <c r="AA298" s="182">
        <v>0.95004339228212598</v>
      </c>
      <c r="AB298" s="183">
        <v>-327.05490502470201</v>
      </c>
      <c r="AC298" s="168">
        <v>1E-3</v>
      </c>
      <c r="AD298" s="168"/>
      <c r="AE298" s="176">
        <v>92</v>
      </c>
      <c r="AF298" s="176">
        <v>460</v>
      </c>
      <c r="AG298" s="167"/>
      <c r="AH298" s="180">
        <v>116.75</v>
      </c>
      <c r="AI298" s="166">
        <v>36.400299983451298</v>
      </c>
      <c r="AJ298" s="181" t="s">
        <v>53</v>
      </c>
      <c r="AK298" s="173">
        <v>0.57778253941986202</v>
      </c>
      <c r="AL298" s="174">
        <v>-111.180044636224</v>
      </c>
      <c r="AM298" s="168"/>
      <c r="AN298" s="168"/>
      <c r="AO298" s="176">
        <v>86</v>
      </c>
      <c r="AP298" s="176">
        <v>126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-45.886995463167999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-0.57399092633589499</v>
      </c>
      <c r="BG298" s="168">
        <v>1.9E-2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367190.67946000001</v>
      </c>
      <c r="N299" s="194">
        <v>1052191.2132999999</v>
      </c>
      <c r="O299" s="191">
        <v>908.46431960219104</v>
      </c>
      <c r="P299" s="195"/>
      <c r="Q299" s="189"/>
      <c r="R299" s="189"/>
      <c r="S299" s="189"/>
      <c r="T299" s="189"/>
      <c r="U299" s="196">
        <v>37690</v>
      </c>
      <c r="V299" s="196">
        <v>41809</v>
      </c>
      <c r="W299" s="192"/>
      <c r="X299" s="197">
        <v>651214.79226000002</v>
      </c>
      <c r="Y299" s="198">
        <v>562.26035314427702</v>
      </c>
      <c r="Z299" s="199"/>
      <c r="AA299" s="200"/>
      <c r="AB299" s="200"/>
      <c r="AC299" s="200"/>
      <c r="AD299" s="200"/>
      <c r="AE299" s="201">
        <v>71115</v>
      </c>
      <c r="AF299" s="201">
        <v>167666</v>
      </c>
      <c r="AG299" s="192"/>
      <c r="AH299" s="198">
        <v>61048.85</v>
      </c>
      <c r="AI299" s="202">
        <v>52.709717850431602</v>
      </c>
      <c r="AJ299" s="199"/>
      <c r="AK299" s="200"/>
      <c r="AL299" s="200"/>
      <c r="AM299" s="200"/>
      <c r="AN299" s="200"/>
      <c r="AO299" s="201">
        <v>15664</v>
      </c>
      <c r="AP299" s="201">
        <v>28652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45149.599999999999</v>
      </c>
      <c r="BC299" s="202">
        <v>38.982268741505301</v>
      </c>
      <c r="BD299" s="199"/>
      <c r="BE299" s="200"/>
      <c r="BF299" s="200"/>
      <c r="BG299" s="200"/>
      <c r="BH299" s="200"/>
      <c r="BI299" s="201">
        <v>1479</v>
      </c>
      <c r="BJ299" s="201">
        <v>4638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C11" sqref="C1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691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692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693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694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695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685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10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4.7500000000000001E-2</v>
      </c>
      <c r="G6" s="168">
        <v>3.7499999999999999E-2</v>
      </c>
      <c r="H6" s="169"/>
      <c r="I6" s="170">
        <v>6</v>
      </c>
      <c r="J6" s="170">
        <v>6</v>
      </c>
      <c r="K6" s="167"/>
      <c r="L6" s="171">
        <v>265.52704</v>
      </c>
      <c r="M6" s="171">
        <v>209.98823999999999</v>
      </c>
      <c r="N6" s="171">
        <v>475.51528000000002</v>
      </c>
      <c r="O6" s="166">
        <v>250.27753598804699</v>
      </c>
      <c r="P6" s="172">
        <v>234.65600000000001</v>
      </c>
      <c r="Q6" s="182">
        <v>1.0665720714068601</v>
      </c>
      <c r="R6" s="183">
        <v>-38.086770199417103</v>
      </c>
      <c r="S6" s="168">
        <v>5.4999999999999997E-3</v>
      </c>
      <c r="T6" s="168">
        <v>3.5000000000000001E-3</v>
      </c>
      <c r="U6" s="175">
        <v>0</v>
      </c>
      <c r="V6" s="176">
        <v>60</v>
      </c>
      <c r="W6" s="167"/>
      <c r="X6" s="175">
        <v>1546.044455</v>
      </c>
      <c r="Y6" s="166">
        <v>813.72820811432905</v>
      </c>
      <c r="Z6" s="177">
        <v>573</v>
      </c>
      <c r="AA6" s="178">
        <v>1.42011903684874</v>
      </c>
      <c r="AB6" s="179">
        <v>291.893805690943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123.1</v>
      </c>
      <c r="AI6" s="166">
        <v>64.791113926199401</v>
      </c>
      <c r="AJ6" s="181" t="s">
        <v>53</v>
      </c>
      <c r="AK6" s="182">
        <v>1.02843037978094</v>
      </c>
      <c r="AL6" s="183">
        <v>-14.7909090863361</v>
      </c>
      <c r="AM6" s="168">
        <v>7.0000000000000001E-3</v>
      </c>
      <c r="AN6" s="168">
        <v>3.0000000000000001E-3</v>
      </c>
      <c r="AO6" s="176">
        <v>0</v>
      </c>
      <c r="AP6" s="176">
        <v>21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-14.819913418752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-2.6398268375040299</v>
      </c>
      <c r="BG6" s="168">
        <v>1.4999999999999999E-2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4.3999999999999997E-2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6668.3214900000003</v>
      </c>
      <c r="N7" s="171">
        <v>9818.9077799999995</v>
      </c>
      <c r="O7" s="166">
        <v>1068.2604356167201</v>
      </c>
      <c r="P7" s="172">
        <v>244.07400000000001</v>
      </c>
      <c r="Q7" s="178">
        <v>4.3767891525386604</v>
      </c>
      <c r="R7" s="179">
        <v>7234.5059803384602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5980.6178550000004</v>
      </c>
      <c r="Y7" s="166">
        <v>650.66885015997605</v>
      </c>
      <c r="Z7" s="177">
        <v>573</v>
      </c>
      <c r="AA7" s="182">
        <v>1.13554773151828</v>
      </c>
      <c r="AB7" s="183">
        <v>-86.649577033151203</v>
      </c>
      <c r="AC7" s="168">
        <v>1.7999999999999999E-2</v>
      </c>
      <c r="AD7" s="168">
        <v>1.4E-2</v>
      </c>
      <c r="AE7" s="176">
        <v>0</v>
      </c>
      <c r="AF7" s="176">
        <v>340</v>
      </c>
      <c r="AG7" s="167"/>
      <c r="AH7" s="180">
        <v>477.35</v>
      </c>
      <c r="AI7" s="166">
        <v>51.933894315650797</v>
      </c>
      <c r="AJ7" s="181" t="s">
        <v>53</v>
      </c>
      <c r="AK7" s="188">
        <v>0.82434752881985396</v>
      </c>
      <c r="AL7" s="171">
        <v>-189.73175954291199</v>
      </c>
      <c r="AM7" s="168"/>
      <c r="AN7" s="168"/>
      <c r="AO7" s="176">
        <v>102</v>
      </c>
      <c r="AP7" s="176">
        <v>218</v>
      </c>
      <c r="AQ7" s="167"/>
      <c r="AR7" s="180">
        <v>74.7</v>
      </c>
      <c r="AS7" s="166">
        <v>8.1270805601322298</v>
      </c>
      <c r="AT7" s="181" t="s">
        <v>54</v>
      </c>
      <c r="AU7" s="173">
        <v>0.50794253500826403</v>
      </c>
      <c r="AV7" s="174">
        <v>-94.717589725183998</v>
      </c>
      <c r="AW7" s="168"/>
      <c r="AX7" s="168"/>
      <c r="AY7" s="176">
        <v>73</v>
      </c>
      <c r="AZ7" s="176">
        <v>102</v>
      </c>
      <c r="BA7" s="167"/>
      <c r="BB7" s="184">
        <v>385</v>
      </c>
      <c r="BC7" s="180">
        <v>41.886559781136597</v>
      </c>
      <c r="BD7" s="181" t="s">
        <v>55</v>
      </c>
      <c r="BE7" s="178">
        <v>1.30895499316052</v>
      </c>
      <c r="BF7" s="179">
        <v>46.164820549632097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5.0500000000000003E-2</v>
      </c>
      <c r="H8" s="169"/>
      <c r="I8" s="170">
        <v>6</v>
      </c>
      <c r="J8" s="170">
        <v>6</v>
      </c>
      <c r="K8" s="167"/>
      <c r="L8" s="171">
        <v>1159.26242</v>
      </c>
      <c r="M8" s="171">
        <v>857.93501000000003</v>
      </c>
      <c r="N8" s="171">
        <v>2017.1974299999999</v>
      </c>
      <c r="O8" s="166">
        <v>835.72730430959098</v>
      </c>
      <c r="P8" s="172">
        <v>214.66499999999999</v>
      </c>
      <c r="Q8" s="178">
        <v>3.8931698428229602</v>
      </c>
      <c r="R8" s="179">
        <v>1420.30298840662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2253.0179450000001</v>
      </c>
      <c r="Y8" s="166">
        <v>933.42802530537801</v>
      </c>
      <c r="Z8" s="177">
        <v>573</v>
      </c>
      <c r="AA8" s="178">
        <v>1.6290192413706399</v>
      </c>
      <c r="AB8" s="179">
        <v>659.74230606022604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113.35</v>
      </c>
      <c r="AI8" s="166">
        <v>46.961040369505199</v>
      </c>
      <c r="AJ8" s="181" t="s">
        <v>53</v>
      </c>
      <c r="AK8" s="173">
        <v>0.74541333919849495</v>
      </c>
      <c r="AL8" s="174">
        <v>-61.826902710655702</v>
      </c>
      <c r="AM8" s="168"/>
      <c r="AN8" s="168"/>
      <c r="AO8" s="176">
        <v>39</v>
      </c>
      <c r="AP8" s="176">
        <v>70</v>
      </c>
      <c r="AQ8" s="167"/>
      <c r="AR8" s="180">
        <v>39.1</v>
      </c>
      <c r="AS8" s="166">
        <v>16.199176695612302</v>
      </c>
      <c r="AT8" s="181" t="s">
        <v>54</v>
      </c>
      <c r="AU8" s="182">
        <v>1.01244854347577</v>
      </c>
      <c r="AV8" s="183">
        <v>-5.3893721169919298</v>
      </c>
      <c r="AW8" s="168">
        <v>2.5000000000000001E-3</v>
      </c>
      <c r="AX8" s="168">
        <v>5.0000000000000001E-4</v>
      </c>
      <c r="AY8" s="176">
        <v>0</v>
      </c>
      <c r="AZ8" s="176">
        <v>8</v>
      </c>
      <c r="BA8" s="167"/>
      <c r="BB8" s="184">
        <v>114.8</v>
      </c>
      <c r="BC8" s="180">
        <v>47.5617771011839</v>
      </c>
      <c r="BD8" s="181" t="s">
        <v>55</v>
      </c>
      <c r="BE8" s="178">
        <v>1.486305534412</v>
      </c>
      <c r="BF8" s="179">
        <v>25.821255766016101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-552.19554000000005</v>
      </c>
      <c r="N9" s="171">
        <v>445.57675999999998</v>
      </c>
      <c r="O9" s="166">
        <v>158.273449338604</v>
      </c>
      <c r="P9" s="172">
        <v>212.5</v>
      </c>
      <c r="Q9" s="173">
        <v>0.74481623218166504</v>
      </c>
      <c r="R9" s="174">
        <v>-243.59246771199901</v>
      </c>
      <c r="S9" s="168"/>
      <c r="T9" s="168"/>
      <c r="U9" s="175">
        <v>153</v>
      </c>
      <c r="V9" s="176">
        <v>273</v>
      </c>
      <c r="W9" s="167"/>
      <c r="X9" s="175">
        <v>1516.0708999999999</v>
      </c>
      <c r="Y9" s="166">
        <v>538.52398133350005</v>
      </c>
      <c r="Z9" s="177">
        <v>573</v>
      </c>
      <c r="AA9" s="188">
        <v>0.93983242815619605</v>
      </c>
      <c r="AB9" s="171">
        <v>-342.25365284223699</v>
      </c>
      <c r="AC9" s="168"/>
      <c r="AD9" s="168"/>
      <c r="AE9" s="176">
        <v>98</v>
      </c>
      <c r="AF9" s="176">
        <v>420</v>
      </c>
      <c r="AG9" s="167"/>
      <c r="AH9" s="180">
        <v>100.5</v>
      </c>
      <c r="AI9" s="166">
        <v>35.698633964952997</v>
      </c>
      <c r="AJ9" s="181" t="s">
        <v>53</v>
      </c>
      <c r="AK9" s="173">
        <v>0.56664498357068205</v>
      </c>
      <c r="AL9" s="174">
        <v>-103.81840633344</v>
      </c>
      <c r="AM9" s="168"/>
      <c r="AN9" s="168"/>
      <c r="AO9" s="176">
        <v>77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-44.890388910079899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-20.780777820159901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0.05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3168.7971899999998</v>
      </c>
      <c r="N10" s="171">
        <v>5920.7031900000002</v>
      </c>
      <c r="O10" s="166">
        <v>886.68472671537404</v>
      </c>
      <c r="P10" s="172">
        <v>234.65600000000001</v>
      </c>
      <c r="Q10" s="178">
        <v>3.7786578085170399</v>
      </c>
      <c r="R10" s="179">
        <v>4115.6574778674103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4929.0041300000003</v>
      </c>
      <c r="Y10" s="166">
        <v>738.167839146147</v>
      </c>
      <c r="Z10" s="177">
        <v>573</v>
      </c>
      <c r="AA10" s="178">
        <v>1.28825102817827</v>
      </c>
      <c r="AB10" s="179">
        <v>521.31290091584299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420.8</v>
      </c>
      <c r="AI10" s="166">
        <v>63.019023421410402</v>
      </c>
      <c r="AJ10" s="181" t="s">
        <v>53</v>
      </c>
      <c r="AK10" s="182">
        <v>1.00030195907001</v>
      </c>
      <c r="AL10" s="183">
        <v>-63.815266024959598</v>
      </c>
      <c r="AM10" s="168">
        <v>4.0000000000000001E-3</v>
      </c>
      <c r="AN10" s="168">
        <v>1E-3</v>
      </c>
      <c r="AO10" s="176">
        <v>0</v>
      </c>
      <c r="AP10" s="176">
        <v>85</v>
      </c>
      <c r="AQ10" s="167"/>
      <c r="AR10" s="180">
        <v>55.7</v>
      </c>
      <c r="AS10" s="166">
        <v>8.3416340412845997</v>
      </c>
      <c r="AT10" s="181" t="s">
        <v>54</v>
      </c>
      <c r="AU10" s="173">
        <v>0.52135212758028804</v>
      </c>
      <c r="AV10" s="174">
        <v>-67.376892958719907</v>
      </c>
      <c r="AW10" s="168"/>
      <c r="AX10" s="168"/>
      <c r="AY10" s="176">
        <v>52</v>
      </c>
      <c r="AZ10" s="176">
        <v>73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-8.3537859174398097</v>
      </c>
      <c r="BG10" s="168">
        <v>1.6E-2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4.3999999999999997E-2</v>
      </c>
      <c r="G11" s="168">
        <v>3.5999999999999997E-2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330.4932</v>
      </c>
      <c r="N11" s="171">
        <v>813.87725999999998</v>
      </c>
      <c r="O11" s="166">
        <v>391.48526429939199</v>
      </c>
      <c r="P11" s="172">
        <v>214.66499999999999</v>
      </c>
      <c r="Q11" s="178">
        <v>1.8237032785940499</v>
      </c>
      <c r="R11" s="179">
        <v>299.76588315211097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1245.6219699999999</v>
      </c>
      <c r="Y11" s="166">
        <v>599.15993492996699</v>
      </c>
      <c r="Z11" s="177">
        <v>573</v>
      </c>
      <c r="AA11" s="182">
        <v>1.0456543367015101</v>
      </c>
      <c r="AB11" s="183">
        <v>-126.68287212070101</v>
      </c>
      <c r="AC11" s="168">
        <v>8.9999999999999993E-3</v>
      </c>
      <c r="AD11" s="168">
        <v>5.0000000000000001E-3</v>
      </c>
      <c r="AE11" s="176">
        <v>0</v>
      </c>
      <c r="AF11" s="176">
        <v>184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-19.3816842122236</v>
      </c>
      <c r="AM11" s="168">
        <v>5.0000000000000001E-3</v>
      </c>
      <c r="AN11" s="168">
        <v>1E-3</v>
      </c>
      <c r="AO11" s="176">
        <v>0</v>
      </c>
      <c r="AP11" s="176">
        <v>26</v>
      </c>
      <c r="AQ11" s="167"/>
      <c r="AR11" s="180">
        <v>25.4</v>
      </c>
      <c r="AS11" s="166">
        <v>12.217721518849901</v>
      </c>
      <c r="AT11" s="181" t="s">
        <v>54</v>
      </c>
      <c r="AU11" s="188">
        <v>0.76360759492811703</v>
      </c>
      <c r="AV11" s="171">
        <v>-12.919157895167899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5.1616842096641697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3.7999999999999999E-2</v>
      </c>
      <c r="G12" s="168">
        <v>3.3000000000000002E-2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2194.0407599999999</v>
      </c>
      <c r="N12" s="171">
        <v>4433.07737</v>
      </c>
      <c r="O12" s="166">
        <v>818.46041418629</v>
      </c>
      <c r="P12" s="172">
        <v>216.447</v>
      </c>
      <c r="Q12" s="178">
        <v>3.78134330430216</v>
      </c>
      <c r="R12" s="179">
        <v>3082.5242148739599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3205.5743200000002</v>
      </c>
      <c r="Y12" s="166">
        <v>591.83169312746202</v>
      </c>
      <c r="Z12" s="177">
        <v>573</v>
      </c>
      <c r="AA12" s="182">
        <v>1.0328650839920801</v>
      </c>
      <c r="AB12" s="183">
        <v>-369.74415467148998</v>
      </c>
      <c r="AC12" s="168">
        <v>8.0000000000000002E-3</v>
      </c>
      <c r="AD12" s="168">
        <v>3.0000000000000001E-3</v>
      </c>
      <c r="AE12" s="176">
        <v>0</v>
      </c>
      <c r="AF12" s="176">
        <v>519</v>
      </c>
      <c r="AG12" s="167"/>
      <c r="AH12" s="180">
        <v>324.10000000000002</v>
      </c>
      <c r="AI12" s="166">
        <v>59.837218730467697</v>
      </c>
      <c r="AJ12" s="181" t="s">
        <v>53</v>
      </c>
      <c r="AK12" s="188">
        <v>0.94979712270583605</v>
      </c>
      <c r="AL12" s="171">
        <v>-68.997842764928095</v>
      </c>
      <c r="AM12" s="168"/>
      <c r="AN12" s="168"/>
      <c r="AO12" s="176">
        <v>18</v>
      </c>
      <c r="AP12" s="176">
        <v>86</v>
      </c>
      <c r="AQ12" s="167"/>
      <c r="AR12" s="180">
        <v>50.2</v>
      </c>
      <c r="AS12" s="166">
        <v>9.2682146876565206</v>
      </c>
      <c r="AT12" s="181" t="s">
        <v>54</v>
      </c>
      <c r="AU12" s="173">
        <v>0.57926341797853298</v>
      </c>
      <c r="AV12" s="174">
        <v>-49.634372765696</v>
      </c>
      <c r="AW12" s="168"/>
      <c r="AX12" s="168"/>
      <c r="AY12" s="176">
        <v>37</v>
      </c>
      <c r="AZ12" s="176">
        <v>54</v>
      </c>
      <c r="BA12" s="167"/>
      <c r="BB12" s="184">
        <v>210.2</v>
      </c>
      <c r="BC12" s="180">
        <v>38.808341182179298</v>
      </c>
      <c r="BD12" s="181" t="s">
        <v>55</v>
      </c>
      <c r="BE12" s="178">
        <v>1.2127606619430999</v>
      </c>
      <c r="BF12" s="179">
        <v>10.531254468607999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6.4000000000000001E-2</v>
      </c>
      <c r="G13" s="168">
        <v>0.06</v>
      </c>
      <c r="H13" s="169"/>
      <c r="I13" s="170">
        <v>6</v>
      </c>
      <c r="J13" s="170">
        <v>6</v>
      </c>
      <c r="K13" s="167"/>
      <c r="L13" s="171">
        <v>1992.38537</v>
      </c>
      <c r="M13" s="171">
        <v>1617.6458399999999</v>
      </c>
      <c r="N13" s="171">
        <v>3610.0312100000001</v>
      </c>
      <c r="O13" s="166">
        <v>1424.23396175933</v>
      </c>
      <c r="P13" s="172">
        <v>223.197</v>
      </c>
      <c r="Q13" s="178">
        <v>6.38106229814617</v>
      </c>
      <c r="R13" s="179">
        <v>2958.2971005981499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2256.3822700000001</v>
      </c>
      <c r="Y13" s="166">
        <v>890.19071379319701</v>
      </c>
      <c r="Z13" s="177">
        <v>573</v>
      </c>
      <c r="AA13" s="178">
        <v>1.55356145513647</v>
      </c>
      <c r="AB13" s="179">
        <v>583.22517251545696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175.45</v>
      </c>
      <c r="AI13" s="166">
        <v>69.218750214260595</v>
      </c>
      <c r="AJ13" s="181" t="s">
        <v>53</v>
      </c>
      <c r="AK13" s="182">
        <v>1.0987103208612801</v>
      </c>
      <c r="AL13" s="183">
        <v>-8.5096808752638804</v>
      </c>
      <c r="AM13" s="168">
        <v>1.4E-2</v>
      </c>
      <c r="AN13" s="168">
        <v>0.01</v>
      </c>
      <c r="AO13" s="176">
        <v>0</v>
      </c>
      <c r="AP13" s="176">
        <v>17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-8.3199189524479706</v>
      </c>
      <c r="AW13" s="168"/>
      <c r="AX13" s="168"/>
      <c r="AY13" s="176">
        <v>3</v>
      </c>
      <c r="AZ13" s="176">
        <v>11</v>
      </c>
      <c r="BA13" s="167"/>
      <c r="BB13" s="184">
        <v>147.80000000000001</v>
      </c>
      <c r="BC13" s="180">
        <v>58.310238140026897</v>
      </c>
      <c r="BD13" s="181" t="s">
        <v>55</v>
      </c>
      <c r="BE13" s="178">
        <v>1.8221949418758401</v>
      </c>
      <c r="BF13" s="179">
        <v>54.360162095104101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-1069.59833</v>
      </c>
      <c r="N14" s="171">
        <v>-59.852249999999998</v>
      </c>
      <c r="O14" s="166">
        <v>-21.236061427918798</v>
      </c>
      <c r="P14" s="172">
        <v>212.5</v>
      </c>
      <c r="Q14" s="173">
        <v>-9.9934406719617896E-2</v>
      </c>
      <c r="R14" s="174">
        <v>-749.80273115360001</v>
      </c>
      <c r="S14" s="168"/>
      <c r="T14" s="168"/>
      <c r="U14" s="175">
        <v>659</v>
      </c>
      <c r="V14" s="176">
        <v>779</v>
      </c>
      <c r="W14" s="167"/>
      <c r="X14" s="175">
        <v>2124.2642850000002</v>
      </c>
      <c r="Y14" s="166">
        <v>753.706115399071</v>
      </c>
      <c r="Z14" s="177">
        <v>573</v>
      </c>
      <c r="AA14" s="178">
        <v>1.3153684387418301</v>
      </c>
      <c r="AB14" s="179">
        <v>263.83310523052899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152.69999999999999</v>
      </c>
      <c r="AI14" s="166">
        <v>54.179192595820602</v>
      </c>
      <c r="AJ14" s="181" t="s">
        <v>53</v>
      </c>
      <c r="AK14" s="188">
        <v>0.859987184060645</v>
      </c>
      <c r="AL14" s="171">
        <v>-51.850025000831899</v>
      </c>
      <c r="AM14" s="168"/>
      <c r="AN14" s="168"/>
      <c r="AO14" s="176">
        <v>25</v>
      </c>
      <c r="AP14" s="176">
        <v>61</v>
      </c>
      <c r="AQ14" s="167"/>
      <c r="AR14" s="180">
        <v>17.3</v>
      </c>
      <c r="AS14" s="166">
        <v>6.1381796457609497</v>
      </c>
      <c r="AT14" s="181" t="s">
        <v>54</v>
      </c>
      <c r="AU14" s="173">
        <v>0.38363622786005902</v>
      </c>
      <c r="AV14" s="174">
        <v>-34.649212698623998</v>
      </c>
      <c r="AW14" s="168"/>
      <c r="AX14" s="168"/>
      <c r="AY14" s="176">
        <v>28</v>
      </c>
      <c r="AZ14" s="176">
        <v>37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-36.4984253972479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8.9999999999999993E-3</v>
      </c>
      <c r="G15" s="168">
        <v>6.4999999999999997E-3</v>
      </c>
      <c r="H15" s="169"/>
      <c r="I15" s="170">
        <v>3</v>
      </c>
      <c r="J15" s="170">
        <v>3</v>
      </c>
      <c r="K15" s="167"/>
      <c r="L15" s="171">
        <v>2879.92571</v>
      </c>
      <c r="M15" s="171">
        <v>-1912.2658799999999</v>
      </c>
      <c r="N15" s="171">
        <v>967.65983000000006</v>
      </c>
      <c r="O15" s="166">
        <v>262.58663545981602</v>
      </c>
      <c r="P15" s="172">
        <v>231.52600000000001</v>
      </c>
      <c r="Q15" s="182">
        <v>1.1341561442767401</v>
      </c>
      <c r="R15" s="183">
        <v>-15.2243432113371</v>
      </c>
      <c r="S15" s="168">
        <v>8.9999999999999993E-3</v>
      </c>
      <c r="T15" s="168">
        <v>6.4999999999999997E-3</v>
      </c>
      <c r="U15" s="175">
        <v>0</v>
      </c>
      <c r="V15" s="176">
        <v>57</v>
      </c>
      <c r="W15" s="167"/>
      <c r="X15" s="175">
        <v>2023.9562550000001</v>
      </c>
      <c r="Y15" s="166">
        <v>549.22592303774798</v>
      </c>
      <c r="Z15" s="177">
        <v>573</v>
      </c>
      <c r="AA15" s="188">
        <v>0.95850946428926298</v>
      </c>
      <c r="AB15" s="171">
        <v>-408.56808891859299</v>
      </c>
      <c r="AC15" s="168">
        <v>0</v>
      </c>
      <c r="AD15" s="168"/>
      <c r="AE15" s="176">
        <v>88</v>
      </c>
      <c r="AF15" s="176">
        <v>510</v>
      </c>
      <c r="AG15" s="167"/>
      <c r="AH15" s="180">
        <v>175.5</v>
      </c>
      <c r="AI15" s="166">
        <v>47.624126882685403</v>
      </c>
      <c r="AJ15" s="181" t="s">
        <v>53</v>
      </c>
      <c r="AK15" s="173">
        <v>0.75593852194738698</v>
      </c>
      <c r="AL15" s="174">
        <v>-91.950320535552095</v>
      </c>
      <c r="AM15" s="168"/>
      <c r="AN15" s="168"/>
      <c r="AO15" s="176">
        <v>57</v>
      </c>
      <c r="AP15" s="176">
        <v>104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-49.323890929664003</v>
      </c>
      <c r="AW15" s="168"/>
      <c r="AX15" s="168"/>
      <c r="AY15" s="176">
        <v>41</v>
      </c>
      <c r="AZ15" s="176">
        <v>53</v>
      </c>
      <c r="BA15" s="167"/>
      <c r="BB15" s="184">
        <v>99.4</v>
      </c>
      <c r="BC15" s="180">
        <v>26.973437106204699</v>
      </c>
      <c r="BD15" s="181" t="s">
        <v>55</v>
      </c>
      <c r="BE15" s="188">
        <v>0.84291990956889695</v>
      </c>
      <c r="BF15" s="171">
        <v>-36.447781859328103</v>
      </c>
      <c r="BG15" s="168"/>
      <c r="BH15" s="168"/>
      <c r="BI15" s="176">
        <v>19</v>
      </c>
      <c r="BJ15" s="176">
        <v>43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4.5999999999999999E-2</v>
      </c>
      <c r="H16" s="169"/>
      <c r="I16" s="170">
        <v>6</v>
      </c>
      <c r="J16" s="170">
        <v>5</v>
      </c>
      <c r="K16" s="167"/>
      <c r="L16" s="171">
        <v>1465.193</v>
      </c>
      <c r="M16" s="171">
        <v>428.68234000000001</v>
      </c>
      <c r="N16" s="171">
        <v>1893.8753400000001</v>
      </c>
      <c r="O16" s="166">
        <v>633.80926127772102</v>
      </c>
      <c r="P16" s="172">
        <v>233.14400000000001</v>
      </c>
      <c r="Q16" s="178">
        <v>2.7185312994446398</v>
      </c>
      <c r="R16" s="179">
        <v>1091.3300861985399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2159.895845</v>
      </c>
      <c r="Y16" s="166">
        <v>722.83637737015397</v>
      </c>
      <c r="Z16" s="177">
        <v>573</v>
      </c>
      <c r="AA16" s="178">
        <v>1.2614945503842101</v>
      </c>
      <c r="AB16" s="179">
        <v>187.473520478529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181.3</v>
      </c>
      <c r="AI16" s="166">
        <v>60.674330903770503</v>
      </c>
      <c r="AJ16" s="181" t="s">
        <v>53</v>
      </c>
      <c r="AK16" s="182">
        <v>0.96308461752016705</v>
      </c>
      <c r="AL16" s="183">
        <v>-35.563187512831902</v>
      </c>
      <c r="AM16" s="168">
        <v>1E-3</v>
      </c>
      <c r="AN16" s="168"/>
      <c r="AO16" s="176">
        <v>7</v>
      </c>
      <c r="AP16" s="176">
        <v>45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-34.276365082623997</v>
      </c>
      <c r="AW16" s="168"/>
      <c r="AX16" s="168"/>
      <c r="AY16" s="176">
        <v>28</v>
      </c>
      <c r="AZ16" s="176">
        <v>37</v>
      </c>
      <c r="BA16" s="167"/>
      <c r="BB16" s="184">
        <v>110.8</v>
      </c>
      <c r="BC16" s="180">
        <v>37.080617011239802</v>
      </c>
      <c r="BD16" s="181" t="s">
        <v>55</v>
      </c>
      <c r="BE16" s="178">
        <v>1.15876928160124</v>
      </c>
      <c r="BF16" s="179">
        <v>0.64726983475206601</v>
      </c>
      <c r="BG16" s="168">
        <v>0.02</v>
      </c>
      <c r="BH16" s="168">
        <v>1.6E-2</v>
      </c>
      <c r="BI16" s="176">
        <v>0</v>
      </c>
      <c r="BJ16" s="176">
        <v>4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587.48716000000002</v>
      </c>
      <c r="N17" s="171">
        <v>1860.1253999999999</v>
      </c>
      <c r="O17" s="166">
        <v>498.44178720559501</v>
      </c>
      <c r="P17" s="172">
        <v>246.29499999999999</v>
      </c>
      <c r="Q17" s="178">
        <v>2.0237592610714601</v>
      </c>
      <c r="R17" s="179">
        <v>801.27195729086998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2738.2055</v>
      </c>
      <c r="Y17" s="166">
        <v>733.73335107202399</v>
      </c>
      <c r="Z17" s="177">
        <v>573</v>
      </c>
      <c r="AA17" s="178">
        <v>1.2805119564956799</v>
      </c>
      <c r="AB17" s="179">
        <v>274.80582614412998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146.6</v>
      </c>
      <c r="AI17" s="166">
        <v>39.2831397304398</v>
      </c>
      <c r="AJ17" s="181" t="s">
        <v>53</v>
      </c>
      <c r="AK17" s="173">
        <v>0.62354190048317104</v>
      </c>
      <c r="AL17" s="174">
        <v>-124.244990319232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-50.686029287423999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-5.3720585748479301</v>
      </c>
      <c r="BG17" s="168">
        <v>1.4999999999999999E-2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-824.82686999999999</v>
      </c>
      <c r="N18" s="171">
        <v>-430.19519000000003</v>
      </c>
      <c r="O18" s="166">
        <v>-178.24363428848599</v>
      </c>
      <c r="P18" s="172">
        <v>233.14400000000001</v>
      </c>
      <c r="Q18" s="173">
        <v>-0.76452164451363303</v>
      </c>
      <c r="R18" s="174">
        <v>-1078.42387317257</v>
      </c>
      <c r="S18" s="168"/>
      <c r="T18" s="168"/>
      <c r="U18" s="175">
        <v>993</v>
      </c>
      <c r="V18" s="176">
        <v>1106</v>
      </c>
      <c r="W18" s="167"/>
      <c r="X18" s="175">
        <v>1726.1867199999999</v>
      </c>
      <c r="Y18" s="166">
        <v>715.21439938303797</v>
      </c>
      <c r="Z18" s="177">
        <v>573</v>
      </c>
      <c r="AA18" s="178">
        <v>1.24819266908035</v>
      </c>
      <c r="AB18" s="179">
        <v>133.02954907609899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11.9361225685763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-27.186064109567901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1.02787178086417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2019.3439100000001</v>
      </c>
      <c r="N19" s="171">
        <v>4376.4114200000004</v>
      </c>
      <c r="O19" s="166">
        <v>760.84535349450096</v>
      </c>
      <c r="P19" s="172">
        <v>212.5</v>
      </c>
      <c r="Q19" s="178">
        <v>3.5804487223270698</v>
      </c>
      <c r="R19" s="179">
        <v>2968.3125064751998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2748.7173349999998</v>
      </c>
      <c r="Y19" s="166">
        <v>477.86842042481902</v>
      </c>
      <c r="Z19" s="177">
        <v>573</v>
      </c>
      <c r="AA19" s="188">
        <v>0.83397630091591402</v>
      </c>
      <c r="AB19" s="171">
        <v>-1048.17997064569</v>
      </c>
      <c r="AC19" s="168"/>
      <c r="AD19" s="168"/>
      <c r="AE19" s="176">
        <v>548</v>
      </c>
      <c r="AF19" s="176">
        <v>1207</v>
      </c>
      <c r="AG19" s="167"/>
      <c r="AH19" s="180">
        <v>299.39999999999998</v>
      </c>
      <c r="AI19" s="166">
        <v>52.051116079999098</v>
      </c>
      <c r="AJ19" s="181" t="s">
        <v>53</v>
      </c>
      <c r="AK19" s="188">
        <v>0.82620819174601801</v>
      </c>
      <c r="AL19" s="171">
        <v>-118.059913186176</v>
      </c>
      <c r="AM19" s="168"/>
      <c r="AN19" s="168"/>
      <c r="AO19" s="176">
        <v>63</v>
      </c>
      <c r="AP19" s="176">
        <v>136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-77.221565253631894</v>
      </c>
      <c r="AW19" s="168"/>
      <c r="AX19" s="168"/>
      <c r="AY19" s="176">
        <v>64</v>
      </c>
      <c r="AZ19" s="176">
        <v>82</v>
      </c>
      <c r="BA19" s="167"/>
      <c r="BB19" s="184">
        <v>151.4</v>
      </c>
      <c r="BC19" s="180">
        <v>26.321105459291498</v>
      </c>
      <c r="BD19" s="181" t="s">
        <v>55</v>
      </c>
      <c r="BE19" s="188">
        <v>0.82253454560285799</v>
      </c>
      <c r="BF19" s="171">
        <v>-60.643130507263798</v>
      </c>
      <c r="BG19" s="168"/>
      <c r="BH19" s="168"/>
      <c r="BI19" s="176">
        <v>33</v>
      </c>
      <c r="BJ19" s="176">
        <v>70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1306.43163</v>
      </c>
      <c r="N20" s="171">
        <v>3064.2109099999998</v>
      </c>
      <c r="O20" s="166">
        <v>824.95159281543795</v>
      </c>
      <c r="P20" s="172">
        <v>231.90199999999999</v>
      </c>
      <c r="Q20" s="178">
        <v>3.5573284957242199</v>
      </c>
      <c r="R20" s="179">
        <v>2071.90137981101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2218.1865349999998</v>
      </c>
      <c r="Y20" s="166">
        <v>597.18360418278405</v>
      </c>
      <c r="Z20" s="177">
        <v>573</v>
      </c>
      <c r="AA20" s="182">
        <v>1.04220524290189</v>
      </c>
      <c r="AB20" s="183">
        <v>-233.68262006675101</v>
      </c>
      <c r="AC20" s="168">
        <v>8.9999999999999993E-3</v>
      </c>
      <c r="AD20" s="168">
        <v>4.0000000000000001E-3</v>
      </c>
      <c r="AE20" s="176">
        <v>0</v>
      </c>
      <c r="AF20" s="176">
        <v>336</v>
      </c>
      <c r="AG20" s="167"/>
      <c r="AH20" s="180">
        <v>136.19999999999999</v>
      </c>
      <c r="AI20" s="166">
        <v>36.667974314295101</v>
      </c>
      <c r="AJ20" s="181" t="s">
        <v>53</v>
      </c>
      <c r="AK20" s="173">
        <v>0.58203133832214404</v>
      </c>
      <c r="AL20" s="174">
        <v>-133.37723694451199</v>
      </c>
      <c r="AM20" s="168"/>
      <c r="AN20" s="168"/>
      <c r="AO20" s="176">
        <v>98</v>
      </c>
      <c r="AP20" s="176">
        <v>145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-16.464060176383999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17.271879647232002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-775.15575000000001</v>
      </c>
      <c r="N21" s="171">
        <v>2320.7630600000002</v>
      </c>
      <c r="O21" s="166">
        <v>349.97793536315299</v>
      </c>
      <c r="P21" s="172">
        <v>218.77099999999999</v>
      </c>
      <c r="Q21" s="178">
        <v>1.59974555751518</v>
      </c>
      <c r="R21" s="179">
        <v>649.54788921204499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3954.5861599999998</v>
      </c>
      <c r="Y21" s="166">
        <v>596.36329246489299</v>
      </c>
      <c r="Z21" s="177">
        <v>573</v>
      </c>
      <c r="AA21" s="182">
        <v>1.04077363431918</v>
      </c>
      <c r="AB21" s="183">
        <v>-422.62239534553498</v>
      </c>
      <c r="AC21" s="168">
        <v>8.0000000000000002E-3</v>
      </c>
      <c r="AD21" s="168">
        <v>4.0000000000000001E-3</v>
      </c>
      <c r="AE21" s="176">
        <v>0</v>
      </c>
      <c r="AF21" s="176">
        <v>606</v>
      </c>
      <c r="AG21" s="167"/>
      <c r="AH21" s="180">
        <v>230.4</v>
      </c>
      <c r="AI21" s="166">
        <v>34.745001632208997</v>
      </c>
      <c r="AJ21" s="181" t="s">
        <v>53</v>
      </c>
      <c r="AK21" s="173">
        <v>0.55150796241601596</v>
      </c>
      <c r="AL21" s="174">
        <v>-250.863767865216</v>
      </c>
      <c r="AM21" s="168"/>
      <c r="AN21" s="168"/>
      <c r="AO21" s="176">
        <v>188</v>
      </c>
      <c r="AP21" s="176">
        <v>271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-75.225718822912</v>
      </c>
      <c r="AW21" s="168"/>
      <c r="AX21" s="168"/>
      <c r="AY21" s="176">
        <v>60</v>
      </c>
      <c r="AZ21" s="176">
        <v>81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15.348562354176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3.4000000000000002E-2</v>
      </c>
      <c r="G22" s="168">
        <v>2.5999999999999999E-2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-361.79946999999999</v>
      </c>
      <c r="N22" s="171">
        <v>2107.92859</v>
      </c>
      <c r="O22" s="166">
        <v>488.28476652794501</v>
      </c>
      <c r="P22" s="172">
        <v>242.99700000000001</v>
      </c>
      <c r="Q22" s="178">
        <v>2.0094271391331802</v>
      </c>
      <c r="R22" s="179">
        <v>899.45793267249496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2484.3437899999999</v>
      </c>
      <c r="Y22" s="166">
        <v>575.47833130120398</v>
      </c>
      <c r="Z22" s="177">
        <v>573</v>
      </c>
      <c r="AA22" s="182">
        <v>1.0043251855169399</v>
      </c>
      <c r="AB22" s="183">
        <v>-365.29503948620902</v>
      </c>
      <c r="AC22" s="168">
        <v>5.0000000000000001E-3</v>
      </c>
      <c r="AD22" s="168">
        <v>1E-3</v>
      </c>
      <c r="AE22" s="176">
        <v>0</v>
      </c>
      <c r="AF22" s="176">
        <v>485</v>
      </c>
      <c r="AG22" s="167"/>
      <c r="AH22" s="180">
        <v>139</v>
      </c>
      <c r="AI22" s="166">
        <v>32.198236159121699</v>
      </c>
      <c r="AJ22" s="181" t="s">
        <v>53</v>
      </c>
      <c r="AK22" s="173">
        <v>0.51108311363685199</v>
      </c>
      <c r="AL22" s="174">
        <v>-174.31107549324801</v>
      </c>
      <c r="AM22" s="168"/>
      <c r="AN22" s="168"/>
      <c r="AO22" s="176">
        <v>133</v>
      </c>
      <c r="AP22" s="176">
        <v>188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-42.471066791936003</v>
      </c>
      <c r="AW22" s="168"/>
      <c r="AX22" s="168"/>
      <c r="AY22" s="176">
        <v>32</v>
      </c>
      <c r="AZ22" s="176">
        <v>46</v>
      </c>
      <c r="BA22" s="167"/>
      <c r="BB22" s="184">
        <v>158.4</v>
      </c>
      <c r="BC22" s="180">
        <v>36.692090702193298</v>
      </c>
      <c r="BD22" s="181" t="s">
        <v>55</v>
      </c>
      <c r="BE22" s="182">
        <v>1.1466278344435401</v>
      </c>
      <c r="BF22" s="183">
        <v>-0.74213358387200401</v>
      </c>
      <c r="BG22" s="168">
        <v>1.9E-2</v>
      </c>
      <c r="BH22" s="168">
        <v>1.4999999999999999E-2</v>
      </c>
      <c r="BI22" s="176">
        <v>0</v>
      </c>
      <c r="BJ22" s="176">
        <v>8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2595.6632199999999</v>
      </c>
      <c r="N23" s="171">
        <v>6968.7017800000003</v>
      </c>
      <c r="O23" s="166">
        <v>1556.87271023054</v>
      </c>
      <c r="P23" s="172">
        <v>251.20400000000001</v>
      </c>
      <c r="Q23" s="178">
        <v>6.1976429922713798</v>
      </c>
      <c r="R23" s="179">
        <v>5673.3795969425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2271.9702550000002</v>
      </c>
      <c r="Y23" s="166">
        <v>507.57925939901702</v>
      </c>
      <c r="Z23" s="177">
        <v>573</v>
      </c>
      <c r="AA23" s="188">
        <v>0.88582767783423599</v>
      </c>
      <c r="AB23" s="171">
        <v>-682.67859968364598</v>
      </c>
      <c r="AC23" s="168"/>
      <c r="AD23" s="168"/>
      <c r="AE23" s="176">
        <v>293</v>
      </c>
      <c r="AF23" s="176">
        <v>806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-232.356680357888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-62.703283900415897</v>
      </c>
      <c r="AW23" s="168"/>
      <c r="AX23" s="168"/>
      <c r="AY23" s="176">
        <v>52</v>
      </c>
      <c r="AZ23" s="176">
        <v>67</v>
      </c>
      <c r="BA23" s="167"/>
      <c r="BB23" s="184">
        <v>121.6</v>
      </c>
      <c r="BC23" s="180">
        <v>27.1665695477692</v>
      </c>
      <c r="BD23" s="181" t="s">
        <v>55</v>
      </c>
      <c r="BE23" s="188">
        <v>0.84895529836778805</v>
      </c>
      <c r="BF23" s="171">
        <v>-43.406567800831802</v>
      </c>
      <c r="BG23" s="168"/>
      <c r="BH23" s="168"/>
      <c r="BI23" s="176">
        <v>22</v>
      </c>
      <c r="BJ23" s="176">
        <v>51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2.7E-2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4068.5357300000001</v>
      </c>
      <c r="N24" s="171">
        <v>8336.8819800000001</v>
      </c>
      <c r="O24" s="166">
        <v>1590.6608490117801</v>
      </c>
      <c r="P24" s="172">
        <v>248.62299999999999</v>
      </c>
      <c r="Q24" s="178">
        <v>6.3978829352544997</v>
      </c>
      <c r="R24" s="179">
        <v>6835.7466609965504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3258.909635</v>
      </c>
      <c r="Y24" s="166">
        <v>621.79361292358794</v>
      </c>
      <c r="Z24" s="177">
        <v>573</v>
      </c>
      <c r="AA24" s="182">
        <v>1.0851546473361</v>
      </c>
      <c r="AB24" s="183">
        <v>-200.748312128702</v>
      </c>
      <c r="AC24" s="168">
        <v>1.2999999999999999E-2</v>
      </c>
      <c r="AD24" s="168">
        <v>8.9999999999999993E-3</v>
      </c>
      <c r="AE24" s="176">
        <v>0</v>
      </c>
      <c r="AF24" s="176">
        <v>345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-126.08124026022401</v>
      </c>
      <c r="AM24" s="168"/>
      <c r="AN24" s="168"/>
      <c r="AO24" s="176">
        <v>76</v>
      </c>
      <c r="AP24" s="176">
        <v>142</v>
      </c>
      <c r="AQ24" s="167"/>
      <c r="AR24" s="180">
        <v>50.1</v>
      </c>
      <c r="AS24" s="166">
        <v>9.5589824501137901</v>
      </c>
      <c r="AT24" s="181" t="s">
        <v>54</v>
      </c>
      <c r="AU24" s="173">
        <v>0.59743640313211199</v>
      </c>
      <c r="AV24" s="174">
        <v>-46.504759431167898</v>
      </c>
      <c r="AW24" s="168"/>
      <c r="AX24" s="168"/>
      <c r="AY24" s="176">
        <v>34</v>
      </c>
      <c r="AZ24" s="176">
        <v>51</v>
      </c>
      <c r="BA24" s="167"/>
      <c r="BB24" s="184">
        <v>180.6</v>
      </c>
      <c r="BC24" s="180">
        <v>34.458128353104797</v>
      </c>
      <c r="BD24" s="181" t="s">
        <v>55</v>
      </c>
      <c r="BE24" s="182">
        <v>1.07681651103453</v>
      </c>
      <c r="BF24" s="183">
        <v>-12.6095188623359</v>
      </c>
      <c r="BG24" s="168">
        <v>1.2E-2</v>
      </c>
      <c r="BH24" s="168">
        <v>8.0000000000000002E-3</v>
      </c>
      <c r="BI24" s="176">
        <v>0</v>
      </c>
      <c r="BJ24" s="176">
        <v>21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585.71766000000002</v>
      </c>
      <c r="N25" s="171">
        <v>2047.15318</v>
      </c>
      <c r="O25" s="166">
        <v>484.82707751496901</v>
      </c>
      <c r="P25" s="172">
        <v>212.5</v>
      </c>
      <c r="Q25" s="178">
        <v>2.2815391883057399</v>
      </c>
      <c r="R25" s="179">
        <v>1013.499900912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1774.8702900000001</v>
      </c>
      <c r="Y25" s="166">
        <v>420.34234862134099</v>
      </c>
      <c r="Z25" s="177">
        <v>573</v>
      </c>
      <c r="AA25" s="173">
        <v>0.73358176024666799</v>
      </c>
      <c r="AB25" s="174">
        <v>-1012.34537549376</v>
      </c>
      <c r="AC25" s="168"/>
      <c r="AD25" s="168"/>
      <c r="AE25" s="176">
        <v>645</v>
      </c>
      <c r="AF25" s="176">
        <v>1129</v>
      </c>
      <c r="AG25" s="167"/>
      <c r="AH25" s="180">
        <v>133.85</v>
      </c>
      <c r="AI25" s="166">
        <v>31.699681762640999</v>
      </c>
      <c r="AJ25" s="181" t="s">
        <v>53</v>
      </c>
      <c r="AK25" s="173">
        <v>0.50316955178795297</v>
      </c>
      <c r="AL25" s="174">
        <v>-172.59779568255999</v>
      </c>
      <c r="AM25" s="168"/>
      <c r="AN25" s="168"/>
      <c r="AO25" s="176">
        <v>133</v>
      </c>
      <c r="AP25" s="176">
        <v>186</v>
      </c>
      <c r="AQ25" s="167"/>
      <c r="AR25" s="180">
        <v>38.4</v>
      </c>
      <c r="AS25" s="166">
        <v>9.0942680589123395</v>
      </c>
      <c r="AT25" s="181" t="s">
        <v>54</v>
      </c>
      <c r="AU25" s="173">
        <v>0.56839175368202099</v>
      </c>
      <c r="AV25" s="174">
        <v>-39.428011601920097</v>
      </c>
      <c r="AW25" s="168"/>
      <c r="AX25" s="168"/>
      <c r="AY25" s="176">
        <v>30</v>
      </c>
      <c r="AZ25" s="176">
        <v>43</v>
      </c>
      <c r="BA25" s="167"/>
      <c r="BB25" s="184">
        <v>162.4</v>
      </c>
      <c r="BC25" s="180">
        <v>38.4611753324834</v>
      </c>
      <c r="BD25" s="181" t="s">
        <v>55</v>
      </c>
      <c r="BE25" s="178">
        <v>1.20191172914011</v>
      </c>
      <c r="BF25" s="179">
        <v>6.7439767961598696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657.91094999999996</v>
      </c>
      <c r="N26" s="171">
        <v>3621.4218599999999</v>
      </c>
      <c r="O26" s="166">
        <v>1115.62895491175</v>
      </c>
      <c r="P26" s="172">
        <v>231.042</v>
      </c>
      <c r="Q26" s="178">
        <v>4.8286846327150501</v>
      </c>
      <c r="R26" s="179">
        <v>2757.4437168728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1720.5069800000001</v>
      </c>
      <c r="Y26" s="166">
        <v>530.02590645867599</v>
      </c>
      <c r="Z26" s="177">
        <v>573</v>
      </c>
      <c r="AA26" s="188">
        <v>0.92500158195231297</v>
      </c>
      <c r="AB26" s="171">
        <v>-422.21804840127902</v>
      </c>
      <c r="AC26" s="168"/>
      <c r="AD26" s="168"/>
      <c r="AE26" s="176">
        <v>140</v>
      </c>
      <c r="AF26" s="176">
        <v>512</v>
      </c>
      <c r="AG26" s="167"/>
      <c r="AH26" s="180">
        <v>163.9</v>
      </c>
      <c r="AI26" s="166">
        <v>50.491655702888799</v>
      </c>
      <c r="AJ26" s="181" t="s">
        <v>53</v>
      </c>
      <c r="AK26" s="188">
        <v>0.80145485242680603</v>
      </c>
      <c r="AL26" s="171">
        <v>-71.687568567679904</v>
      </c>
      <c r="AM26" s="168"/>
      <c r="AN26" s="168"/>
      <c r="AO26" s="176">
        <v>41</v>
      </c>
      <c r="AP26" s="176">
        <v>82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-20.231763445759999</v>
      </c>
      <c r="AW26" s="168"/>
      <c r="AX26" s="168"/>
      <c r="AY26" s="176">
        <v>13</v>
      </c>
      <c r="AZ26" s="176">
        <v>23</v>
      </c>
      <c r="BA26" s="167"/>
      <c r="BB26" s="184">
        <v>146.6</v>
      </c>
      <c r="BC26" s="180">
        <v>45.162152080802301</v>
      </c>
      <c r="BD26" s="181" t="s">
        <v>55</v>
      </c>
      <c r="BE26" s="178">
        <v>1.4113172525250699</v>
      </c>
      <c r="BF26" s="179">
        <v>26.936473108480101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2.3E-2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567.11971000000005</v>
      </c>
      <c r="N27" s="171">
        <v>955.53652999999997</v>
      </c>
      <c r="O27" s="166">
        <v>370.31789842122402</v>
      </c>
      <c r="P27" s="172">
        <v>212.5</v>
      </c>
      <c r="Q27" s="178">
        <v>1.7426724631587001</v>
      </c>
      <c r="R27" s="179">
        <v>323.87561503680001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1245.0255549999999</v>
      </c>
      <c r="Y27" s="166">
        <v>482.50928408599799</v>
      </c>
      <c r="Z27" s="177">
        <v>573</v>
      </c>
      <c r="AA27" s="188">
        <v>0.84207553941709901</v>
      </c>
      <c r="AB27" s="171">
        <v>-458.229523936063</v>
      </c>
      <c r="AC27" s="168"/>
      <c r="AD27" s="168"/>
      <c r="AE27" s="176">
        <v>234</v>
      </c>
      <c r="AF27" s="176">
        <v>530</v>
      </c>
      <c r="AG27" s="167"/>
      <c r="AH27" s="180">
        <v>145.05000000000001</v>
      </c>
      <c r="AI27" s="166">
        <v>56.214084422286398</v>
      </c>
      <c r="AJ27" s="181" t="s">
        <v>53</v>
      </c>
      <c r="AK27" s="188">
        <v>0.89228705432200595</v>
      </c>
      <c r="AL27" s="171">
        <v>-42.218883024383899</v>
      </c>
      <c r="AM27" s="168"/>
      <c r="AN27" s="168"/>
      <c r="AO27" s="176">
        <v>18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-37.260351244288003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-5.7207024885759399</v>
      </c>
      <c r="BG27" s="168">
        <v>1.2999999999999999E-2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5938.8783299999996</v>
      </c>
      <c r="N28" s="171">
        <v>15079.664430000001</v>
      </c>
      <c r="O28" s="166">
        <v>1556.30272454941</v>
      </c>
      <c r="P28" s="172">
        <v>268.108</v>
      </c>
      <c r="Q28" s="178">
        <v>5.80476048663005</v>
      </c>
      <c r="R28" s="179">
        <v>12086.9873913225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6912.5033700000004</v>
      </c>
      <c r="Y28" s="166">
        <v>713.40764100729905</v>
      </c>
      <c r="Z28" s="177">
        <v>573</v>
      </c>
      <c r="AA28" s="178">
        <v>1.24503951310174</v>
      </c>
      <c r="AB28" s="179">
        <v>516.55866427622504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396.2</v>
      </c>
      <c r="AI28" s="166">
        <v>40.889977514338902</v>
      </c>
      <c r="AJ28" s="181" t="s">
        <v>53</v>
      </c>
      <c r="AK28" s="173">
        <v>0.64904726213236297</v>
      </c>
      <c r="AL28" s="174">
        <v>-307.01905141465602</v>
      </c>
      <c r="AM28" s="168"/>
      <c r="AN28" s="168"/>
      <c r="AO28" s="176">
        <v>215</v>
      </c>
      <c r="AP28" s="176">
        <v>337</v>
      </c>
      <c r="AQ28" s="167"/>
      <c r="AR28" s="180">
        <v>93.1</v>
      </c>
      <c r="AS28" s="166">
        <v>9.6084222781043707</v>
      </c>
      <c r="AT28" s="181" t="s">
        <v>54</v>
      </c>
      <c r="AU28" s="173">
        <v>0.60052639238152306</v>
      </c>
      <c r="AV28" s="174">
        <v>-85.495314644991893</v>
      </c>
      <c r="AW28" s="168"/>
      <c r="AX28" s="168"/>
      <c r="AY28" s="176">
        <v>62</v>
      </c>
      <c r="AZ28" s="176">
        <v>93</v>
      </c>
      <c r="BA28" s="167"/>
      <c r="BB28" s="184">
        <v>434.8</v>
      </c>
      <c r="BC28" s="180">
        <v>44.873705762833303</v>
      </c>
      <c r="BD28" s="181" t="s">
        <v>55</v>
      </c>
      <c r="BE28" s="178">
        <v>1.4023033050885401</v>
      </c>
      <c r="BF28" s="179">
        <v>77.609370710016094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1.7999999999999999E-2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4.5928699999999996</v>
      </c>
      <c r="N29" s="171">
        <v>4036.5772299999999</v>
      </c>
      <c r="O29" s="166">
        <v>911.56450882360002</v>
      </c>
      <c r="P29" s="172">
        <v>241.767</v>
      </c>
      <c r="Q29" s="178">
        <v>3.7704256942577001</v>
      </c>
      <c r="R29" s="179">
        <v>2803.2584097824101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2476.7910400000001</v>
      </c>
      <c r="Y29" s="166">
        <v>559.32407066476298</v>
      </c>
      <c r="Z29" s="177">
        <v>573</v>
      </c>
      <c r="AA29" s="182">
        <v>0.97613275857724802</v>
      </c>
      <c r="AB29" s="183">
        <v>-446.23685042623902</v>
      </c>
      <c r="AC29" s="168">
        <v>2E-3</v>
      </c>
      <c r="AD29" s="168"/>
      <c r="AE29" s="176">
        <v>61</v>
      </c>
      <c r="AF29" s="176">
        <v>569</v>
      </c>
      <c r="AG29" s="167"/>
      <c r="AH29" s="180">
        <v>174.9</v>
      </c>
      <c r="AI29" s="166">
        <v>39.496985566964497</v>
      </c>
      <c r="AJ29" s="181" t="s">
        <v>53</v>
      </c>
      <c r="AK29" s="173">
        <v>0.62693627884070702</v>
      </c>
      <c r="AL29" s="174">
        <v>-146.48002983743999</v>
      </c>
      <c r="AM29" s="168"/>
      <c r="AN29" s="168"/>
      <c r="AO29" s="176">
        <v>105</v>
      </c>
      <c r="AP29" s="176">
        <v>160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-61.120325038079997</v>
      </c>
      <c r="AW29" s="168"/>
      <c r="AX29" s="168"/>
      <c r="AY29" s="176">
        <v>51</v>
      </c>
      <c r="AZ29" s="176">
        <v>65</v>
      </c>
      <c r="BA29" s="167"/>
      <c r="BB29" s="184">
        <v>144.19999999999999</v>
      </c>
      <c r="BC29" s="180">
        <v>32.564124178137703</v>
      </c>
      <c r="BD29" s="181" t="s">
        <v>55</v>
      </c>
      <c r="BE29" s="182">
        <v>1.0176288805667999</v>
      </c>
      <c r="BF29" s="183">
        <v>-19.040650076159899</v>
      </c>
      <c r="BG29" s="168">
        <v>6.0000000000000001E-3</v>
      </c>
      <c r="BH29" s="168">
        <v>2E-3</v>
      </c>
      <c r="BI29" s="176">
        <v>0</v>
      </c>
      <c r="BJ29" s="176">
        <v>26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2134.95939</v>
      </c>
      <c r="N30" s="171">
        <v>5259.08205</v>
      </c>
      <c r="O30" s="166">
        <v>842.31230879201303</v>
      </c>
      <c r="P30" s="172">
        <v>244.696</v>
      </c>
      <c r="Q30" s="178">
        <v>3.4422806616863899</v>
      </c>
      <c r="R30" s="179">
        <v>3499.06794393582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2315.6029899999999</v>
      </c>
      <c r="Y30" s="166">
        <v>370.87478046717098</v>
      </c>
      <c r="Z30" s="177">
        <v>573</v>
      </c>
      <c r="AA30" s="173">
        <v>0.64725092577167698</v>
      </c>
      <c r="AB30" s="174">
        <v>-1805.78878908416</v>
      </c>
      <c r="AC30" s="168"/>
      <c r="AD30" s="168"/>
      <c r="AE30" s="176">
        <v>1262</v>
      </c>
      <c r="AF30" s="176">
        <v>1978</v>
      </c>
      <c r="AG30" s="167"/>
      <c r="AH30" s="180">
        <v>357.7</v>
      </c>
      <c r="AI30" s="166">
        <v>57.290437758981703</v>
      </c>
      <c r="AJ30" s="181" t="s">
        <v>53</v>
      </c>
      <c r="AK30" s="188">
        <v>0.90937202792034499</v>
      </c>
      <c r="AL30" s="171">
        <v>-95.437316024959998</v>
      </c>
      <c r="AM30" s="168"/>
      <c r="AN30" s="168"/>
      <c r="AO30" s="176">
        <v>36</v>
      </c>
      <c r="AP30" s="176">
        <v>115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-77.382492958719993</v>
      </c>
      <c r="AW30" s="168"/>
      <c r="AX30" s="168"/>
      <c r="AY30" s="176">
        <v>63</v>
      </c>
      <c r="AZ30" s="176">
        <v>83</v>
      </c>
      <c r="BA30" s="167"/>
      <c r="BB30" s="184">
        <v>243.4</v>
      </c>
      <c r="BC30" s="180">
        <v>38.983764468929699</v>
      </c>
      <c r="BD30" s="181" t="s">
        <v>55</v>
      </c>
      <c r="BE30" s="178">
        <v>1.21824263965405</v>
      </c>
      <c r="BF30" s="179">
        <v>13.235014082559999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4.2000000000000003E-2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543.22037999999998</v>
      </c>
      <c r="N31" s="171">
        <v>1655.22919</v>
      </c>
      <c r="O31" s="166">
        <v>582.78374983016795</v>
      </c>
      <c r="P31" s="172">
        <v>255.976</v>
      </c>
      <c r="Q31" s="178">
        <v>2.27671246456765</v>
      </c>
      <c r="R31" s="179">
        <v>817.69522093021396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1974.235545</v>
      </c>
      <c r="Y31" s="166">
        <v>695.10156110955597</v>
      </c>
      <c r="Z31" s="177">
        <v>573</v>
      </c>
      <c r="AA31" s="178">
        <v>1.21309172968509</v>
      </c>
      <c r="AB31" s="179">
        <v>99.423202135873495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-30.081200000767801</v>
      </c>
      <c r="AM31" s="168">
        <v>2E-3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-30.150780952576</v>
      </c>
      <c r="AW31" s="168"/>
      <c r="AX31" s="168"/>
      <c r="AY31" s="176">
        <v>24</v>
      </c>
      <c r="AZ31" s="176">
        <v>33</v>
      </c>
      <c r="BA31" s="167"/>
      <c r="BB31" s="184">
        <v>101.8</v>
      </c>
      <c r="BC31" s="180">
        <v>35.842399403741297</v>
      </c>
      <c r="BD31" s="181" t="s">
        <v>55</v>
      </c>
      <c r="BE31" s="182">
        <v>1.12007498136691</v>
      </c>
      <c r="BF31" s="183">
        <v>-2.9015619051519201</v>
      </c>
      <c r="BG31" s="168">
        <v>1.7000000000000001E-2</v>
      </c>
      <c r="BH31" s="168">
        <v>1.2E-2</v>
      </c>
      <c r="BI31" s="176">
        <v>0</v>
      </c>
      <c r="BJ31" s="176">
        <v>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1968.87085</v>
      </c>
      <c r="N32" s="171">
        <v>7827.7689600000003</v>
      </c>
      <c r="O32" s="166">
        <v>1044.8212346583</v>
      </c>
      <c r="P32" s="172">
        <v>282.02199999999999</v>
      </c>
      <c r="Q32" s="178">
        <v>3.7047508161005198</v>
      </c>
      <c r="R32" s="179">
        <v>5393.7078612803898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3676.7632349999999</v>
      </c>
      <c r="Y32" s="166">
        <v>490.76056311438998</v>
      </c>
      <c r="Z32" s="177">
        <v>573</v>
      </c>
      <c r="AA32" s="188">
        <v>0.85647567733750496</v>
      </c>
      <c r="AB32" s="171">
        <v>-1268.6559506179201</v>
      </c>
      <c r="AC32" s="168"/>
      <c r="AD32" s="168"/>
      <c r="AE32" s="176">
        <v>617</v>
      </c>
      <c r="AF32" s="176">
        <v>1475</v>
      </c>
      <c r="AG32" s="167"/>
      <c r="AH32" s="180">
        <v>237.8</v>
      </c>
      <c r="AI32" s="166">
        <v>31.7406518857889</v>
      </c>
      <c r="AJ32" s="181" t="s">
        <v>53</v>
      </c>
      <c r="AK32" s="173">
        <v>0.50381987120299798</v>
      </c>
      <c r="AL32" s="174">
        <v>-305.93718794751999</v>
      </c>
      <c r="AM32" s="168"/>
      <c r="AN32" s="168"/>
      <c r="AO32" s="176">
        <v>235</v>
      </c>
      <c r="AP32" s="176">
        <v>329</v>
      </c>
      <c r="AQ32" s="167"/>
      <c r="AR32" s="180">
        <v>49.2</v>
      </c>
      <c r="AS32" s="166">
        <v>6.5670314246459798</v>
      </c>
      <c r="AT32" s="181" t="s">
        <v>54</v>
      </c>
      <c r="AU32" s="173">
        <v>0.41043946404037401</v>
      </c>
      <c r="AV32" s="174">
        <v>-88.891984240639999</v>
      </c>
      <c r="AW32" s="168"/>
      <c r="AX32" s="168"/>
      <c r="AY32" s="176">
        <v>71</v>
      </c>
      <c r="AZ32" s="176">
        <v>95</v>
      </c>
      <c r="BA32" s="167"/>
      <c r="BB32" s="184">
        <v>189</v>
      </c>
      <c r="BC32" s="180">
        <v>25.227010960530301</v>
      </c>
      <c r="BD32" s="181" t="s">
        <v>55</v>
      </c>
      <c r="BE32" s="188">
        <v>0.788344092516571</v>
      </c>
      <c r="BF32" s="171">
        <v>-87.183968481279905</v>
      </c>
      <c r="BG32" s="168"/>
      <c r="BH32" s="168"/>
      <c r="BI32" s="176">
        <v>51</v>
      </c>
      <c r="BJ32" s="176">
        <v>99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2.5999999999999999E-2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3978.81918</v>
      </c>
      <c r="N33" s="171">
        <v>8675.1890500000009</v>
      </c>
      <c r="O33" s="166">
        <v>1074.82836231841</v>
      </c>
      <c r="P33" s="172">
        <v>276.94400000000002</v>
      </c>
      <c r="Q33" s="178">
        <v>3.8810314082211899</v>
      </c>
      <c r="R33" s="179">
        <v>6100.1473318551698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4007.2077800000002</v>
      </c>
      <c r="Y33" s="166">
        <v>496.48031308862397</v>
      </c>
      <c r="Z33" s="177">
        <v>573</v>
      </c>
      <c r="AA33" s="188">
        <v>0.86645778898538195</v>
      </c>
      <c r="AB33" s="171">
        <v>-1320.58016448333</v>
      </c>
      <c r="AC33" s="168"/>
      <c r="AD33" s="168"/>
      <c r="AE33" s="176">
        <v>618</v>
      </c>
      <c r="AF33" s="176">
        <v>1543</v>
      </c>
      <c r="AG33" s="167"/>
      <c r="AH33" s="180">
        <v>355.15</v>
      </c>
      <c r="AI33" s="166">
        <v>44.001956692503903</v>
      </c>
      <c r="AJ33" s="181" t="s">
        <v>53</v>
      </c>
      <c r="AK33" s="173">
        <v>0.69844375702387196</v>
      </c>
      <c r="AL33" s="174">
        <v>-230.627732115968</v>
      </c>
      <c r="AM33" s="168"/>
      <c r="AN33" s="168"/>
      <c r="AO33" s="176">
        <v>154</v>
      </c>
      <c r="AP33" s="176">
        <v>256</v>
      </c>
      <c r="AQ33" s="167"/>
      <c r="AR33" s="180">
        <v>63.6</v>
      </c>
      <c r="AS33" s="166">
        <v>7.8798379435259802</v>
      </c>
      <c r="AT33" s="181" t="s">
        <v>54</v>
      </c>
      <c r="AU33" s="173">
        <v>0.49248987147037399</v>
      </c>
      <c r="AV33" s="174">
        <v>-85.168947838975996</v>
      </c>
      <c r="AW33" s="168"/>
      <c r="AX33" s="168"/>
      <c r="AY33" s="176">
        <v>66</v>
      </c>
      <c r="AZ33" s="176">
        <v>92</v>
      </c>
      <c r="BA33" s="167"/>
      <c r="BB33" s="184">
        <v>298.8</v>
      </c>
      <c r="BC33" s="180">
        <v>37.020370715810699</v>
      </c>
      <c r="BD33" s="181" t="s">
        <v>55</v>
      </c>
      <c r="BE33" s="178">
        <v>1.1568865848690899</v>
      </c>
      <c r="BF33" s="179">
        <v>1.2621043220481201</v>
      </c>
      <c r="BG33" s="168">
        <v>0.02</v>
      </c>
      <c r="BH33" s="168">
        <v>1.6E-2</v>
      </c>
      <c r="BI33" s="176">
        <v>0</v>
      </c>
      <c r="BJ33" s="176">
        <v>12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230.44345999999999</v>
      </c>
      <c r="N34" s="171">
        <v>1590.9140299999999</v>
      </c>
      <c r="O34" s="166">
        <v>1110.6897372777901</v>
      </c>
      <c r="P34" s="172">
        <v>276.94400000000002</v>
      </c>
      <c r="Q34" s="178">
        <v>4.0105210341361097</v>
      </c>
      <c r="R34" s="179">
        <v>1133.9327682236799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430.847555</v>
      </c>
      <c r="Y34" s="166">
        <v>300.79435384055898</v>
      </c>
      <c r="Z34" s="177">
        <v>573</v>
      </c>
      <c r="AA34" s="173">
        <v>0.52494651630115097</v>
      </c>
      <c r="AB34" s="174">
        <v>-514.65140145990199</v>
      </c>
      <c r="AC34" s="168"/>
      <c r="AD34" s="168"/>
      <c r="AE34" s="176">
        <v>390</v>
      </c>
      <c r="AF34" s="176">
        <v>555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-72.655382647423707</v>
      </c>
      <c r="AM34" s="168"/>
      <c r="AN34" s="168"/>
      <c r="AO34" s="176">
        <v>59</v>
      </c>
      <c r="AP34" s="176">
        <v>77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-20.601367021567899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-25.402734043135901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4.1000000000000002E-2</v>
      </c>
      <c r="G35" s="168">
        <v>3.2000000000000001E-2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729.26436000000001</v>
      </c>
      <c r="N35" s="171">
        <v>2444.6883800000001</v>
      </c>
      <c r="O35" s="166">
        <v>1010.50184215782</v>
      </c>
      <c r="P35" s="172">
        <v>237.21100000000001</v>
      </c>
      <c r="Q35" s="178">
        <v>4.2599282586297402</v>
      </c>
      <c r="R35" s="179">
        <v>1783.5784169261401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1603.8145750000001</v>
      </c>
      <c r="Y35" s="166">
        <v>662.93012875410398</v>
      </c>
      <c r="Z35" s="177">
        <v>573</v>
      </c>
      <c r="AA35" s="178">
        <v>1.1569461234801099</v>
      </c>
      <c r="AB35" s="179">
        <v>6.85655517241503</v>
      </c>
      <c r="AC35" s="168">
        <v>0.02</v>
      </c>
      <c r="AD35" s="168">
        <v>1.6E-2</v>
      </c>
      <c r="AE35" s="176">
        <v>0</v>
      </c>
      <c r="AF35" s="176">
        <v>60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-13.8817718135041</v>
      </c>
      <c r="AM35" s="168">
        <v>1.0999999999999999E-2</v>
      </c>
      <c r="AN35" s="168">
        <v>6.0000000000000001E-3</v>
      </c>
      <c r="AO35" s="176">
        <v>0</v>
      </c>
      <c r="AP35" s="176">
        <v>22</v>
      </c>
      <c r="AQ35" s="167"/>
      <c r="AR35" s="180">
        <v>25.4</v>
      </c>
      <c r="AS35" s="166">
        <v>10.4989850652494</v>
      </c>
      <c r="AT35" s="181" t="s">
        <v>54</v>
      </c>
      <c r="AU35" s="173">
        <v>0.65618656657808505</v>
      </c>
      <c r="AV35" s="174">
        <v>-19.192196016128001</v>
      </c>
      <c r="AW35" s="168"/>
      <c r="AX35" s="168"/>
      <c r="AY35" s="176">
        <v>14</v>
      </c>
      <c r="AZ35" s="176">
        <v>22</v>
      </c>
      <c r="BA35" s="167"/>
      <c r="BB35" s="184">
        <v>72.2</v>
      </c>
      <c r="BC35" s="180">
        <v>29.8435717209057</v>
      </c>
      <c r="BD35" s="181" t="s">
        <v>55</v>
      </c>
      <c r="BE35" s="188">
        <v>0.93261161627830202</v>
      </c>
      <c r="BF35" s="171">
        <v>-16.984392032256</v>
      </c>
      <c r="BG35" s="168"/>
      <c r="BH35" s="168"/>
      <c r="BI35" s="176">
        <v>6</v>
      </c>
      <c r="BJ35" s="176">
        <v>21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2066.0479599999999</v>
      </c>
      <c r="N36" s="171">
        <v>3501.2096099999999</v>
      </c>
      <c r="O36" s="166">
        <v>1429.48612418425</v>
      </c>
      <c r="P36" s="172">
        <v>282.02199999999999</v>
      </c>
      <c r="Q36" s="178">
        <v>5.0687043003178802</v>
      </c>
      <c r="R36" s="179">
        <v>2705.46512941015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1184.4326699999999</v>
      </c>
      <c r="Y36" s="166">
        <v>483.58431953335702</v>
      </c>
      <c r="Z36" s="177">
        <v>573</v>
      </c>
      <c r="AA36" s="188">
        <v>0.84395169203029097</v>
      </c>
      <c r="AB36" s="171">
        <v>-432.32626149465602</v>
      </c>
      <c r="AC36" s="168"/>
      <c r="AD36" s="168"/>
      <c r="AE36" s="176">
        <v>220</v>
      </c>
      <c r="AF36" s="176">
        <v>500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-38.658835399936002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-29.545101053951999</v>
      </c>
      <c r="AW36" s="168"/>
      <c r="AX36" s="168"/>
      <c r="AY36" s="176">
        <v>24</v>
      </c>
      <c r="AZ36" s="176">
        <v>32</v>
      </c>
      <c r="BA36" s="167"/>
      <c r="BB36" s="184">
        <v>94.6</v>
      </c>
      <c r="BC36" s="180">
        <v>38.6236193804545</v>
      </c>
      <c r="BD36" s="181" t="s">
        <v>55</v>
      </c>
      <c r="BE36" s="178">
        <v>1.2069881056392</v>
      </c>
      <c r="BF36" s="179">
        <v>4.3097978920960101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2.5000000000000001E-2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2021.17518</v>
      </c>
      <c r="N37" s="171">
        <v>3381.59791</v>
      </c>
      <c r="O37" s="166">
        <v>902.11047793664</v>
      </c>
      <c r="P37" s="172">
        <v>231.66</v>
      </c>
      <c r="Q37" s="178">
        <v>3.8941141238739601</v>
      </c>
      <c r="R37" s="179">
        <v>2381.2161367908002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2374.3151200000002</v>
      </c>
      <c r="Y37" s="166">
        <v>633.397170415034</v>
      </c>
      <c r="Z37" s="177">
        <v>573</v>
      </c>
      <c r="AA37" s="182">
        <v>1.10540518397039</v>
      </c>
      <c r="AB37" s="183">
        <v>-100.081651341057</v>
      </c>
      <c r="AC37" s="168">
        <v>1.4999999999999999E-2</v>
      </c>
      <c r="AD37" s="168">
        <v>1.0999999999999999E-2</v>
      </c>
      <c r="AE37" s="176">
        <v>0</v>
      </c>
      <c r="AF37" s="176">
        <v>204</v>
      </c>
      <c r="AG37" s="167"/>
      <c r="AH37" s="180">
        <v>196.7</v>
      </c>
      <c r="AI37" s="166">
        <v>52.473752271196901</v>
      </c>
      <c r="AJ37" s="181" t="s">
        <v>53</v>
      </c>
      <c r="AK37" s="188">
        <v>0.83291670271741103</v>
      </c>
      <c r="AL37" s="171">
        <v>-75.354095278336104</v>
      </c>
      <c r="AM37" s="168"/>
      <c r="AN37" s="168"/>
      <c r="AO37" s="176">
        <v>40</v>
      </c>
      <c r="AP37" s="176">
        <v>87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-50.993103562751998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-43.186207125503998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1.7000000000000001E-2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1479.1353200000001</v>
      </c>
      <c r="N38" s="171">
        <v>3246.5631800000001</v>
      </c>
      <c r="O38" s="166">
        <v>559.37354106735199</v>
      </c>
      <c r="P38" s="172">
        <v>236.59800000000001</v>
      </c>
      <c r="Q38" s="178">
        <v>2.3642361349941701</v>
      </c>
      <c r="R38" s="179">
        <v>1664.63964537421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3405.439445</v>
      </c>
      <c r="Y38" s="166">
        <v>586.74746666722399</v>
      </c>
      <c r="Z38" s="177">
        <v>573</v>
      </c>
      <c r="AA38" s="182">
        <v>1.02399208842447</v>
      </c>
      <c r="AB38" s="183">
        <v>-425.70953064889801</v>
      </c>
      <c r="AC38" s="168">
        <v>7.0000000000000001E-3</v>
      </c>
      <c r="AD38" s="168">
        <v>2E-3</v>
      </c>
      <c r="AE38" s="176">
        <v>0</v>
      </c>
      <c r="AF38" s="176">
        <v>586</v>
      </c>
      <c r="AG38" s="167"/>
      <c r="AH38" s="180">
        <v>272.5</v>
      </c>
      <c r="AI38" s="166">
        <v>46.950969837849698</v>
      </c>
      <c r="AJ38" s="181" t="s">
        <v>53</v>
      </c>
      <c r="AK38" s="173">
        <v>0.74525348948967696</v>
      </c>
      <c r="AL38" s="174">
        <v>-148.725803605376</v>
      </c>
      <c r="AM38" s="168"/>
      <c r="AN38" s="168"/>
      <c r="AO38" s="176">
        <v>94</v>
      </c>
      <c r="AP38" s="176">
        <v>167</v>
      </c>
      <c r="AQ38" s="167"/>
      <c r="AR38" s="180">
        <v>42.5</v>
      </c>
      <c r="AS38" s="166">
        <v>7.3226283233343503</v>
      </c>
      <c r="AT38" s="181" t="s">
        <v>54</v>
      </c>
      <c r="AU38" s="173">
        <v>0.45766427020839701</v>
      </c>
      <c r="AV38" s="174">
        <v>-64.477981868032003</v>
      </c>
      <c r="AW38" s="168"/>
      <c r="AX38" s="168"/>
      <c r="AY38" s="176">
        <v>51</v>
      </c>
      <c r="AZ38" s="176">
        <v>69</v>
      </c>
      <c r="BA38" s="167"/>
      <c r="BB38" s="184">
        <v>170.2</v>
      </c>
      <c r="BC38" s="180">
        <v>29.3249727207413</v>
      </c>
      <c r="BD38" s="181" t="s">
        <v>55</v>
      </c>
      <c r="BE38" s="188">
        <v>0.91640539752316696</v>
      </c>
      <c r="BF38" s="171">
        <v>-43.755963736063997</v>
      </c>
      <c r="BG38" s="168"/>
      <c r="BH38" s="168"/>
      <c r="BI38" s="176">
        <v>16</v>
      </c>
      <c r="BJ38" s="176">
        <v>53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2.3E-2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1762.90327</v>
      </c>
      <c r="N39" s="171">
        <v>3856.3529600000002</v>
      </c>
      <c r="O39" s="166">
        <v>1320.3817199856501</v>
      </c>
      <c r="P39" s="172">
        <v>240.53200000000001</v>
      </c>
      <c r="Q39" s="178">
        <v>5.4894222805516497</v>
      </c>
      <c r="R39" s="179">
        <v>3047.06586513406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1227.5145050000001</v>
      </c>
      <c r="Y39" s="166">
        <v>420.29029246825797</v>
      </c>
      <c r="Z39" s="177">
        <v>573</v>
      </c>
      <c r="AA39" s="173">
        <v>0.73349091181196802</v>
      </c>
      <c r="AB39" s="174">
        <v>-700.38492359238603</v>
      </c>
      <c r="AC39" s="168"/>
      <c r="AD39" s="168"/>
      <c r="AE39" s="176">
        <v>447</v>
      </c>
      <c r="AF39" s="176">
        <v>781</v>
      </c>
      <c r="AG39" s="167"/>
      <c r="AH39" s="180">
        <v>138.94999999999999</v>
      </c>
      <c r="AI39" s="166">
        <v>47.575271738613303</v>
      </c>
      <c r="AJ39" s="181" t="s">
        <v>53</v>
      </c>
      <c r="AK39" s="173">
        <v>0.75516304347005303</v>
      </c>
      <c r="AL39" s="174">
        <v>-73.018000002304206</v>
      </c>
      <c r="AM39" s="168"/>
      <c r="AN39" s="168"/>
      <c r="AO39" s="176">
        <v>46</v>
      </c>
      <c r="AP39" s="176">
        <v>82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-31.733142857728001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-6.4662857154560998</v>
      </c>
      <c r="BG39" s="168">
        <v>1.2999999999999999E-2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3.1E-2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1055.4202</v>
      </c>
      <c r="N40" s="171">
        <v>2561.7995700000001</v>
      </c>
      <c r="O40" s="166">
        <v>619.21323911444802</v>
      </c>
      <c r="P40" s="172">
        <v>228.25</v>
      </c>
      <c r="Q40" s="178">
        <v>2.7128728986394202</v>
      </c>
      <c r="R40" s="179">
        <v>1473.9516630375699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2893.0565750000001</v>
      </c>
      <c r="Y40" s="166">
        <v>699.28145578816702</v>
      </c>
      <c r="Z40" s="177">
        <v>573</v>
      </c>
      <c r="AA40" s="178">
        <v>1.2203864847960999</v>
      </c>
      <c r="AB40" s="179">
        <v>162.11747011731401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-115.960320432128</v>
      </c>
      <c r="AM40" s="168"/>
      <c r="AN40" s="168"/>
      <c r="AO40" s="176">
        <v>77</v>
      </c>
      <c r="AP40" s="176">
        <v>129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-46.456589316096</v>
      </c>
      <c r="AW40" s="168"/>
      <c r="AX40" s="168"/>
      <c r="AY40" s="176">
        <v>37</v>
      </c>
      <c r="AZ40" s="176">
        <v>50</v>
      </c>
      <c r="BA40" s="167"/>
      <c r="BB40" s="184">
        <v>134</v>
      </c>
      <c r="BC40" s="180">
        <v>32.3891747867441</v>
      </c>
      <c r="BD40" s="181" t="s">
        <v>55</v>
      </c>
      <c r="BE40" s="182">
        <v>1.01216171208575</v>
      </c>
      <c r="BF40" s="183">
        <v>-18.513178632191899</v>
      </c>
      <c r="BG40" s="168">
        <v>5.0000000000000001E-3</v>
      </c>
      <c r="BH40" s="168">
        <v>1E-3</v>
      </c>
      <c r="BI40" s="176">
        <v>0</v>
      </c>
      <c r="BJ40" s="176">
        <v>25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3.2000000000000001E-2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2202.3481299999999</v>
      </c>
      <c r="N41" s="171">
        <v>8047.6302800000003</v>
      </c>
      <c r="O41" s="166">
        <v>1048.0637334313401</v>
      </c>
      <c r="P41" s="172">
        <v>287.5</v>
      </c>
      <c r="Q41" s="178">
        <v>3.6454390728046602</v>
      </c>
      <c r="R41" s="179">
        <v>5504.4880418752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5144.5087050000002</v>
      </c>
      <c r="Y41" s="166">
        <v>669.98269210154399</v>
      </c>
      <c r="Z41" s="177">
        <v>573</v>
      </c>
      <c r="AA41" s="178">
        <v>1.1692542619573201</v>
      </c>
      <c r="AB41" s="179">
        <v>75.915653015613302</v>
      </c>
      <c r="AC41" s="168">
        <v>0.02</v>
      </c>
      <c r="AD41" s="168">
        <v>1.7000000000000001E-2</v>
      </c>
      <c r="AE41" s="176">
        <v>0</v>
      </c>
      <c r="AF41" s="176">
        <v>136</v>
      </c>
      <c r="AG41" s="167"/>
      <c r="AH41" s="180">
        <v>331.55</v>
      </c>
      <c r="AI41" s="166">
        <v>43.178615161127802</v>
      </c>
      <c r="AJ41" s="181" t="s">
        <v>53</v>
      </c>
      <c r="AK41" s="173">
        <v>0.68537484382742497</v>
      </c>
      <c r="AL41" s="174">
        <v>-225.729864354304</v>
      </c>
      <c r="AM41" s="168"/>
      <c r="AN41" s="168"/>
      <c r="AO41" s="176">
        <v>153</v>
      </c>
      <c r="AP41" s="176">
        <v>249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-67.131394121728107</v>
      </c>
      <c r="AW41" s="168"/>
      <c r="AX41" s="168"/>
      <c r="AY41" s="176">
        <v>49</v>
      </c>
      <c r="AZ41" s="176">
        <v>74</v>
      </c>
      <c r="BA41" s="167"/>
      <c r="BB41" s="184">
        <v>259</v>
      </c>
      <c r="BC41" s="180">
        <v>33.7302407683067</v>
      </c>
      <c r="BD41" s="181" t="s">
        <v>55</v>
      </c>
      <c r="BE41" s="182">
        <v>1.0540700240095899</v>
      </c>
      <c r="BF41" s="183">
        <v>-24.062788243456101</v>
      </c>
      <c r="BG41" s="168">
        <v>0.01</v>
      </c>
      <c r="BH41" s="168">
        <v>5.0000000000000001E-3</v>
      </c>
      <c r="BI41" s="176">
        <v>0</v>
      </c>
      <c r="BJ41" s="176">
        <v>36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1155.72604</v>
      </c>
      <c r="N42" s="171">
        <v>2901.8149100000001</v>
      </c>
      <c r="O42" s="166">
        <v>1198.8124309504501</v>
      </c>
      <c r="P42" s="172">
        <v>276.94400000000002</v>
      </c>
      <c r="Q42" s="178">
        <v>4.3287178308627396</v>
      </c>
      <c r="R42" s="179">
        <v>2129.5560317506502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1205.9249600000001</v>
      </c>
      <c r="Y42" s="166">
        <v>498.19780988078998</v>
      </c>
      <c r="Z42" s="177">
        <v>573</v>
      </c>
      <c r="AA42" s="188">
        <v>0.86945516558602098</v>
      </c>
      <c r="AB42" s="171">
        <v>-391.88664536742198</v>
      </c>
      <c r="AC42" s="168"/>
      <c r="AD42" s="168"/>
      <c r="AE42" s="176">
        <v>182</v>
      </c>
      <c r="AF42" s="176">
        <v>459</v>
      </c>
      <c r="AG42" s="167"/>
      <c r="AH42" s="180">
        <v>99.85</v>
      </c>
      <c r="AI42" s="166">
        <v>41.250536282619798</v>
      </c>
      <c r="AJ42" s="181" t="s">
        <v>53</v>
      </c>
      <c r="AK42" s="173">
        <v>0.65477041718444196</v>
      </c>
      <c r="AL42" s="174">
        <v>-75.825621532543806</v>
      </c>
      <c r="AM42" s="168"/>
      <c r="AN42" s="168"/>
      <c r="AO42" s="176">
        <v>53</v>
      </c>
      <c r="AP42" s="176">
        <v>84</v>
      </c>
      <c r="AQ42" s="167"/>
      <c r="AR42" s="180">
        <v>12.6</v>
      </c>
      <c r="AS42" s="166">
        <v>5.2053756350627003</v>
      </c>
      <c r="AT42" s="181" t="s">
        <v>54</v>
      </c>
      <c r="AU42" s="173">
        <v>0.32533597719141899</v>
      </c>
      <c r="AV42" s="174">
        <v>-32.016030865407899</v>
      </c>
      <c r="AW42" s="168"/>
      <c r="AX42" s="168"/>
      <c r="AY42" s="176">
        <v>27</v>
      </c>
      <c r="AZ42" s="176">
        <v>34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-25.632061730815899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1010.92017</v>
      </c>
      <c r="N43" s="171">
        <v>1202.48251</v>
      </c>
      <c r="O43" s="166">
        <v>744.21645375425305</v>
      </c>
      <c r="P43" s="172">
        <v>244.696</v>
      </c>
      <c r="Q43" s="178">
        <v>3.04139198742216</v>
      </c>
      <c r="R43" s="179">
        <v>747.01348224927995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753.79404</v>
      </c>
      <c r="Y43" s="166">
        <v>466.52314910583698</v>
      </c>
      <c r="Z43" s="177">
        <v>573</v>
      </c>
      <c r="AA43" s="188">
        <v>0.81417652549011799</v>
      </c>
      <c r="AB43" s="171">
        <v>-312.76917681254503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-43.166112843264102</v>
      </c>
      <c r="AM43" s="168"/>
      <c r="AN43" s="168"/>
      <c r="AO43" s="176">
        <v>28</v>
      </c>
      <c r="AP43" s="176">
        <v>49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-21.781869928448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-17.563739856895999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1451.4196400000001</v>
      </c>
      <c r="N44" s="171">
        <v>2187.5181499999999</v>
      </c>
      <c r="O44" s="166">
        <v>917.11146558113705</v>
      </c>
      <c r="P44" s="172">
        <v>239.304</v>
      </c>
      <c r="Q44" s="178">
        <v>3.8324117673801399</v>
      </c>
      <c r="R44" s="179">
        <v>1529.96330940345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1266.24775</v>
      </c>
      <c r="Y44" s="166">
        <v>530.871174619199</v>
      </c>
      <c r="Z44" s="177">
        <v>573</v>
      </c>
      <c r="AA44" s="188">
        <v>0.92647674453612405</v>
      </c>
      <c r="AB44" s="171">
        <v>-308.23041861324998</v>
      </c>
      <c r="AC44" s="168"/>
      <c r="AD44" s="168"/>
      <c r="AE44" s="176">
        <v>101</v>
      </c>
      <c r="AF44" s="176">
        <v>374</v>
      </c>
      <c r="AG44" s="167"/>
      <c r="AH44" s="180">
        <v>180.1</v>
      </c>
      <c r="AI44" s="166">
        <v>75.506470632558006</v>
      </c>
      <c r="AJ44" s="181" t="s">
        <v>53</v>
      </c>
      <c r="AK44" s="178">
        <v>1.198515406866</v>
      </c>
      <c r="AL44" s="179">
        <v>6.98983486451184</v>
      </c>
      <c r="AM44" s="168">
        <v>0.02</v>
      </c>
      <c r="AN44" s="168">
        <v>0.02</v>
      </c>
      <c r="AO44" s="176">
        <v>0</v>
      </c>
      <c r="AP44" s="176">
        <v>1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-11.564486383616</v>
      </c>
      <c r="AW44" s="168"/>
      <c r="AX44" s="168"/>
      <c r="AY44" s="176">
        <v>6</v>
      </c>
      <c r="AZ44" s="176">
        <v>14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23.671027232767901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4.8000000000000001E-2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1893.62923</v>
      </c>
      <c r="N45" s="171">
        <v>5071.0263199999999</v>
      </c>
      <c r="O45" s="166">
        <v>1724.48606636611</v>
      </c>
      <c r="P45" s="172">
        <v>287.5</v>
      </c>
      <c r="Q45" s="178">
        <v>5.9982124047516896</v>
      </c>
      <c r="R45" s="179">
        <v>4097.0991019488001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1904.8742199999999</v>
      </c>
      <c r="Y45" s="166">
        <v>647.78386923655501</v>
      </c>
      <c r="Z45" s="177">
        <v>573</v>
      </c>
      <c r="AA45" s="182">
        <v>1.13051286079678</v>
      </c>
      <c r="AB45" s="183">
        <v>-36.205070237697797</v>
      </c>
      <c r="AC45" s="168">
        <v>1.7999999999999999E-2</v>
      </c>
      <c r="AD45" s="168">
        <v>1.2999999999999999E-2</v>
      </c>
      <c r="AE45" s="176">
        <v>0</v>
      </c>
      <c r="AF45" s="176">
        <v>118</v>
      </c>
      <c r="AG45" s="167"/>
      <c r="AH45" s="180">
        <v>107.85</v>
      </c>
      <c r="AI45" s="166">
        <v>36.676169777321299</v>
      </c>
      <c r="AJ45" s="181" t="s">
        <v>53</v>
      </c>
      <c r="AK45" s="173">
        <v>0.58216142503684498</v>
      </c>
      <c r="AL45" s="174">
        <v>-105.567094738176</v>
      </c>
      <c r="AM45" s="168"/>
      <c r="AN45" s="168"/>
      <c r="AO45" s="176">
        <v>78</v>
      </c>
      <c r="AP45" s="176">
        <v>115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-36.401166917631997</v>
      </c>
      <c r="AW45" s="168"/>
      <c r="AX45" s="168"/>
      <c r="AY45" s="176">
        <v>30</v>
      </c>
      <c r="AZ45" s="176">
        <v>39</v>
      </c>
      <c r="BA45" s="167"/>
      <c r="BB45" s="184">
        <v>122</v>
      </c>
      <c r="BC45" s="180">
        <v>41.488110457424099</v>
      </c>
      <c r="BD45" s="181" t="s">
        <v>55</v>
      </c>
      <c r="BE45" s="178">
        <v>1.2965034517945</v>
      </c>
      <c r="BF45" s="179">
        <v>13.5976661647359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1.7000000000000001E-2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4722.2818500000003</v>
      </c>
      <c r="N46" s="171">
        <v>8580.2605100000001</v>
      </c>
      <c r="O46" s="166">
        <v>990.44664677544802</v>
      </c>
      <c r="P46" s="172">
        <v>276.44</v>
      </c>
      <c r="Q46" s="178">
        <v>3.58286299658316</v>
      </c>
      <c r="R46" s="179">
        <v>5821.4444132230801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4340.6493</v>
      </c>
      <c r="Y46" s="166">
        <v>501.05489676014503</v>
      </c>
      <c r="Z46" s="177">
        <v>573</v>
      </c>
      <c r="AA46" s="188">
        <v>0.87444135560234604</v>
      </c>
      <c r="AB46" s="171">
        <v>-1377.77648300237</v>
      </c>
      <c r="AC46" s="168"/>
      <c r="AD46" s="168"/>
      <c r="AE46" s="176">
        <v>624</v>
      </c>
      <c r="AF46" s="176">
        <v>1617</v>
      </c>
      <c r="AG46" s="167"/>
      <c r="AH46" s="180">
        <v>500.75</v>
      </c>
      <c r="AI46" s="166">
        <v>57.803158516547803</v>
      </c>
      <c r="AJ46" s="181" t="s">
        <v>53</v>
      </c>
      <c r="AK46" s="188">
        <v>0.91751045264361597</v>
      </c>
      <c r="AL46" s="171">
        <v>-127.977442110208</v>
      </c>
      <c r="AM46" s="168"/>
      <c r="AN46" s="168"/>
      <c r="AO46" s="176">
        <v>46</v>
      </c>
      <c r="AP46" s="176">
        <v>155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-136.67681069465601</v>
      </c>
      <c r="AW46" s="168"/>
      <c r="AX46" s="168"/>
      <c r="AY46" s="176">
        <v>116</v>
      </c>
      <c r="AZ46" s="176">
        <v>144</v>
      </c>
      <c r="BA46" s="167"/>
      <c r="BB46" s="184">
        <v>298</v>
      </c>
      <c r="BC46" s="180">
        <v>34.399083850087401</v>
      </c>
      <c r="BD46" s="181" t="s">
        <v>55</v>
      </c>
      <c r="BE46" s="182">
        <v>1.0749713703152299</v>
      </c>
      <c r="BF46" s="183">
        <v>-21.353621389312099</v>
      </c>
      <c r="BG46" s="168">
        <v>1.2E-2</v>
      </c>
      <c r="BH46" s="168">
        <v>7.0000000000000001E-3</v>
      </c>
      <c r="BI46" s="176">
        <v>0</v>
      </c>
      <c r="BJ46" s="176">
        <v>35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1112.4302399999999</v>
      </c>
      <c r="N47" s="171">
        <v>1588.37435</v>
      </c>
      <c r="O47" s="166">
        <v>687.66164956855005</v>
      </c>
      <c r="P47" s="172">
        <v>236.59800000000001</v>
      </c>
      <c r="Q47" s="178">
        <v>2.90645588537752</v>
      </c>
      <c r="R47" s="179">
        <v>958.80785273925505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1091.26297</v>
      </c>
      <c r="Y47" s="166">
        <v>472.44510972068701</v>
      </c>
      <c r="Z47" s="177">
        <v>573</v>
      </c>
      <c r="AA47" s="188">
        <v>0.82451153528915699</v>
      </c>
      <c r="AB47" s="171">
        <v>-433.43970259405</v>
      </c>
      <c r="AC47" s="168"/>
      <c r="AD47" s="168"/>
      <c r="AE47" s="176">
        <v>233</v>
      </c>
      <c r="AF47" s="176">
        <v>497</v>
      </c>
      <c r="AG47" s="167"/>
      <c r="AH47" s="180">
        <v>98.75</v>
      </c>
      <c r="AI47" s="166">
        <v>42.7522566672613</v>
      </c>
      <c r="AJ47" s="181" t="s">
        <v>53</v>
      </c>
      <c r="AK47" s="173">
        <v>0.67860724868668698</v>
      </c>
      <c r="AL47" s="174">
        <v>-68.887466620288194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-41.574594697216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-21.9491893944321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1806.82844</v>
      </c>
      <c r="N48" s="171">
        <v>3457.6958</v>
      </c>
      <c r="O48" s="166">
        <v>1166.90511446244</v>
      </c>
      <c r="P48" s="172">
        <v>287.5</v>
      </c>
      <c r="Q48" s="178">
        <v>4.0588003981302299</v>
      </c>
      <c r="R48" s="179">
        <v>2476.3059382480001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1527.639275</v>
      </c>
      <c r="Y48" s="166">
        <v>515.54855781448396</v>
      </c>
      <c r="Z48" s="177">
        <v>573</v>
      </c>
      <c r="AA48" s="188">
        <v>0.89973570299212002</v>
      </c>
      <c r="AB48" s="171">
        <v>-428.31338859616301</v>
      </c>
      <c r="AC48" s="168"/>
      <c r="AD48" s="168"/>
      <c r="AE48" s="176">
        <v>171</v>
      </c>
      <c r="AF48" s="176">
        <v>510</v>
      </c>
      <c r="AG48" s="167"/>
      <c r="AH48" s="180">
        <v>166.5</v>
      </c>
      <c r="AI48" s="166">
        <v>56.190513219236003</v>
      </c>
      <c r="AJ48" s="181" t="s">
        <v>53</v>
      </c>
      <c r="AK48" s="188">
        <v>0.891912908241842</v>
      </c>
      <c r="AL48" s="171">
        <v>-48.552387096960302</v>
      </c>
      <c r="AM48" s="168"/>
      <c r="AN48" s="168"/>
      <c r="AO48" s="176">
        <v>21</v>
      </c>
      <c r="AP48" s="176">
        <v>58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4.28352073727992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122</v>
      </c>
      <c r="BC48" s="180">
        <v>41.172628304785597</v>
      </c>
      <c r="BD48" s="181" t="s">
        <v>55</v>
      </c>
      <c r="BE48" s="178">
        <v>1.2866446345245499</v>
      </c>
      <c r="BF48" s="179">
        <v>12.7670414745598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96.404079999999993</v>
      </c>
      <c r="N49" s="171">
        <v>3721.43361</v>
      </c>
      <c r="O49" s="166">
        <v>1016.02121008431</v>
      </c>
      <c r="P49" s="172">
        <v>265.84899999999999</v>
      </c>
      <c r="Q49" s="178">
        <v>3.8217981263209899</v>
      </c>
      <c r="R49" s="179">
        <v>2599.6863651116601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1594.631875</v>
      </c>
      <c r="Y49" s="166">
        <v>435.36442593598002</v>
      </c>
      <c r="Z49" s="177">
        <v>573</v>
      </c>
      <c r="AA49" s="173">
        <v>0.75979830006279203</v>
      </c>
      <c r="AB49" s="174">
        <v>-823.13599819500496</v>
      </c>
      <c r="AC49" s="168"/>
      <c r="AD49" s="168"/>
      <c r="AE49" s="176">
        <v>505</v>
      </c>
      <c r="AF49" s="176">
        <v>924</v>
      </c>
      <c r="AG49" s="167"/>
      <c r="AH49" s="180">
        <v>122.6</v>
      </c>
      <c r="AI49" s="166">
        <v>33.472100650033198</v>
      </c>
      <c r="AJ49" s="181" t="s">
        <v>53</v>
      </c>
      <c r="AK49" s="173">
        <v>0.53130318492116202</v>
      </c>
      <c r="AL49" s="174">
        <v>-143.22788134604801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-62.711842881535901</v>
      </c>
      <c r="AW49" s="168"/>
      <c r="AX49" s="168"/>
      <c r="AY49" s="176">
        <v>54</v>
      </c>
      <c r="AZ49" s="176">
        <v>66</v>
      </c>
      <c r="BA49" s="167"/>
      <c r="BB49" s="184">
        <v>98.6</v>
      </c>
      <c r="BC49" s="180">
        <v>26.919650278085399</v>
      </c>
      <c r="BD49" s="181" t="s">
        <v>55</v>
      </c>
      <c r="BE49" s="188">
        <v>0.84123907119016905</v>
      </c>
      <c r="BF49" s="171">
        <v>-36.423685763071802</v>
      </c>
      <c r="BG49" s="168"/>
      <c r="BH49" s="168"/>
      <c r="BI49" s="176">
        <v>19</v>
      </c>
      <c r="BJ49" s="176">
        <v>43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2148.5998</v>
      </c>
      <c r="N50" s="171">
        <v>4599.1288500000001</v>
      </c>
      <c r="O50" s="166">
        <v>1018.85967123001</v>
      </c>
      <c r="P50" s="172">
        <v>287.5</v>
      </c>
      <c r="Q50" s="178">
        <v>3.54385972601743</v>
      </c>
      <c r="R50" s="179">
        <v>3104.0932546847998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1459.9819399999999</v>
      </c>
      <c r="Y50" s="166">
        <v>323.43445202457099</v>
      </c>
      <c r="Z50" s="177">
        <v>573</v>
      </c>
      <c r="AA50" s="173">
        <v>0.56445803145649398</v>
      </c>
      <c r="AB50" s="174">
        <v>-1519.68900301082</v>
      </c>
      <c r="AC50" s="168"/>
      <c r="AD50" s="168"/>
      <c r="AE50" s="176">
        <v>1127</v>
      </c>
      <c r="AF50" s="176">
        <v>1644</v>
      </c>
      <c r="AG50" s="167"/>
      <c r="AH50" s="180">
        <v>147.69999999999999</v>
      </c>
      <c r="AI50" s="166">
        <v>32.720451709169197</v>
      </c>
      <c r="AJ50" s="181" t="s">
        <v>53</v>
      </c>
      <c r="AK50" s="173">
        <v>0.51937224935189197</v>
      </c>
      <c r="AL50" s="174">
        <v>-179.907800016896</v>
      </c>
      <c r="AM50" s="168"/>
      <c r="AN50" s="168"/>
      <c r="AO50" s="176">
        <v>137</v>
      </c>
      <c r="AP50" s="176">
        <v>194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-66.101980956671994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-61.803961913344097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3.7999999999999999E-2</v>
      </c>
      <c r="G51" s="168">
        <v>3.4000000000000002E-2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2188.4352100000001</v>
      </c>
      <c r="N51" s="171">
        <v>2322.6278400000001</v>
      </c>
      <c r="O51" s="166">
        <v>1051.04069349099</v>
      </c>
      <c r="P51" s="172">
        <v>287.5</v>
      </c>
      <c r="Q51" s="178">
        <v>3.6557937164904</v>
      </c>
      <c r="R51" s="179">
        <v>1590.7300691792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1123.290215</v>
      </c>
      <c r="Y51" s="166">
        <v>508.313775557447</v>
      </c>
      <c r="Z51" s="177">
        <v>573</v>
      </c>
      <c r="AA51" s="188">
        <v>0.88710955594667895</v>
      </c>
      <c r="AB51" s="171">
        <v>-335.413863888067</v>
      </c>
      <c r="AC51" s="168"/>
      <c r="AD51" s="168"/>
      <c r="AE51" s="176">
        <v>143</v>
      </c>
      <c r="AF51" s="176">
        <v>397</v>
      </c>
      <c r="AG51" s="167"/>
      <c r="AH51" s="180">
        <v>144.65</v>
      </c>
      <c r="AI51" s="166">
        <v>65.457338319629798</v>
      </c>
      <c r="AJ51" s="181" t="s">
        <v>53</v>
      </c>
      <c r="AK51" s="182">
        <v>1.0390053701528501</v>
      </c>
      <c r="AL51" s="183">
        <v>-15.731076736384299</v>
      </c>
      <c r="AM51" s="168">
        <v>8.0000000000000002E-3</v>
      </c>
      <c r="AN51" s="168">
        <v>4.0000000000000001E-3</v>
      </c>
      <c r="AO51" s="176">
        <v>0</v>
      </c>
      <c r="AP51" s="176">
        <v>23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-31.4317020282881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23.136595943423899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0.02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4598.6718899999996</v>
      </c>
      <c r="N52" s="171">
        <v>10301.552100000001</v>
      </c>
      <c r="O52" s="166">
        <v>1328.9856194138899</v>
      </c>
      <c r="P52" s="172">
        <v>287.5</v>
      </c>
      <c r="Q52" s="178">
        <v>4.6225586762222299</v>
      </c>
      <c r="R52" s="179">
        <v>7734.2752192879998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4692.9165499999999</v>
      </c>
      <c r="Y52" s="166">
        <v>605.42513861182601</v>
      </c>
      <c r="Z52" s="177">
        <v>573</v>
      </c>
      <c r="AA52" s="182">
        <v>1.0565883745407101</v>
      </c>
      <c r="AB52" s="183">
        <v>-423.77789399295898</v>
      </c>
      <c r="AC52" s="168">
        <v>0.01</v>
      </c>
      <c r="AD52" s="168">
        <v>6.0000000000000001E-3</v>
      </c>
      <c r="AE52" s="176">
        <v>0</v>
      </c>
      <c r="AF52" s="176">
        <v>637</v>
      </c>
      <c r="AG52" s="167"/>
      <c r="AH52" s="180">
        <v>437.7</v>
      </c>
      <c r="AI52" s="166">
        <v>56.466928475511999</v>
      </c>
      <c r="AJ52" s="181" t="s">
        <v>53</v>
      </c>
      <c r="AK52" s="188">
        <v>0.89630045199225294</v>
      </c>
      <c r="AL52" s="171">
        <v>-124.86849907776001</v>
      </c>
      <c r="AM52" s="168"/>
      <c r="AN52" s="168"/>
      <c r="AO52" s="176">
        <v>51</v>
      </c>
      <c r="AP52" s="176">
        <v>149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-60.274539448319899</v>
      </c>
      <c r="AW52" s="168"/>
      <c r="AX52" s="168"/>
      <c r="AY52" s="176">
        <v>42</v>
      </c>
      <c r="AZ52" s="176">
        <v>67</v>
      </c>
      <c r="BA52" s="167"/>
      <c r="BB52" s="184">
        <v>257.60000000000002</v>
      </c>
      <c r="BC52" s="180">
        <v>33.232535470166503</v>
      </c>
      <c r="BD52" s="181" t="s">
        <v>55</v>
      </c>
      <c r="BE52" s="182">
        <v>1.0385167334426999</v>
      </c>
      <c r="BF52" s="183">
        <v>-28.149078896639899</v>
      </c>
      <c r="BG52" s="168">
        <v>8.0000000000000002E-3</v>
      </c>
      <c r="BH52" s="168">
        <v>4.0000000000000001E-3</v>
      </c>
      <c r="BI52" s="176">
        <v>0</v>
      </c>
      <c r="BJ52" s="176">
        <v>41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2.3E-2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1440.46777</v>
      </c>
      <c r="N53" s="171">
        <v>2742.1030000000001</v>
      </c>
      <c r="O53" s="166">
        <v>573.67502894239203</v>
      </c>
      <c r="P53" s="172">
        <v>284.87700000000001</v>
      </c>
      <c r="Q53" s="178">
        <v>2.0137639365143301</v>
      </c>
      <c r="R53" s="179">
        <v>1173.44711202744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2345.832465</v>
      </c>
      <c r="Y53" s="166">
        <v>490.77131940444201</v>
      </c>
      <c r="Z53" s="177">
        <v>573</v>
      </c>
      <c r="AA53" s="188">
        <v>0.85649444922241202</v>
      </c>
      <c r="AB53" s="171">
        <v>-809.35318989062398</v>
      </c>
      <c r="AC53" s="168"/>
      <c r="AD53" s="168"/>
      <c r="AE53" s="176">
        <v>394</v>
      </c>
      <c r="AF53" s="176">
        <v>941</v>
      </c>
      <c r="AG53" s="167"/>
      <c r="AH53" s="180">
        <v>169.75</v>
      </c>
      <c r="AI53" s="166">
        <v>35.513376471624603</v>
      </c>
      <c r="AJ53" s="181" t="s">
        <v>53</v>
      </c>
      <c r="AK53" s="173">
        <v>0.56370438843848503</v>
      </c>
      <c r="AL53" s="174">
        <v>-177.155229071744</v>
      </c>
      <c r="AM53" s="168"/>
      <c r="AN53" s="168"/>
      <c r="AO53" s="176">
        <v>132</v>
      </c>
      <c r="AP53" s="176">
        <v>192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-63.902915319808002</v>
      </c>
      <c r="AW53" s="168"/>
      <c r="AX53" s="168"/>
      <c r="AY53" s="176">
        <v>53</v>
      </c>
      <c r="AZ53" s="176">
        <v>68</v>
      </c>
      <c r="BA53" s="167"/>
      <c r="BB53" s="184">
        <v>165.8</v>
      </c>
      <c r="BC53" s="180">
        <v>34.686997460944603</v>
      </c>
      <c r="BD53" s="181" t="s">
        <v>55</v>
      </c>
      <c r="BE53" s="182">
        <v>1.08396867065452</v>
      </c>
      <c r="BF53" s="183">
        <v>-10.405830639615999</v>
      </c>
      <c r="BG53" s="168">
        <v>1.2999999999999999E-2</v>
      </c>
      <c r="BH53" s="168">
        <v>8.0000000000000002E-3</v>
      </c>
      <c r="BI53" s="176">
        <v>0</v>
      </c>
      <c r="BJ53" s="176">
        <v>18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5.5E-2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-337.92811</v>
      </c>
      <c r="N54" s="171">
        <v>944.39688999999998</v>
      </c>
      <c r="O54" s="166">
        <v>374.94013510238102</v>
      </c>
      <c r="P54" s="172">
        <v>239.02500000000001</v>
      </c>
      <c r="Q54" s="178">
        <v>1.5686230942469599</v>
      </c>
      <c r="R54" s="179">
        <v>250.82988765882899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1736.730775</v>
      </c>
      <c r="Y54" s="166">
        <v>689.50891125336398</v>
      </c>
      <c r="Z54" s="177">
        <v>573</v>
      </c>
      <c r="AA54" s="178">
        <v>1.20333143325194</v>
      </c>
      <c r="AB54" s="179">
        <v>74.085058687937405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-14.003979280383801</v>
      </c>
      <c r="AM54" s="168">
        <v>1.0999999999999999E-2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-30.626407436288002</v>
      </c>
      <c r="AW54" s="168"/>
      <c r="AX54" s="168"/>
      <c r="AY54" s="176">
        <v>25</v>
      </c>
      <c r="AZ54" s="176">
        <v>33</v>
      </c>
      <c r="BA54" s="167"/>
      <c r="BB54" s="184">
        <v>95.8</v>
      </c>
      <c r="BC54" s="180">
        <v>38.034077963564698</v>
      </c>
      <c r="BD54" s="181" t="s">
        <v>55</v>
      </c>
      <c r="BE54" s="178">
        <v>1.1885649363613999</v>
      </c>
      <c r="BF54" s="179">
        <v>2.9471851274240799</v>
      </c>
      <c r="BG54" s="168">
        <v>0.02</v>
      </c>
      <c r="BH54" s="168">
        <v>1.9E-2</v>
      </c>
      <c r="BI54" s="176">
        <v>0</v>
      </c>
      <c r="BJ54" s="176">
        <v>1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490.56531999999999</v>
      </c>
      <c r="N55" s="171">
        <v>636.13455999999996</v>
      </c>
      <c r="O55" s="166">
        <v>247.55165087912599</v>
      </c>
      <c r="P55" s="172">
        <v>273.43799999999999</v>
      </c>
      <c r="Q55" s="188">
        <v>0.90533009632577099</v>
      </c>
      <c r="R55" s="171">
        <v>-173.32379788972</v>
      </c>
      <c r="S55" s="168"/>
      <c r="T55" s="168"/>
      <c r="U55" s="175">
        <v>67</v>
      </c>
      <c r="V55" s="176">
        <v>208</v>
      </c>
      <c r="W55" s="167"/>
      <c r="X55" s="175">
        <v>1039.0668599999999</v>
      </c>
      <c r="Y55" s="166">
        <v>404.35268375733199</v>
      </c>
      <c r="Z55" s="177">
        <v>573</v>
      </c>
      <c r="AA55" s="173">
        <v>0.70567658596393101</v>
      </c>
      <c r="AB55" s="174">
        <v>-657.18471831321801</v>
      </c>
      <c r="AC55" s="168"/>
      <c r="AD55" s="168"/>
      <c r="AE55" s="176">
        <v>434</v>
      </c>
      <c r="AF55" s="176">
        <v>728</v>
      </c>
      <c r="AG55" s="167"/>
      <c r="AH55" s="180">
        <v>101.1</v>
      </c>
      <c r="AI55" s="166">
        <v>39.343047018039201</v>
      </c>
      <c r="AJ55" s="181" t="s">
        <v>53</v>
      </c>
      <c r="AK55" s="173">
        <v>0.62449280981014499</v>
      </c>
      <c r="AL55" s="174">
        <v>-85.398864631296107</v>
      </c>
      <c r="AM55" s="168"/>
      <c r="AN55" s="168"/>
      <c r="AO55" s="176">
        <v>61</v>
      </c>
      <c r="AP55" s="176">
        <v>94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-40.364791017472001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-35.329582034944103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2.4E-2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789.82159000000001</v>
      </c>
      <c r="N56" s="171">
        <v>3277.3766700000001</v>
      </c>
      <c r="O56" s="166">
        <v>625.51310305724598</v>
      </c>
      <c r="P56" s="172">
        <v>287.5</v>
      </c>
      <c r="Q56" s="178">
        <v>2.1756977497643399</v>
      </c>
      <c r="R56" s="179">
        <v>1542.0538641328001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2417.3446399999998</v>
      </c>
      <c r="Y56" s="166">
        <v>461.36922886108198</v>
      </c>
      <c r="Z56" s="177">
        <v>573</v>
      </c>
      <c r="AA56" s="188">
        <v>0.80518190028112102</v>
      </c>
      <c r="AB56" s="171">
        <v>-1041.22916091097</v>
      </c>
      <c r="AC56" s="168"/>
      <c r="AD56" s="168"/>
      <c r="AE56" s="176">
        <v>585</v>
      </c>
      <c r="AF56" s="176">
        <v>1186</v>
      </c>
      <c r="AG56" s="167"/>
      <c r="AH56" s="180">
        <v>149.80000000000001</v>
      </c>
      <c r="AI56" s="166">
        <v>28.590507675144799</v>
      </c>
      <c r="AJ56" s="181" t="s">
        <v>53</v>
      </c>
      <c r="AK56" s="173">
        <v>0.453817582145156</v>
      </c>
      <c r="AL56" s="174">
        <v>-230.46204093785599</v>
      </c>
      <c r="AM56" s="168"/>
      <c r="AN56" s="168"/>
      <c r="AO56" s="176">
        <v>181</v>
      </c>
      <c r="AP56" s="176">
        <v>247</v>
      </c>
      <c r="AQ56" s="167"/>
      <c r="AR56" s="180">
        <v>29.3</v>
      </c>
      <c r="AS56" s="166">
        <v>5.5921353463400703</v>
      </c>
      <c r="AT56" s="181" t="s">
        <v>54</v>
      </c>
      <c r="AU56" s="173">
        <v>0.349508459146254</v>
      </c>
      <c r="AV56" s="174">
        <v>-67.274486587391905</v>
      </c>
      <c r="AW56" s="168"/>
      <c r="AX56" s="168"/>
      <c r="AY56" s="176">
        <v>55</v>
      </c>
      <c r="AZ56" s="176">
        <v>72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-9.3489731747837901</v>
      </c>
      <c r="BG56" s="168">
        <v>1.4E-2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2645.66291</v>
      </c>
      <c r="N57" s="171">
        <v>2951.83295</v>
      </c>
      <c r="O57" s="166">
        <v>1120.1364743138499</v>
      </c>
      <c r="P57" s="172">
        <v>269.755</v>
      </c>
      <c r="Q57" s="178">
        <v>4.1524215466399097</v>
      </c>
      <c r="R57" s="179">
        <v>2132.9104200483698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1872.1274000000001</v>
      </c>
      <c r="Y57" s="166">
        <v>710.41899078413405</v>
      </c>
      <c r="Z57" s="177">
        <v>573</v>
      </c>
      <c r="AA57" s="178">
        <v>1.23982371864596</v>
      </c>
      <c r="AB57" s="179">
        <v>132.613360733696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147.44999999999999</v>
      </c>
      <c r="AI57" s="166">
        <v>55.953072526538797</v>
      </c>
      <c r="AJ57" s="181" t="s">
        <v>53</v>
      </c>
      <c r="AK57" s="188">
        <v>0.88814400835775897</v>
      </c>
      <c r="AL57" s="171">
        <v>-43.805470285824001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14.827182149632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40.654364299264003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967.32651999999996</v>
      </c>
      <c r="N58" s="171">
        <v>5154.1478299999999</v>
      </c>
      <c r="O58" s="166">
        <v>962.32545164363898</v>
      </c>
      <c r="P58" s="172">
        <v>280.08499999999998</v>
      </c>
      <c r="Q58" s="178">
        <v>3.4358335921011101</v>
      </c>
      <c r="R58" s="179">
        <v>3426.01457179729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1938.418885</v>
      </c>
      <c r="Y58" s="166">
        <v>361.92012540357899</v>
      </c>
      <c r="Z58" s="177">
        <v>573</v>
      </c>
      <c r="AA58" s="173">
        <v>0.63162325550362797</v>
      </c>
      <c r="AB58" s="174">
        <v>-1597.00913488736</v>
      </c>
      <c r="AC58" s="168"/>
      <c r="AD58" s="168"/>
      <c r="AE58" s="176">
        <v>1131</v>
      </c>
      <c r="AF58" s="176">
        <v>1745</v>
      </c>
      <c r="AG58" s="167"/>
      <c r="AH58" s="180">
        <v>240.2</v>
      </c>
      <c r="AI58" s="166">
        <v>44.847486162383099</v>
      </c>
      <c r="AJ58" s="181" t="s">
        <v>53</v>
      </c>
      <c r="AK58" s="173">
        <v>0.71186485972036695</v>
      </c>
      <c r="AL58" s="174">
        <v>-148.51198124416001</v>
      </c>
      <c r="AM58" s="168"/>
      <c r="AN58" s="168"/>
      <c r="AO58" s="176">
        <v>98</v>
      </c>
      <c r="AP58" s="176">
        <v>165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-71.820503173120002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2.7589936537599402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1475.0558799999999</v>
      </c>
      <c r="N59" s="171">
        <v>1941.38607</v>
      </c>
      <c r="O59" s="166">
        <v>1403.9622402579</v>
      </c>
      <c r="P59" s="172">
        <v>280.08499999999998</v>
      </c>
      <c r="Q59" s="178">
        <v>5.0126291670667804</v>
      </c>
      <c r="R59" s="179">
        <v>1495.21766653346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700.52949999999998</v>
      </c>
      <c r="Y59" s="166">
        <v>506.605554343319</v>
      </c>
      <c r="Z59" s="177">
        <v>573</v>
      </c>
      <c r="AA59" s="188">
        <v>0.88412836709130804</v>
      </c>
      <c r="AB59" s="171">
        <v>-212.24517621017301</v>
      </c>
      <c r="AC59" s="168"/>
      <c r="AD59" s="168"/>
      <c r="AE59" s="176">
        <v>92</v>
      </c>
      <c r="AF59" s="176">
        <v>251</v>
      </c>
      <c r="AG59" s="167"/>
      <c r="AH59" s="180">
        <v>62.8</v>
      </c>
      <c r="AI59" s="166">
        <v>45.4154019391909</v>
      </c>
      <c r="AJ59" s="181" t="s">
        <v>53</v>
      </c>
      <c r="AK59" s="173">
        <v>0.72087939586017302</v>
      </c>
      <c r="AL59" s="174">
        <v>-37.557425133055702</v>
      </c>
      <c r="AM59" s="168"/>
      <c r="AN59" s="168"/>
      <c r="AO59" s="176">
        <v>25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-20.4876000337919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-16.975200067583799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822.56421999999998</v>
      </c>
      <c r="N60" s="171">
        <v>2364.0013600000002</v>
      </c>
      <c r="O60" s="166">
        <v>787.30005583673005</v>
      </c>
      <c r="P60" s="172">
        <v>239.26400000000001</v>
      </c>
      <c r="Q60" s="178">
        <v>3.2905077898753299</v>
      </c>
      <c r="R60" s="179">
        <v>1536.369352837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2053.51919</v>
      </c>
      <c r="Y60" s="166">
        <v>683.89798766816102</v>
      </c>
      <c r="Z60" s="177">
        <v>573</v>
      </c>
      <c r="AA60" s="178">
        <v>1.19353924549417</v>
      </c>
      <c r="AB60" s="179">
        <v>71.469487142908804</v>
      </c>
      <c r="AC60" s="168">
        <v>0.02</v>
      </c>
      <c r="AD60" s="168">
        <v>1.9E-2</v>
      </c>
      <c r="AE60" s="176">
        <v>0</v>
      </c>
      <c r="AF60" s="176">
        <v>12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-46.121695078528298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-23.845192400896099</v>
      </c>
      <c r="AW60" s="168"/>
      <c r="AX60" s="168"/>
      <c r="AY60" s="176">
        <v>17</v>
      </c>
      <c r="AZ60" s="176">
        <v>27</v>
      </c>
      <c r="BA60" s="167"/>
      <c r="BB60" s="184">
        <v>131.80000000000001</v>
      </c>
      <c r="BC60" s="180">
        <v>43.894284121427503</v>
      </c>
      <c r="BD60" s="181" t="s">
        <v>55</v>
      </c>
      <c r="BE60" s="178">
        <v>1.3716963787946099</v>
      </c>
      <c r="BF60" s="179">
        <v>21.109615198207798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4.1000000000000002E-2</v>
      </c>
      <c r="G61" s="168">
        <v>3.4000000000000002E-2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3786.4012400000001</v>
      </c>
      <c r="N61" s="171">
        <v>9688.8004799999999</v>
      </c>
      <c r="O61" s="166">
        <v>1196.5999687229601</v>
      </c>
      <c r="P61" s="172">
        <v>262.83</v>
      </c>
      <c r="Q61" s="178">
        <v>4.5527526109004297</v>
      </c>
      <c r="R61" s="179">
        <v>7237.2071019112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4928.43289</v>
      </c>
      <c r="Y61" s="166">
        <v>608.67830380043199</v>
      </c>
      <c r="Z61" s="177">
        <v>573</v>
      </c>
      <c r="AA61" s="182">
        <v>1.0622658006988299</v>
      </c>
      <c r="AB61" s="183">
        <v>-416.32610115353901</v>
      </c>
      <c r="AC61" s="168">
        <v>1.0999999999999999E-2</v>
      </c>
      <c r="AD61" s="168">
        <v>6.0000000000000001E-3</v>
      </c>
      <c r="AE61" s="176">
        <v>0</v>
      </c>
      <c r="AF61" s="176">
        <v>640</v>
      </c>
      <c r="AG61" s="167"/>
      <c r="AH61" s="180">
        <v>422.8</v>
      </c>
      <c r="AI61" s="166">
        <v>52.217244830297901</v>
      </c>
      <c r="AJ61" s="181" t="s">
        <v>53</v>
      </c>
      <c r="AK61" s="188">
        <v>0.82884515603647402</v>
      </c>
      <c r="AL61" s="171">
        <v>-164.843658713216</v>
      </c>
      <c r="AM61" s="168"/>
      <c r="AN61" s="168"/>
      <c r="AO61" s="176">
        <v>88</v>
      </c>
      <c r="AP61" s="176">
        <v>190</v>
      </c>
      <c r="AQ61" s="167"/>
      <c r="AR61" s="180">
        <v>36.9</v>
      </c>
      <c r="AS61" s="166">
        <v>4.5572760980084901</v>
      </c>
      <c r="AT61" s="181" t="s">
        <v>54</v>
      </c>
      <c r="AU61" s="173">
        <v>0.28482975612553102</v>
      </c>
      <c r="AV61" s="174">
        <v>-112.342833958912</v>
      </c>
      <c r="AW61" s="168"/>
      <c r="AX61" s="168"/>
      <c r="AY61" s="176">
        <v>93</v>
      </c>
      <c r="AZ61" s="176">
        <v>119</v>
      </c>
      <c r="BA61" s="167"/>
      <c r="BB61" s="184">
        <v>305.60000000000002</v>
      </c>
      <c r="BC61" s="180">
        <v>37.742644323886097</v>
      </c>
      <c r="BD61" s="181" t="s">
        <v>55</v>
      </c>
      <c r="BE61" s="178">
        <v>1.1794576351214401</v>
      </c>
      <c r="BF61" s="179">
        <v>7.1143320821758502</v>
      </c>
      <c r="BG61" s="168">
        <v>0.02</v>
      </c>
      <c r="BH61" s="168">
        <v>1.7999999999999999E-2</v>
      </c>
      <c r="BI61" s="176">
        <v>0</v>
      </c>
      <c r="BJ61" s="176">
        <v>6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5.3999999999999999E-2</v>
      </c>
      <c r="G62" s="168">
        <v>4.5999999999999999E-2</v>
      </c>
      <c r="H62" s="169"/>
      <c r="I62" s="170">
        <v>5</v>
      </c>
      <c r="J62" s="170">
        <v>5</v>
      </c>
      <c r="K62" s="167"/>
      <c r="L62" s="171">
        <v>2344.30879</v>
      </c>
      <c r="M62" s="171">
        <v>526.97019</v>
      </c>
      <c r="N62" s="171">
        <v>2871.27898</v>
      </c>
      <c r="O62" s="166">
        <v>1514.85075657114</v>
      </c>
      <c r="P62" s="172">
        <v>248.27199999999999</v>
      </c>
      <c r="Q62" s="178">
        <v>6.1015771273890698</v>
      </c>
      <c r="R62" s="179">
        <v>2329.1710436580702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1087.45571</v>
      </c>
      <c r="Y62" s="166">
        <v>573.72798550947698</v>
      </c>
      <c r="Z62" s="177">
        <v>573</v>
      </c>
      <c r="AA62" s="182">
        <v>1.00127048081933</v>
      </c>
      <c r="AB62" s="183">
        <v>-163.70369389542401</v>
      </c>
      <c r="AC62" s="168">
        <v>4.0000000000000001E-3</v>
      </c>
      <c r="AD62" s="168">
        <v>1E-3</v>
      </c>
      <c r="AE62" s="176">
        <v>0</v>
      </c>
      <c r="AF62" s="176">
        <v>216</v>
      </c>
      <c r="AG62" s="167"/>
      <c r="AH62" s="180">
        <v>137.4</v>
      </c>
      <c r="AI62" s="166">
        <v>72.490515690981297</v>
      </c>
      <c r="AJ62" s="181" t="s">
        <v>53</v>
      </c>
      <c r="AK62" s="178">
        <v>1.15064310620605</v>
      </c>
      <c r="AL62" s="179">
        <v>-0.16202870054399901</v>
      </c>
      <c r="AM62" s="168">
        <v>0.02</v>
      </c>
      <c r="AN62" s="168">
        <v>1.4999999999999999E-2</v>
      </c>
      <c r="AO62" s="176">
        <v>0</v>
      </c>
      <c r="AP62" s="176">
        <v>6</v>
      </c>
      <c r="AQ62" s="167"/>
      <c r="AR62" s="180">
        <v>28.9</v>
      </c>
      <c r="AS62" s="166">
        <v>15.2472773178265</v>
      </c>
      <c r="AT62" s="181" t="s">
        <v>54</v>
      </c>
      <c r="AU62" s="188">
        <v>0.95295483236415501</v>
      </c>
      <c r="AV62" s="171">
        <v>-6.0363882414079999</v>
      </c>
      <c r="AW62" s="168"/>
      <c r="AX62" s="168"/>
      <c r="AY62" s="176">
        <v>2</v>
      </c>
      <c r="AZ62" s="176">
        <v>8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12.127223517183999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4.2999999999999997E-2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695.5652</v>
      </c>
      <c r="N63" s="171">
        <v>1589.6367</v>
      </c>
      <c r="O63" s="166">
        <v>749.681009433187</v>
      </c>
      <c r="P63" s="172">
        <v>256.27100000000002</v>
      </c>
      <c r="Q63" s="178">
        <v>2.9253446914913801</v>
      </c>
      <c r="R63" s="179">
        <v>963.63816939046501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1200.1435200000001</v>
      </c>
      <c r="Y63" s="166">
        <v>565.99398185654502</v>
      </c>
      <c r="Z63" s="177">
        <v>573</v>
      </c>
      <c r="AA63" s="182">
        <v>0.98777309224527898</v>
      </c>
      <c r="AB63" s="183">
        <v>-199.53556206259501</v>
      </c>
      <c r="AC63" s="168">
        <v>3.0000000000000001E-3</v>
      </c>
      <c r="AD63" s="168"/>
      <c r="AE63" s="176">
        <v>15</v>
      </c>
      <c r="AF63" s="176">
        <v>258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-12.391417399552299</v>
      </c>
      <c r="AM63" s="168">
        <v>0.01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-26.283534577664099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12.632930844671799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2813.27711</v>
      </c>
      <c r="N64" s="171">
        <v>4428.9682000000003</v>
      </c>
      <c r="O64" s="166">
        <v>1736.4799900892799</v>
      </c>
      <c r="P64" s="172">
        <v>273.43799999999999</v>
      </c>
      <c r="Q64" s="178">
        <v>6.3505437799036004</v>
      </c>
      <c r="R64" s="179">
        <v>3625.5454470467998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1786.4096099999999</v>
      </c>
      <c r="Y64" s="166">
        <v>700.40343524439697</v>
      </c>
      <c r="Z64" s="177">
        <v>573</v>
      </c>
      <c r="AA64" s="178">
        <v>1.22234456412635</v>
      </c>
      <c r="AB64" s="179">
        <v>102.80587737254599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-60.658263796735802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-36.411622551551901</v>
      </c>
      <c r="AW64" s="168"/>
      <c r="AX64" s="168"/>
      <c r="AY64" s="176">
        <v>31</v>
      </c>
      <c r="AZ64" s="176">
        <v>39</v>
      </c>
      <c r="BA64" s="167"/>
      <c r="BB64" s="184">
        <v>102.8</v>
      </c>
      <c r="BC64" s="180">
        <v>40.305130883797702</v>
      </c>
      <c r="BD64" s="181" t="s">
        <v>55</v>
      </c>
      <c r="BE64" s="178">
        <v>1.25953534011868</v>
      </c>
      <c r="BF64" s="179">
        <v>8.7767548968960902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859.24388999999996</v>
      </c>
      <c r="N65" s="171">
        <v>3711.7243100000001</v>
      </c>
      <c r="O65" s="166">
        <v>1327.8492877886499</v>
      </c>
      <c r="P65" s="172">
        <v>264.72899999999998</v>
      </c>
      <c r="Q65" s="178">
        <v>5.0158814779969303</v>
      </c>
      <c r="R65" s="179">
        <v>2859.2507370344001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1410.7564199999999</v>
      </c>
      <c r="Y65" s="166">
        <v>504.69047566204102</v>
      </c>
      <c r="Z65" s="177">
        <v>573</v>
      </c>
      <c r="AA65" s="188">
        <v>0.88078617043986196</v>
      </c>
      <c r="AB65" s="171">
        <v>-434.40356364095902</v>
      </c>
      <c r="AC65" s="168"/>
      <c r="AD65" s="168"/>
      <c r="AE65" s="176">
        <v>191</v>
      </c>
      <c r="AF65" s="176">
        <v>512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-47.620992965759797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-37.522791864319998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21.154416271360098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1245.6798100000001</v>
      </c>
      <c r="N66" s="171">
        <v>3443.6049600000001</v>
      </c>
      <c r="O66" s="166">
        <v>2423.21712745476</v>
      </c>
      <c r="P66" s="172">
        <v>287.5</v>
      </c>
      <c r="Q66" s="178">
        <v>8.42858131288612</v>
      </c>
      <c r="R66" s="179">
        <v>2972.9405899648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983.22652000000005</v>
      </c>
      <c r="Y66" s="166">
        <v>691.882887586425</v>
      </c>
      <c r="Z66" s="177">
        <v>573</v>
      </c>
      <c r="AA66" s="178">
        <v>1.20747449840563</v>
      </c>
      <c r="AB66" s="179">
        <v>45.171966851582702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64.2</v>
      </c>
      <c r="AI66" s="166">
        <v>45.176651035662204</v>
      </c>
      <c r="AJ66" s="181" t="s">
        <v>53</v>
      </c>
      <c r="AK66" s="173">
        <v>0.71708969897876496</v>
      </c>
      <c r="AL66" s="174">
        <v>-38.936888042496101</v>
      </c>
      <c r="AM66" s="168"/>
      <c r="AN66" s="168"/>
      <c r="AO66" s="176">
        <v>26</v>
      </c>
      <c r="AP66" s="176">
        <v>44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-14.593495375871999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-8.7869907517440708</v>
      </c>
      <c r="BG66" s="168">
        <v>0</v>
      </c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2073.85358</v>
      </c>
      <c r="N67" s="171">
        <v>5627.1002699999999</v>
      </c>
      <c r="O67" s="166">
        <v>1291.6297727507499</v>
      </c>
      <c r="P67" s="172">
        <v>287.5</v>
      </c>
      <c r="Q67" s="178">
        <v>4.4926252965243503</v>
      </c>
      <c r="R67" s="179">
        <v>4184.1979393616002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1986.975715</v>
      </c>
      <c r="Y67" s="166">
        <v>456.08517141755198</v>
      </c>
      <c r="Z67" s="177">
        <v>573</v>
      </c>
      <c r="AA67" s="188">
        <v>0.79596015954197596</v>
      </c>
      <c r="AB67" s="171">
        <v>-888.79136484627395</v>
      </c>
      <c r="AC67" s="168"/>
      <c r="AD67" s="168"/>
      <c r="AE67" s="176">
        <v>510</v>
      </c>
      <c r="AF67" s="176">
        <v>1009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-155.283815061632</v>
      </c>
      <c r="AM67" s="168"/>
      <c r="AN67" s="168"/>
      <c r="AO67" s="176">
        <v>114</v>
      </c>
      <c r="AP67" s="176">
        <v>169</v>
      </c>
      <c r="AQ67" s="167"/>
      <c r="AR67" s="180">
        <v>50.4</v>
      </c>
      <c r="AS67" s="166">
        <v>11.568683233476101</v>
      </c>
      <c r="AT67" s="181" t="s">
        <v>54</v>
      </c>
      <c r="AU67" s="173">
        <v>0.72304270209225396</v>
      </c>
      <c r="AV67" s="174">
        <v>-29.900651444224099</v>
      </c>
      <c r="AW67" s="168"/>
      <c r="AX67" s="168"/>
      <c r="AY67" s="176">
        <v>20</v>
      </c>
      <c r="AZ67" s="176">
        <v>34</v>
      </c>
      <c r="BA67" s="167"/>
      <c r="BB67" s="184">
        <v>194.6</v>
      </c>
      <c r="BC67" s="180">
        <v>44.667971373699302</v>
      </c>
      <c r="BD67" s="181" t="s">
        <v>55</v>
      </c>
      <c r="BE67" s="178">
        <v>1.3958741054281001</v>
      </c>
      <c r="BF67" s="179">
        <v>33.998697111551799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4.8000000000000001E-2</v>
      </c>
      <c r="G68" s="168">
        <v>0.04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1881.6251999999999</v>
      </c>
      <c r="N68" s="171">
        <v>7066.08061</v>
      </c>
      <c r="O68" s="166">
        <v>1554.0116141403601</v>
      </c>
      <c r="P68" s="172">
        <v>287.5</v>
      </c>
      <c r="Q68" s="178">
        <v>5.4052577883142998</v>
      </c>
      <c r="R68" s="179">
        <v>5560.1163837759996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2810.4459449999999</v>
      </c>
      <c r="Y68" s="166">
        <v>618.08885017003604</v>
      </c>
      <c r="Z68" s="177">
        <v>573</v>
      </c>
      <c r="AA68" s="182">
        <v>1.07868909279238</v>
      </c>
      <c r="AB68" s="183">
        <v>-191.00623456992199</v>
      </c>
      <c r="AC68" s="168">
        <v>1.2E-2</v>
      </c>
      <c r="AD68" s="168">
        <v>8.0000000000000002E-3</v>
      </c>
      <c r="AE68" s="176">
        <v>0</v>
      </c>
      <c r="AF68" s="176">
        <v>317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-37.452595659520199</v>
      </c>
      <c r="AM68" s="168">
        <v>6.0000000000000001E-3</v>
      </c>
      <c r="AN68" s="168">
        <v>2E-3</v>
      </c>
      <c r="AO68" s="176">
        <v>0</v>
      </c>
      <c r="AP68" s="176">
        <v>52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-37.610183024640101</v>
      </c>
      <c r="AW68" s="168"/>
      <c r="AX68" s="168"/>
      <c r="AY68" s="176">
        <v>27</v>
      </c>
      <c r="AZ68" s="176">
        <v>42</v>
      </c>
      <c r="BA68" s="167"/>
      <c r="BB68" s="184">
        <v>215.8</v>
      </c>
      <c r="BC68" s="180">
        <v>47.459932152046299</v>
      </c>
      <c r="BD68" s="181" t="s">
        <v>55</v>
      </c>
      <c r="BE68" s="178">
        <v>1.48312287975145</v>
      </c>
      <c r="BF68" s="179">
        <v>48.179633950719897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2.0500000000000001E-2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703.77817000000005</v>
      </c>
      <c r="M69" s="171">
        <v>-289.29102</v>
      </c>
      <c r="N69" s="171">
        <v>414.48714999999999</v>
      </c>
      <c r="O69" s="166">
        <v>274.43647474884102</v>
      </c>
      <c r="P69" s="172">
        <v>287.5</v>
      </c>
      <c r="Q69" s="188">
        <v>0.95456165130031601</v>
      </c>
      <c r="R69" s="171">
        <v>-85.731139881601393</v>
      </c>
      <c r="S69" s="168"/>
      <c r="T69" s="168"/>
      <c r="U69" s="175">
        <v>20</v>
      </c>
      <c r="V69" s="176">
        <v>107</v>
      </c>
      <c r="W69" s="167"/>
      <c r="X69" s="175">
        <v>643.10995500000001</v>
      </c>
      <c r="Y69" s="166">
        <v>425.81013410448497</v>
      </c>
      <c r="Z69" s="177">
        <v>573</v>
      </c>
      <c r="AA69" s="173">
        <v>0.74312414328880405</v>
      </c>
      <c r="AB69" s="174">
        <v>-353.84684535533103</v>
      </c>
      <c r="AC69" s="168"/>
      <c r="AD69" s="168"/>
      <c r="AE69" s="176">
        <v>223</v>
      </c>
      <c r="AF69" s="176">
        <v>396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-16.9630513479683</v>
      </c>
      <c r="AM69" s="168">
        <v>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-2.4382352629760802</v>
      </c>
      <c r="AW69" s="168">
        <v>4.4999999999999997E-3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-2.2764705259521598</v>
      </c>
      <c r="BG69" s="168">
        <v>1.4999999999999999E-2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818.18460000000005</v>
      </c>
      <c r="N70" s="171">
        <v>3781.9500200000002</v>
      </c>
      <c r="O70" s="166">
        <v>1238.48347782684</v>
      </c>
      <c r="P70" s="172">
        <v>253.321</v>
      </c>
      <c r="Q70" s="178">
        <v>4.88898858691873</v>
      </c>
      <c r="R70" s="179">
        <v>2890.8032427918602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1494.71325</v>
      </c>
      <c r="Y70" s="166">
        <v>489.47703021571402</v>
      </c>
      <c r="Z70" s="177">
        <v>573</v>
      </c>
      <c r="AA70" s="188">
        <v>0.85423565482672503</v>
      </c>
      <c r="AB70" s="171">
        <v>-521.01818695257498</v>
      </c>
      <c r="AC70" s="168"/>
      <c r="AD70" s="168"/>
      <c r="AE70" s="176">
        <v>256</v>
      </c>
      <c r="AF70" s="176">
        <v>606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-101.324922387456</v>
      </c>
      <c r="AM70" s="168"/>
      <c r="AN70" s="168"/>
      <c r="AO70" s="176">
        <v>73</v>
      </c>
      <c r="AP70" s="176">
        <v>111</v>
      </c>
      <c r="AQ70" s="167"/>
      <c r="AR70" s="180">
        <v>49.6</v>
      </c>
      <c r="AS70" s="166">
        <v>16.2426209165533</v>
      </c>
      <c r="AT70" s="181" t="s">
        <v>54</v>
      </c>
      <c r="AU70" s="182">
        <v>1.0151638072845801</v>
      </c>
      <c r="AV70" s="183">
        <v>-6.6856945745919703</v>
      </c>
      <c r="AW70" s="168">
        <v>3.0000000000000001E-3</v>
      </c>
      <c r="AX70" s="168">
        <v>1E-3</v>
      </c>
      <c r="AY70" s="176">
        <v>0</v>
      </c>
      <c r="AZ70" s="176">
        <v>10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53.428610850816099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0.04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178.91012000000001</v>
      </c>
      <c r="N71" s="171">
        <v>2115.7141299999998</v>
      </c>
      <c r="O71" s="166">
        <v>964.40400873480496</v>
      </c>
      <c r="P71" s="172">
        <v>252.24799999999999</v>
      </c>
      <c r="Q71" s="178">
        <v>3.8232374834876999</v>
      </c>
      <c r="R71" s="179">
        <v>1478.2170641529101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1327.3366149999999</v>
      </c>
      <c r="Y71" s="166">
        <v>605.03861759740005</v>
      </c>
      <c r="Z71" s="177">
        <v>573</v>
      </c>
      <c r="AA71" s="182">
        <v>1.0559138177965099</v>
      </c>
      <c r="AB71" s="183">
        <v>-120.785149019456</v>
      </c>
      <c r="AC71" s="168">
        <v>0.01</v>
      </c>
      <c r="AD71" s="168">
        <v>6.0000000000000001E-3</v>
      </c>
      <c r="AE71" s="176">
        <v>0</v>
      </c>
      <c r="AF71" s="176">
        <v>182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-42.317576148736002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-15.636209815552</v>
      </c>
      <c r="AW71" s="168"/>
      <c r="AX71" s="168"/>
      <c r="AY71" s="176">
        <v>11</v>
      </c>
      <c r="AZ71" s="176">
        <v>18</v>
      </c>
      <c r="BA71" s="167"/>
      <c r="BB71" s="184">
        <v>87.4</v>
      </c>
      <c r="BC71" s="180">
        <v>39.839460902698598</v>
      </c>
      <c r="BD71" s="181" t="s">
        <v>55</v>
      </c>
      <c r="BE71" s="178">
        <v>1.2449831532093301</v>
      </c>
      <c r="BF71" s="179">
        <v>6.5275803688960101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7.5999999999999998E-2</v>
      </c>
      <c r="G72" s="168">
        <v>7.1999999999999995E-2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1653.71958</v>
      </c>
      <c r="N72" s="171">
        <v>4039.2627699999998</v>
      </c>
      <c r="O72" s="166">
        <v>879.64865840966104</v>
      </c>
      <c r="P72" s="172">
        <v>287.5</v>
      </c>
      <c r="Q72" s="178">
        <v>3.0596475075118699</v>
      </c>
      <c r="R72" s="179">
        <v>2518.4239480064002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2938.8595949999999</v>
      </c>
      <c r="Y72" s="166">
        <v>640.008844979429</v>
      </c>
      <c r="Z72" s="177">
        <v>573</v>
      </c>
      <c r="AA72" s="182">
        <v>1.11694388303565</v>
      </c>
      <c r="AB72" s="183">
        <v>-92.238300660288601</v>
      </c>
      <c r="AC72" s="168">
        <v>1.6E-2</v>
      </c>
      <c r="AD72" s="168">
        <v>1.2E-2</v>
      </c>
      <c r="AE72" s="176">
        <v>0</v>
      </c>
      <c r="AF72" s="176">
        <v>219</v>
      </c>
      <c r="AG72" s="167"/>
      <c r="AH72" s="180">
        <v>371.35</v>
      </c>
      <c r="AI72" s="166">
        <v>80.870581564176803</v>
      </c>
      <c r="AJ72" s="181" t="s">
        <v>53</v>
      </c>
      <c r="AK72" s="178">
        <v>1.2836600248282</v>
      </c>
      <c r="AL72" s="179">
        <v>38.087927702271898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5.3620133847039897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240.8</v>
      </c>
      <c r="BC72" s="180">
        <v>52.440113210323901</v>
      </c>
      <c r="BD72" s="181" t="s">
        <v>55</v>
      </c>
      <c r="BE72" s="178">
        <v>1.6387535378226199</v>
      </c>
      <c r="BF72" s="179">
        <v>71.524026769407996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4.9000000000000002E-2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1046.29746</v>
      </c>
      <c r="N73" s="171">
        <v>3189.59112</v>
      </c>
      <c r="O73" s="166">
        <v>1155.36822887978</v>
      </c>
      <c r="P73" s="172">
        <v>276.39800000000002</v>
      </c>
      <c r="Q73" s="178">
        <v>4.1800889618585497</v>
      </c>
      <c r="R73" s="179">
        <v>2310.5646199021899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1802.933385</v>
      </c>
      <c r="Y73" s="166">
        <v>653.07805089941405</v>
      </c>
      <c r="Z73" s="177">
        <v>573</v>
      </c>
      <c r="AA73" s="182">
        <v>1.13975227033057</v>
      </c>
      <c r="AB73" s="183">
        <v>-19.374245865792499</v>
      </c>
      <c r="AC73" s="168">
        <v>1.9E-2</v>
      </c>
      <c r="AD73" s="168">
        <v>1.4E-2</v>
      </c>
      <c r="AE73" s="176">
        <v>0</v>
      </c>
      <c r="AF73" s="176">
        <v>96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-38.458430618751997</v>
      </c>
      <c r="AM73" s="168"/>
      <c r="AN73" s="168"/>
      <c r="AO73" s="176">
        <v>13</v>
      </c>
      <c r="AP73" s="176">
        <v>47</v>
      </c>
      <c r="AQ73" s="167"/>
      <c r="AR73" s="180">
        <v>30.8</v>
      </c>
      <c r="AS73" s="166">
        <v>11.1567094686096</v>
      </c>
      <c r="AT73" s="181" t="s">
        <v>54</v>
      </c>
      <c r="AU73" s="173">
        <v>0.69729434178810201</v>
      </c>
      <c r="AV73" s="174">
        <v>-20.084680792063999</v>
      </c>
      <c r="AW73" s="168"/>
      <c r="AX73" s="168"/>
      <c r="AY73" s="176">
        <v>14</v>
      </c>
      <c r="AZ73" s="176">
        <v>23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6.2306384158719803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1446.9032099999999</v>
      </c>
      <c r="N74" s="171">
        <v>4128.6202400000002</v>
      </c>
      <c r="O74" s="166">
        <v>737.70155067780604</v>
      </c>
      <c r="P74" s="172">
        <v>242.33799999999999</v>
      </c>
      <c r="Q74" s="178">
        <v>3.0441018357740299</v>
      </c>
      <c r="R74" s="179">
        <v>2566.1986217131598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2384.00342</v>
      </c>
      <c r="Y74" s="166">
        <v>425.973549883869</v>
      </c>
      <c r="Z74" s="177">
        <v>573</v>
      </c>
      <c r="AA74" s="173">
        <v>0.74340933662106401</v>
      </c>
      <c r="AB74" s="174">
        <v>-1310.2896222730301</v>
      </c>
      <c r="AC74" s="168"/>
      <c r="AD74" s="168"/>
      <c r="AE74" s="176">
        <v>823</v>
      </c>
      <c r="AF74" s="176">
        <v>1465</v>
      </c>
      <c r="AG74" s="167"/>
      <c r="AH74" s="180">
        <v>276.7</v>
      </c>
      <c r="AI74" s="166">
        <v>49.440734968772297</v>
      </c>
      <c r="AJ74" s="181" t="s">
        <v>53</v>
      </c>
      <c r="AK74" s="188">
        <v>0.78477357093289302</v>
      </c>
      <c r="AL74" s="171">
        <v>-129.47881616614399</v>
      </c>
      <c r="AM74" s="168"/>
      <c r="AN74" s="168"/>
      <c r="AO74" s="176">
        <v>76</v>
      </c>
      <c r="AP74" s="176">
        <v>147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-0.656524740608049</v>
      </c>
      <c r="AW74" s="168">
        <v>9.4999999999999998E-3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59.286950518783897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/>
      <c r="G75" s="168"/>
      <c r="H75" s="169"/>
      <c r="I75" s="170">
        <v>0</v>
      </c>
      <c r="J75" s="170">
        <v>0</v>
      </c>
      <c r="K75" s="167"/>
      <c r="L75" s="171">
        <v>2236.3490299999999</v>
      </c>
      <c r="M75" s="171">
        <v>-1476.98821</v>
      </c>
      <c r="N75" s="171">
        <v>759.36081999999999</v>
      </c>
      <c r="O75" s="166">
        <v>177.13578184565199</v>
      </c>
      <c r="P75" s="172">
        <v>275.59500000000003</v>
      </c>
      <c r="Q75" s="173">
        <v>0.64273946133149096</v>
      </c>
      <c r="R75" s="174">
        <v>-601.66291865113101</v>
      </c>
      <c r="S75" s="168"/>
      <c r="T75" s="168"/>
      <c r="U75" s="175">
        <v>423</v>
      </c>
      <c r="V75" s="176">
        <v>659</v>
      </c>
      <c r="W75" s="167"/>
      <c r="X75" s="175">
        <v>2330.24368</v>
      </c>
      <c r="Y75" s="166">
        <v>543.57497157634498</v>
      </c>
      <c r="Z75" s="177">
        <v>573</v>
      </c>
      <c r="AA75" s="188">
        <v>0.94864741985400503</v>
      </c>
      <c r="AB75" s="171">
        <v>-499.51231066419302</v>
      </c>
      <c r="AC75" s="168"/>
      <c r="AD75" s="168"/>
      <c r="AE75" s="176">
        <v>127</v>
      </c>
      <c r="AF75" s="176">
        <v>618</v>
      </c>
      <c r="AG75" s="167"/>
      <c r="AH75" s="180">
        <v>170.9</v>
      </c>
      <c r="AI75" s="166">
        <v>39.865771738686703</v>
      </c>
      <c r="AJ75" s="181" t="s">
        <v>53</v>
      </c>
      <c r="AK75" s="173">
        <v>0.63279002759820202</v>
      </c>
      <c r="AL75" s="174">
        <v>-140.22500420915199</v>
      </c>
      <c r="AM75" s="168"/>
      <c r="AN75" s="168"/>
      <c r="AO75" s="176">
        <v>100</v>
      </c>
      <c r="AP75" s="176">
        <v>154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-69.015874084863995</v>
      </c>
      <c r="AW75" s="168"/>
      <c r="AX75" s="168"/>
      <c r="AY75" s="176">
        <v>59</v>
      </c>
      <c r="AZ75" s="176">
        <v>73</v>
      </c>
      <c r="BA75" s="167"/>
      <c r="BB75" s="184">
        <v>126.4</v>
      </c>
      <c r="BC75" s="180">
        <v>29.4852752941486</v>
      </c>
      <c r="BD75" s="181" t="s">
        <v>55</v>
      </c>
      <c r="BE75" s="188">
        <v>0.92141485294214498</v>
      </c>
      <c r="BF75" s="171">
        <v>-31.631748169727999</v>
      </c>
      <c r="BG75" s="168"/>
      <c r="BH75" s="168"/>
      <c r="BI75" s="176">
        <v>11</v>
      </c>
      <c r="BJ75" s="176">
        <v>39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0.03</v>
      </c>
      <c r="G76" s="168">
        <v>2.1999999999999999E-2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5570.76379</v>
      </c>
      <c r="N76" s="171">
        <v>11165.89524</v>
      </c>
      <c r="O76" s="166">
        <v>1873.5024338711801</v>
      </c>
      <c r="P76" s="172">
        <v>283.69400000000002</v>
      </c>
      <c r="Q76" s="178">
        <v>6.6039550849548503</v>
      </c>
      <c r="R76" s="179">
        <v>9218.1062028236593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3398.10059</v>
      </c>
      <c r="Y76" s="166">
        <v>570.16025934917195</v>
      </c>
      <c r="Z76" s="177">
        <v>573</v>
      </c>
      <c r="AA76" s="182">
        <v>0.99504408263380795</v>
      </c>
      <c r="AB76" s="183">
        <v>-536.00840878758299</v>
      </c>
      <c r="AC76" s="168">
        <v>4.0000000000000001E-3</v>
      </c>
      <c r="AD76" s="168">
        <v>0</v>
      </c>
      <c r="AE76" s="176">
        <v>17</v>
      </c>
      <c r="AF76" s="176">
        <v>700</v>
      </c>
      <c r="AG76" s="167"/>
      <c r="AH76" s="180">
        <v>257.5</v>
      </c>
      <c r="AI76" s="166">
        <v>43.205391628036502</v>
      </c>
      <c r="AJ76" s="181" t="s">
        <v>53</v>
      </c>
      <c r="AK76" s="173">
        <v>0.68579986711169005</v>
      </c>
      <c r="AL76" s="174">
        <v>-175.04601557350401</v>
      </c>
      <c r="AM76" s="168"/>
      <c r="AN76" s="168"/>
      <c r="AO76" s="176">
        <v>118</v>
      </c>
      <c r="AP76" s="176">
        <v>194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-76.052956336128005</v>
      </c>
      <c r="AW76" s="168"/>
      <c r="AX76" s="168"/>
      <c r="AY76" s="176">
        <v>62</v>
      </c>
      <c r="AZ76" s="176">
        <v>81</v>
      </c>
      <c r="BA76" s="167"/>
      <c r="BB76" s="184">
        <v>213</v>
      </c>
      <c r="BC76" s="180">
        <v>35.738828802997098</v>
      </c>
      <c r="BD76" s="181" t="s">
        <v>55</v>
      </c>
      <c r="BE76" s="182">
        <v>1.11683840009366</v>
      </c>
      <c r="BF76" s="183">
        <v>-6.7059126722559199</v>
      </c>
      <c r="BG76" s="168">
        <v>1.6E-2</v>
      </c>
      <c r="BH76" s="168">
        <v>1.2E-2</v>
      </c>
      <c r="BI76" s="176">
        <v>0</v>
      </c>
      <c r="BJ76" s="176">
        <v>16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3.6499999999999998E-2</v>
      </c>
      <c r="G77" s="168">
        <v>3.2500000000000001E-2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6841.5149600000004</v>
      </c>
      <c r="N77" s="171">
        <v>21280.727709999999</v>
      </c>
      <c r="O77" s="166">
        <v>2511.3734595173901</v>
      </c>
      <c r="P77" s="172">
        <v>248.64599999999999</v>
      </c>
      <c r="Q77" s="178">
        <v>10.100196502326201</v>
      </c>
      <c r="R77" s="179">
        <v>18853.507772618199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3394.1264000000001</v>
      </c>
      <c r="Y77" s="166">
        <v>400.546404021787</v>
      </c>
      <c r="Z77" s="177">
        <v>573</v>
      </c>
      <c r="AA77" s="173">
        <v>0.69903386391236799</v>
      </c>
      <c r="AB77" s="174">
        <v>-2199.35599714202</v>
      </c>
      <c r="AC77" s="168"/>
      <c r="AD77" s="168"/>
      <c r="AE77" s="176">
        <v>1462</v>
      </c>
      <c r="AF77" s="176">
        <v>2433</v>
      </c>
      <c r="AG77" s="167"/>
      <c r="AH77" s="180">
        <v>524.6</v>
      </c>
      <c r="AI77" s="166">
        <v>61.908903436781102</v>
      </c>
      <c r="AJ77" s="181" t="s">
        <v>53</v>
      </c>
      <c r="AK77" s="182">
        <v>0.98268100693303295</v>
      </c>
      <c r="AL77" s="183">
        <v>-90.390211204096005</v>
      </c>
      <c r="AM77" s="168">
        <v>2E-3</v>
      </c>
      <c r="AN77" s="168"/>
      <c r="AO77" s="176">
        <v>10</v>
      </c>
      <c r="AP77" s="176">
        <v>117</v>
      </c>
      <c r="AQ77" s="167"/>
      <c r="AR77" s="180">
        <v>141.80000000000001</v>
      </c>
      <c r="AS77" s="166">
        <v>16.7340497661753</v>
      </c>
      <c r="AT77" s="181" t="s">
        <v>54</v>
      </c>
      <c r="AU77" s="182">
        <v>1.04587811038596</v>
      </c>
      <c r="AV77" s="183">
        <v>-14.387990147071999</v>
      </c>
      <c r="AW77" s="168">
        <v>4.4999999999999997E-3</v>
      </c>
      <c r="AX77" s="168">
        <v>2.5000000000000001E-3</v>
      </c>
      <c r="AY77" s="176">
        <v>0</v>
      </c>
      <c r="AZ77" s="176">
        <v>21</v>
      </c>
      <c r="BA77" s="167"/>
      <c r="BB77" s="184">
        <v>697.8</v>
      </c>
      <c r="BC77" s="180">
        <v>82.348518524944495</v>
      </c>
      <c r="BD77" s="181" t="s">
        <v>55</v>
      </c>
      <c r="BE77" s="178">
        <v>2.5733912039045101</v>
      </c>
      <c r="BF77" s="179">
        <v>385.42401970585598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-766.94721000000004</v>
      </c>
      <c r="N78" s="171">
        <v>103.22913</v>
      </c>
      <c r="O78" s="166">
        <v>36.996267434685201</v>
      </c>
      <c r="P78" s="172">
        <v>256.80599999999998</v>
      </c>
      <c r="Q78" s="173">
        <v>0.144063096012886</v>
      </c>
      <c r="R78" s="174">
        <v>-722.24221589806996</v>
      </c>
      <c r="S78" s="168"/>
      <c r="T78" s="168"/>
      <c r="U78" s="175">
        <v>614</v>
      </c>
      <c r="V78" s="176">
        <v>757</v>
      </c>
      <c r="W78" s="167"/>
      <c r="X78" s="175">
        <v>631.27008499999999</v>
      </c>
      <c r="Y78" s="166">
        <v>226.24076060872</v>
      </c>
      <c r="Z78" s="177">
        <v>573</v>
      </c>
      <c r="AA78" s="173">
        <v>0.39483553334855198</v>
      </c>
      <c r="AB78" s="174">
        <v>-1210.5680387182699</v>
      </c>
      <c r="AC78" s="168"/>
      <c r="AD78" s="168"/>
      <c r="AE78" s="176">
        <v>968</v>
      </c>
      <c r="AF78" s="176">
        <v>1288</v>
      </c>
      <c r="AG78" s="167"/>
      <c r="AH78" s="180">
        <v>131.44999999999999</v>
      </c>
      <c r="AI78" s="166">
        <v>47.110339438968097</v>
      </c>
      <c r="AJ78" s="181" t="s">
        <v>53</v>
      </c>
      <c r="AK78" s="173">
        <v>0.74778316569790704</v>
      </c>
      <c r="AL78" s="174">
        <v>-71.055762293631901</v>
      </c>
      <c r="AM78" s="168"/>
      <c r="AN78" s="168"/>
      <c r="AO78" s="176">
        <v>45</v>
      </c>
      <c r="AP78" s="176">
        <v>80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-34.130034868224001</v>
      </c>
      <c r="AW78" s="168"/>
      <c r="AX78" s="168"/>
      <c r="AY78" s="176">
        <v>28</v>
      </c>
      <c r="AZ78" s="176">
        <v>37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-6.4600697364479496</v>
      </c>
      <c r="BG78" s="168">
        <v>1.2E-2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6.5000000000000002E-2</v>
      </c>
      <c r="G79" s="168">
        <v>6.3E-2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-497.52332000000001</v>
      </c>
      <c r="N79" s="171">
        <v>648.14653999999996</v>
      </c>
      <c r="O79" s="166">
        <v>264.55981982436299</v>
      </c>
      <c r="P79" s="172">
        <v>249.55500000000001</v>
      </c>
      <c r="Q79" s="182">
        <v>1.0601263041187801</v>
      </c>
      <c r="R79" s="183">
        <v>-56.170305246712097</v>
      </c>
      <c r="S79" s="168">
        <v>5.0000000000000001E-3</v>
      </c>
      <c r="T79" s="168">
        <v>3.0000000000000001E-3</v>
      </c>
      <c r="U79" s="175">
        <v>0</v>
      </c>
      <c r="V79" s="176">
        <v>86</v>
      </c>
      <c r="W79" s="167"/>
      <c r="X79" s="175">
        <v>1702.55332</v>
      </c>
      <c r="Y79" s="166">
        <v>694.946546471685</v>
      </c>
      <c r="Z79" s="177">
        <v>573</v>
      </c>
      <c r="AA79" s="178">
        <v>1.2128211980308601</v>
      </c>
      <c r="AB79" s="179">
        <v>85.380543151745798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209.9</v>
      </c>
      <c r="AI79" s="166">
        <v>85.676776398642602</v>
      </c>
      <c r="AJ79" s="181" t="s">
        <v>53</v>
      </c>
      <c r="AK79" s="178">
        <v>1.3599488317244901</v>
      </c>
      <c r="AL79" s="179">
        <v>32.095663278464201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-25.356656945151901</v>
      </c>
      <c r="AW79" s="168"/>
      <c r="AX79" s="168"/>
      <c r="AY79" s="176">
        <v>20</v>
      </c>
      <c r="AZ79" s="176">
        <v>28</v>
      </c>
      <c r="BA79" s="167"/>
      <c r="BB79" s="184">
        <v>145</v>
      </c>
      <c r="BC79" s="180">
        <v>59.185957969524402</v>
      </c>
      <c r="BD79" s="181" t="s">
        <v>55</v>
      </c>
      <c r="BE79" s="178">
        <v>1.84956118654764</v>
      </c>
      <c r="BF79" s="179">
        <v>54.686686109696097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0.05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699.39431000000002</v>
      </c>
      <c r="N80" s="171">
        <v>2105.2064099999998</v>
      </c>
      <c r="O80" s="166">
        <v>786.26391173950196</v>
      </c>
      <c r="P80" s="172">
        <v>236.18299999999999</v>
      </c>
      <c r="Q80" s="178">
        <v>3.3290453239204401</v>
      </c>
      <c r="R80" s="179">
        <v>1376.7099347810999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1461.0555300000001</v>
      </c>
      <c r="Y80" s="166">
        <v>545.68294625629198</v>
      </c>
      <c r="Z80" s="177">
        <v>573</v>
      </c>
      <c r="AA80" s="188">
        <v>0.95232625873698395</v>
      </c>
      <c r="AB80" s="171">
        <v>-306.33873758246602</v>
      </c>
      <c r="AC80" s="168"/>
      <c r="AD80" s="168"/>
      <c r="AE80" s="176">
        <v>74</v>
      </c>
      <c r="AF80" s="176">
        <v>380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0.22916429721576001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34.200000000000003</v>
      </c>
      <c r="AS80" s="166">
        <v>12.773201551049301</v>
      </c>
      <c r="AT80" s="181" t="s">
        <v>54</v>
      </c>
      <c r="AU80" s="188">
        <v>0.79832509694058196</v>
      </c>
      <c r="AV80" s="171">
        <v>-15.151323353088101</v>
      </c>
      <c r="AW80" s="168"/>
      <c r="AX80" s="168"/>
      <c r="AY80" s="176">
        <v>9</v>
      </c>
      <c r="AZ80" s="176">
        <v>18</v>
      </c>
      <c r="BA80" s="167"/>
      <c r="BB80" s="184">
        <v>138.6</v>
      </c>
      <c r="BC80" s="180">
        <v>51.765079970042002</v>
      </c>
      <c r="BD80" s="181" t="s">
        <v>55</v>
      </c>
      <c r="BE80" s="178">
        <v>1.6176587490638099</v>
      </c>
      <c r="BF80" s="179">
        <v>39.897353293823898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489.49419</v>
      </c>
      <c r="N81" s="171">
        <v>3950.8147199999999</v>
      </c>
      <c r="O81" s="166">
        <v>710.40638960377203</v>
      </c>
      <c r="P81" s="172">
        <v>255.63</v>
      </c>
      <c r="Q81" s="178">
        <v>2.7790415428696602</v>
      </c>
      <c r="R81" s="179">
        <v>2313.0779365691801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2409.0119549999999</v>
      </c>
      <c r="Y81" s="166">
        <v>433.17077786524902</v>
      </c>
      <c r="Z81" s="177">
        <v>573</v>
      </c>
      <c r="AA81" s="173">
        <v>0.75596994391840999</v>
      </c>
      <c r="AB81" s="174">
        <v>-1262.00935277242</v>
      </c>
      <c r="AC81" s="168"/>
      <c r="AD81" s="168"/>
      <c r="AE81" s="176">
        <v>778</v>
      </c>
      <c r="AF81" s="176">
        <v>1415</v>
      </c>
      <c r="AG81" s="167"/>
      <c r="AH81" s="180">
        <v>253.5</v>
      </c>
      <c r="AI81" s="166">
        <v>45.582501971784801</v>
      </c>
      <c r="AJ81" s="181" t="s">
        <v>53</v>
      </c>
      <c r="AK81" s="173">
        <v>0.72353177732991703</v>
      </c>
      <c r="AL81" s="174">
        <v>-150.12014378649599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-58.706703183872001</v>
      </c>
      <c r="AW81" s="168"/>
      <c r="AX81" s="168"/>
      <c r="AY81" s="176">
        <v>46</v>
      </c>
      <c r="AZ81" s="176">
        <v>63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15.186593632255899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1689.5984599999999</v>
      </c>
      <c r="N82" s="171">
        <v>5531.6005100000002</v>
      </c>
      <c r="O82" s="166">
        <v>1181.53898358213</v>
      </c>
      <c r="P82" s="172">
        <v>287.5</v>
      </c>
      <c r="Q82" s="178">
        <v>4.1097008124595797</v>
      </c>
      <c r="R82" s="179">
        <v>3981.0244271376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2300.87041</v>
      </c>
      <c r="Y82" s="166">
        <v>491.46139181074</v>
      </c>
      <c r="Z82" s="177">
        <v>573</v>
      </c>
      <c r="AA82" s="188">
        <v>0.85769876406760903</v>
      </c>
      <c r="AB82" s="171">
        <v>-789.49513949618904</v>
      </c>
      <c r="AC82" s="168"/>
      <c r="AD82" s="168"/>
      <c r="AE82" s="176">
        <v>382</v>
      </c>
      <c r="AF82" s="176">
        <v>919</v>
      </c>
      <c r="AG82" s="167"/>
      <c r="AH82" s="180">
        <v>189.7</v>
      </c>
      <c r="AI82" s="166">
        <v>40.519546699067398</v>
      </c>
      <c r="AJ82" s="181" t="s">
        <v>53</v>
      </c>
      <c r="AK82" s="173">
        <v>0.64316740792170402</v>
      </c>
      <c r="AL82" s="174">
        <v>-150.07841120115199</v>
      </c>
      <c r="AM82" s="168"/>
      <c r="AN82" s="168"/>
      <c r="AO82" s="176">
        <v>106</v>
      </c>
      <c r="AP82" s="176">
        <v>165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-26.292929828863901</v>
      </c>
      <c r="AW82" s="168"/>
      <c r="AX82" s="168"/>
      <c r="AY82" s="176">
        <v>15</v>
      </c>
      <c r="AZ82" s="176">
        <v>30</v>
      </c>
      <c r="BA82" s="167"/>
      <c r="BB82" s="184">
        <v>213.2</v>
      </c>
      <c r="BC82" s="180">
        <v>45.539100454618698</v>
      </c>
      <c r="BD82" s="181" t="s">
        <v>55</v>
      </c>
      <c r="BE82" s="178">
        <v>1.4230968892068301</v>
      </c>
      <c r="BF82" s="179">
        <v>40.614140342272201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715.26579000000004</v>
      </c>
      <c r="N83" s="171">
        <v>1455.2813200000001</v>
      </c>
      <c r="O83" s="166">
        <v>509.32273862113101</v>
      </c>
      <c r="P83" s="172">
        <v>255.63</v>
      </c>
      <c r="Q83" s="178">
        <v>1.9924216196108899</v>
      </c>
      <c r="R83" s="179">
        <v>613.85093993445503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610.28142000000003</v>
      </c>
      <c r="Y83" s="166">
        <v>213.58770973847999</v>
      </c>
      <c r="Z83" s="177">
        <v>573</v>
      </c>
      <c r="AA83" s="173">
        <v>0.372753420136964</v>
      </c>
      <c r="AB83" s="174">
        <v>-1275.8024034071</v>
      </c>
      <c r="AC83" s="168"/>
      <c r="AD83" s="168"/>
      <c r="AE83" s="176">
        <v>1027</v>
      </c>
      <c r="AF83" s="176">
        <v>1355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-62.270472730623702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-37.065516883967902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16.068966232064099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1426.94805</v>
      </c>
      <c r="N84" s="171">
        <v>4833.2643600000001</v>
      </c>
      <c r="O84" s="166">
        <v>1483.35462781352</v>
      </c>
      <c r="P84" s="172">
        <v>287.5</v>
      </c>
      <c r="Q84" s="178">
        <v>5.1594943576122398</v>
      </c>
      <c r="R84" s="179">
        <v>3754.1042414304002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1253.4839999999999</v>
      </c>
      <c r="Y84" s="166">
        <v>384.70092959909999</v>
      </c>
      <c r="Z84" s="177">
        <v>573</v>
      </c>
      <c r="AA84" s="173">
        <v>0.67138033088848104</v>
      </c>
      <c r="AB84" s="174">
        <v>-897.32903631436602</v>
      </c>
      <c r="AC84" s="168"/>
      <c r="AD84" s="168"/>
      <c r="AE84" s="176">
        <v>614</v>
      </c>
      <c r="AF84" s="176">
        <v>987</v>
      </c>
      <c r="AG84" s="167"/>
      <c r="AH84" s="180">
        <v>63.55</v>
      </c>
      <c r="AI84" s="166">
        <v>19.503834174207899</v>
      </c>
      <c r="AJ84" s="181" t="s">
        <v>53</v>
      </c>
      <c r="AK84" s="173">
        <v>0.30958466943187102</v>
      </c>
      <c r="AL84" s="174">
        <v>-172.92682598220799</v>
      </c>
      <c r="AM84" s="168"/>
      <c r="AN84" s="168"/>
      <c r="AO84" s="176">
        <v>142</v>
      </c>
      <c r="AP84" s="176">
        <v>183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-45.4576065986559</v>
      </c>
      <c r="AW84" s="168"/>
      <c r="AX84" s="168"/>
      <c r="AY84" s="176">
        <v>38</v>
      </c>
      <c r="AZ84" s="176">
        <v>48</v>
      </c>
      <c r="BA84" s="167"/>
      <c r="BB84" s="184">
        <v>83.2</v>
      </c>
      <c r="BC84" s="180">
        <v>25.534524048687601</v>
      </c>
      <c r="BD84" s="181" t="s">
        <v>55</v>
      </c>
      <c r="BE84" s="188">
        <v>0.79795387652148697</v>
      </c>
      <c r="BF84" s="171">
        <v>-36.9152131973119</v>
      </c>
      <c r="BG84" s="168"/>
      <c r="BH84" s="168"/>
      <c r="BI84" s="176">
        <v>22</v>
      </c>
      <c r="BJ84" s="176">
        <v>42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2806.9027000000001</v>
      </c>
      <c r="N85" s="171">
        <v>12092.685600000001</v>
      </c>
      <c r="O85" s="166">
        <v>3251.6719521391501</v>
      </c>
      <c r="P85" s="172">
        <v>287.5</v>
      </c>
      <c r="Q85" s="178">
        <v>11.310163311788299</v>
      </c>
      <c r="R85" s="179">
        <v>10860.981562916801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2324.6242649999999</v>
      </c>
      <c r="Y85" s="166">
        <v>625.08162138628495</v>
      </c>
      <c r="Z85" s="177">
        <v>573</v>
      </c>
      <c r="AA85" s="182">
        <v>1.0908928820004999</v>
      </c>
      <c r="AB85" s="183">
        <v>-130.21543325625299</v>
      </c>
      <c r="AC85" s="168">
        <v>1.4E-2</v>
      </c>
      <c r="AD85" s="168">
        <v>8.9999999999999993E-3</v>
      </c>
      <c r="AE85" s="176">
        <v>0</v>
      </c>
      <c r="AF85" s="176">
        <v>233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-108.503841169536</v>
      </c>
      <c r="AM85" s="168"/>
      <c r="AN85" s="168"/>
      <c r="AO85" s="176">
        <v>73</v>
      </c>
      <c r="AP85" s="176">
        <v>120</v>
      </c>
      <c r="AQ85" s="167"/>
      <c r="AR85" s="180">
        <v>21.2</v>
      </c>
      <c r="AS85" s="166">
        <v>5.7005902299609899</v>
      </c>
      <c r="AT85" s="181" t="s">
        <v>54</v>
      </c>
      <c r="AU85" s="173">
        <v>0.35628688937256198</v>
      </c>
      <c r="AV85" s="174">
        <v>-47.347007281151903</v>
      </c>
      <c r="AW85" s="168"/>
      <c r="AX85" s="168"/>
      <c r="AY85" s="176">
        <v>39</v>
      </c>
      <c r="AZ85" s="176">
        <v>51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-21.694014562303799</v>
      </c>
      <c r="BG85" s="168">
        <v>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2.5999999999999999E-2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4168.5194499999998</v>
      </c>
      <c r="N86" s="171">
        <v>8766.2419699999991</v>
      </c>
      <c r="O86" s="166">
        <v>1087.50552527747</v>
      </c>
      <c r="P86" s="172">
        <v>287.5</v>
      </c>
      <c r="Q86" s="178">
        <v>3.7826279140085899</v>
      </c>
      <c r="R86" s="179">
        <v>6096.4814281183999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2733.32629</v>
      </c>
      <c r="Y86" s="166">
        <v>339.08571688230001</v>
      </c>
      <c r="Z86" s="177">
        <v>573</v>
      </c>
      <c r="AA86" s="173">
        <v>0.59177262981204204</v>
      </c>
      <c r="AB86" s="174">
        <v>-2587.6225465153302</v>
      </c>
      <c r="AC86" s="168"/>
      <c r="AD86" s="168"/>
      <c r="AE86" s="176">
        <v>1886</v>
      </c>
      <c r="AF86" s="176">
        <v>2810</v>
      </c>
      <c r="AG86" s="167"/>
      <c r="AH86" s="180">
        <v>297.89999999999998</v>
      </c>
      <c r="AI86" s="166">
        <v>36.956303178585102</v>
      </c>
      <c r="AJ86" s="181" t="s">
        <v>53</v>
      </c>
      <c r="AK86" s="173">
        <v>0.58660798696166805</v>
      </c>
      <c r="AL86" s="174">
        <v>-287.12578830796798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-95.977977982975901</v>
      </c>
      <c r="AW86" s="168"/>
      <c r="AX86" s="168"/>
      <c r="AY86" s="176">
        <v>77</v>
      </c>
      <c r="AZ86" s="176">
        <v>103</v>
      </c>
      <c r="BA86" s="167"/>
      <c r="BB86" s="184">
        <v>298.39999999999998</v>
      </c>
      <c r="BC86" s="180">
        <v>37.018331213460201</v>
      </c>
      <c r="BD86" s="181" t="s">
        <v>55</v>
      </c>
      <c r="BE86" s="178">
        <v>1.1568228504206299</v>
      </c>
      <c r="BF86" s="179">
        <v>1.2440440340482199</v>
      </c>
      <c r="BG86" s="168">
        <v>0.02</v>
      </c>
      <c r="BH86" s="168">
        <v>1.6E-2</v>
      </c>
      <c r="BI86" s="176">
        <v>0</v>
      </c>
      <c r="BJ86" s="176">
        <v>12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2018.0499400000001</v>
      </c>
      <c r="N87" s="171">
        <v>14841.13953</v>
      </c>
      <c r="O87" s="166">
        <v>2249.5506034780601</v>
      </c>
      <c r="P87" s="172">
        <v>271.31</v>
      </c>
      <c r="Q87" s="178">
        <v>8.2914400629466591</v>
      </c>
      <c r="R87" s="179">
        <v>12779.134304277601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3046.65852</v>
      </c>
      <c r="Y87" s="166">
        <v>461.79826679774902</v>
      </c>
      <c r="Z87" s="177">
        <v>573</v>
      </c>
      <c r="AA87" s="188">
        <v>0.805930657587695</v>
      </c>
      <c r="AB87" s="171">
        <v>-1308.2454435064301</v>
      </c>
      <c r="AC87" s="168"/>
      <c r="AD87" s="168"/>
      <c r="AE87" s="176">
        <v>734</v>
      </c>
      <c r="AF87" s="176">
        <v>1490</v>
      </c>
      <c r="AG87" s="167"/>
      <c r="AH87" s="180">
        <v>312.8</v>
      </c>
      <c r="AI87" s="166">
        <v>47.412762837082298</v>
      </c>
      <c r="AJ87" s="181" t="s">
        <v>53</v>
      </c>
      <c r="AK87" s="173">
        <v>0.75258353709654402</v>
      </c>
      <c r="AL87" s="174">
        <v>-166.011430542592</v>
      </c>
      <c r="AM87" s="168"/>
      <c r="AN87" s="168"/>
      <c r="AO87" s="176">
        <v>103</v>
      </c>
      <c r="AP87" s="176">
        <v>186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-70.202902994943997</v>
      </c>
      <c r="AW87" s="168"/>
      <c r="AX87" s="168"/>
      <c r="AY87" s="176">
        <v>55</v>
      </c>
      <c r="AZ87" s="176">
        <v>76</v>
      </c>
      <c r="BA87" s="167"/>
      <c r="BB87" s="184">
        <v>256.39999999999998</v>
      </c>
      <c r="BC87" s="180">
        <v>38.863914294846197</v>
      </c>
      <c r="BD87" s="181" t="s">
        <v>55</v>
      </c>
      <c r="BE87" s="178">
        <v>1.2144973217139401</v>
      </c>
      <c r="BF87" s="179">
        <v>13.1941940101119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-10835.14229324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-311.015196579198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-49.622691875199799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23.207521587200102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-9598.80175266267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-707.60371252543905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-53.115354832639902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-28.248344084479999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-34.096688168959901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3839.4746100000002</v>
      </c>
      <c r="N90" s="171">
        <v>5499.69391</v>
      </c>
      <c r="O90" s="166">
        <v>1195.80752728891</v>
      </c>
      <c r="P90" s="172">
        <v>265.83499999999998</v>
      </c>
      <c r="Q90" s="178">
        <v>4.4983073232979498</v>
      </c>
      <c r="R90" s="179">
        <v>4091.2424795017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2340.2378050000002</v>
      </c>
      <c r="Y90" s="166">
        <v>508.84176986225799</v>
      </c>
      <c r="Z90" s="177">
        <v>573</v>
      </c>
      <c r="AA90" s="188">
        <v>0.88803101197601797</v>
      </c>
      <c r="AB90" s="171">
        <v>-695.64035128313799</v>
      </c>
      <c r="AC90" s="168"/>
      <c r="AD90" s="168"/>
      <c r="AE90" s="176">
        <v>296</v>
      </c>
      <c r="AF90" s="176">
        <v>823</v>
      </c>
      <c r="AG90" s="167"/>
      <c r="AH90" s="180">
        <v>262.89999999999998</v>
      </c>
      <c r="AI90" s="166">
        <v>57.162781069075002</v>
      </c>
      <c r="AJ90" s="181" t="s">
        <v>53</v>
      </c>
      <c r="AK90" s="188">
        <v>0.90734573125515905</v>
      </c>
      <c r="AL90" s="171">
        <v>-70.887650690816301</v>
      </c>
      <c r="AM90" s="168"/>
      <c r="AN90" s="168"/>
      <c r="AO90" s="176">
        <v>27</v>
      </c>
      <c r="AP90" s="176">
        <v>85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-27.771466842112101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-0.14293368422411801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3281.1582899999999</v>
      </c>
      <c r="N91" s="171">
        <v>8703.4789199999996</v>
      </c>
      <c r="O91" s="166">
        <v>1485.54712847168</v>
      </c>
      <c r="P91" s="172">
        <v>266.37799999999999</v>
      </c>
      <c r="Q91" s="178">
        <v>5.5768386596178399</v>
      </c>
      <c r="R91" s="179">
        <v>6905.6130809823198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2511.7253449999998</v>
      </c>
      <c r="Y91" s="166">
        <v>428.71205963399802</v>
      </c>
      <c r="Z91" s="177">
        <v>573</v>
      </c>
      <c r="AA91" s="173">
        <v>0.74818858574868696</v>
      </c>
      <c r="AB91" s="174">
        <v>-1355.62528364474</v>
      </c>
      <c r="AC91" s="168"/>
      <c r="AD91" s="168"/>
      <c r="AE91" s="176">
        <v>846</v>
      </c>
      <c r="AF91" s="176">
        <v>1517</v>
      </c>
      <c r="AG91" s="167"/>
      <c r="AH91" s="180">
        <v>293.2</v>
      </c>
      <c r="AI91" s="166">
        <v>50.044634113722402</v>
      </c>
      <c r="AJ91" s="181" t="s">
        <v>53</v>
      </c>
      <c r="AK91" s="188">
        <v>0.79435927164638598</v>
      </c>
      <c r="AL91" s="171">
        <v>-132.006090060416</v>
      </c>
      <c r="AM91" s="168"/>
      <c r="AN91" s="168"/>
      <c r="AO91" s="176">
        <v>76</v>
      </c>
      <c r="AP91" s="176">
        <v>150</v>
      </c>
      <c r="AQ91" s="167"/>
      <c r="AR91" s="180">
        <v>23.4</v>
      </c>
      <c r="AS91" s="166">
        <v>3.9940124088032198</v>
      </c>
      <c r="AT91" s="181" t="s">
        <v>54</v>
      </c>
      <c r="AU91" s="173">
        <v>0.24962577555020099</v>
      </c>
      <c r="AV91" s="174">
        <v>-84.588848269311995</v>
      </c>
      <c r="AW91" s="168"/>
      <c r="AX91" s="168"/>
      <c r="AY91" s="176">
        <v>71</v>
      </c>
      <c r="AZ91" s="176">
        <v>90</v>
      </c>
      <c r="BA91" s="167"/>
      <c r="BB91" s="184">
        <v>236</v>
      </c>
      <c r="BC91" s="180">
        <v>40.281492669981198</v>
      </c>
      <c r="BD91" s="181" t="s">
        <v>55</v>
      </c>
      <c r="BE91" s="178">
        <v>1.25879664593691</v>
      </c>
      <c r="BF91" s="179">
        <v>20.022303461376001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3.4000000000000002E-2</v>
      </c>
      <c r="G92" s="168">
        <v>0.03</v>
      </c>
      <c r="H92" s="169"/>
      <c r="I92" s="170">
        <v>4</v>
      </c>
      <c r="J92" s="170">
        <v>3</v>
      </c>
      <c r="K92" s="167"/>
      <c r="L92" s="171">
        <v>2339.5276899999999</v>
      </c>
      <c r="M92" s="171">
        <v>2523.2092400000001</v>
      </c>
      <c r="N92" s="171">
        <v>4862.73693</v>
      </c>
      <c r="O92" s="166">
        <v>1498.1455790034499</v>
      </c>
      <c r="P92" s="172">
        <v>247.02500000000001</v>
      </c>
      <c r="Q92" s="178">
        <v>6.0647528752290301</v>
      </c>
      <c r="R92" s="179">
        <v>3939.0598967213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1858.2697900000001</v>
      </c>
      <c r="Y92" s="166">
        <v>572.50859147014603</v>
      </c>
      <c r="Z92" s="177">
        <v>573</v>
      </c>
      <c r="AA92" s="182">
        <v>0.99914239349065603</v>
      </c>
      <c r="AB92" s="183">
        <v>-284.29448514905602</v>
      </c>
      <c r="AC92" s="168">
        <v>4.0000000000000001E-3</v>
      </c>
      <c r="AD92" s="168">
        <v>0</v>
      </c>
      <c r="AE92" s="176">
        <v>2</v>
      </c>
      <c r="AF92" s="176">
        <v>374</v>
      </c>
      <c r="AG92" s="167"/>
      <c r="AH92" s="180">
        <v>196.3</v>
      </c>
      <c r="AI92" s="166">
        <v>60.477459791018603</v>
      </c>
      <c r="AJ92" s="181" t="s">
        <v>53</v>
      </c>
      <c r="AK92" s="188">
        <v>0.95995967922251801</v>
      </c>
      <c r="AL92" s="171">
        <v>-39.269894126335998</v>
      </c>
      <c r="AM92" s="168">
        <v>0</v>
      </c>
      <c r="AN92" s="168"/>
      <c r="AO92" s="176">
        <v>9</v>
      </c>
      <c r="AP92" s="176">
        <v>50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-29.227274698752002</v>
      </c>
      <c r="AW92" s="168"/>
      <c r="AX92" s="168"/>
      <c r="AY92" s="176">
        <v>22</v>
      </c>
      <c r="AZ92" s="176">
        <v>32</v>
      </c>
      <c r="BA92" s="167"/>
      <c r="BB92" s="184">
        <v>145.6</v>
      </c>
      <c r="BC92" s="180">
        <v>44.857453619828398</v>
      </c>
      <c r="BD92" s="181" t="s">
        <v>55</v>
      </c>
      <c r="BE92" s="178">
        <v>1.4017954256196401</v>
      </c>
      <c r="BF92" s="179">
        <v>25.945450602495999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3100.7545399999999</v>
      </c>
      <c r="N93" s="171">
        <v>6154.4488000000001</v>
      </c>
      <c r="O93" s="166">
        <v>1030.27935827692</v>
      </c>
      <c r="P93" s="172">
        <v>287.5</v>
      </c>
      <c r="Q93" s="178">
        <v>3.58358037661537</v>
      </c>
      <c r="R93" s="179">
        <v>4176.0014728896003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2283.9616850000002</v>
      </c>
      <c r="Y93" s="166">
        <v>382.34432613216001</v>
      </c>
      <c r="Z93" s="177">
        <v>573</v>
      </c>
      <c r="AA93" s="173">
        <v>0.66726758487287996</v>
      </c>
      <c r="AB93" s="174">
        <v>-1659.16985738003</v>
      </c>
      <c r="AC93" s="168"/>
      <c r="AD93" s="168"/>
      <c r="AE93" s="176">
        <v>1139</v>
      </c>
      <c r="AF93" s="176">
        <v>1824</v>
      </c>
      <c r="AG93" s="167"/>
      <c r="AH93" s="180">
        <v>327.10000000000002</v>
      </c>
      <c r="AI93" s="166">
        <v>54.7578490038591</v>
      </c>
      <c r="AJ93" s="181" t="s">
        <v>53</v>
      </c>
      <c r="AK93" s="188">
        <v>0.869172206410463</v>
      </c>
      <c r="AL93" s="171">
        <v>-106.438022984192</v>
      </c>
      <c r="AM93" s="168"/>
      <c r="AN93" s="168"/>
      <c r="AO93" s="176">
        <v>50</v>
      </c>
      <c r="AP93" s="176">
        <v>125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-77.704894726144104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-74.009789452288103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-1134.2665400000001</v>
      </c>
      <c r="N94" s="171">
        <v>1261.9327699999999</v>
      </c>
      <c r="O94" s="166">
        <v>235.99481355412499</v>
      </c>
      <c r="P94" s="172">
        <v>287.5</v>
      </c>
      <c r="Q94" s="188">
        <v>0.82085152540565298</v>
      </c>
      <c r="R94" s="171">
        <v>-509.08976701920102</v>
      </c>
      <c r="S94" s="168"/>
      <c r="T94" s="168"/>
      <c r="U94" s="175">
        <v>276</v>
      </c>
      <c r="V94" s="176">
        <v>583</v>
      </c>
      <c r="W94" s="167"/>
      <c r="X94" s="175">
        <v>2528.8302650000001</v>
      </c>
      <c r="Y94" s="166">
        <v>472.91808334504498</v>
      </c>
      <c r="Z94" s="177">
        <v>573</v>
      </c>
      <c r="AA94" s="188">
        <v>0.82533696918856103</v>
      </c>
      <c r="AB94" s="171">
        <v>-1000.89465225914</v>
      </c>
      <c r="AC94" s="168"/>
      <c r="AD94" s="168"/>
      <c r="AE94" s="176">
        <v>536</v>
      </c>
      <c r="AF94" s="176">
        <v>1148</v>
      </c>
      <c r="AG94" s="167"/>
      <c r="AH94" s="180">
        <v>307.45</v>
      </c>
      <c r="AI94" s="166">
        <v>57.496411181410103</v>
      </c>
      <c r="AJ94" s="181" t="s">
        <v>53</v>
      </c>
      <c r="AK94" s="188">
        <v>0.91264144732396901</v>
      </c>
      <c r="AL94" s="171">
        <v>-80.634938546816102</v>
      </c>
      <c r="AM94" s="168"/>
      <c r="AN94" s="168"/>
      <c r="AO94" s="176">
        <v>30</v>
      </c>
      <c r="AP94" s="176">
        <v>97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-79.461254234112005</v>
      </c>
      <c r="AW94" s="168"/>
      <c r="AX94" s="168"/>
      <c r="AY94" s="176">
        <v>67</v>
      </c>
      <c r="AZ94" s="176">
        <v>84</v>
      </c>
      <c r="BA94" s="167"/>
      <c r="BB94" s="184">
        <v>159</v>
      </c>
      <c r="BC94" s="180">
        <v>29.734686543646799</v>
      </c>
      <c r="BD94" s="181" t="s">
        <v>55</v>
      </c>
      <c r="BE94" s="188">
        <v>0.92920895448896201</v>
      </c>
      <c r="BF94" s="171">
        <v>-38.122508468224098</v>
      </c>
      <c r="BG94" s="168"/>
      <c r="BH94" s="168"/>
      <c r="BI94" s="176">
        <v>13</v>
      </c>
      <c r="BJ94" s="176">
        <v>47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3.5000000000000003E-2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727.69448999999997</v>
      </c>
      <c r="N95" s="171">
        <v>2789.5847600000002</v>
      </c>
      <c r="O95" s="166">
        <v>1501.6552559555</v>
      </c>
      <c r="P95" s="172">
        <v>247.02500000000001</v>
      </c>
      <c r="Q95" s="178">
        <v>6.0789606556239297</v>
      </c>
      <c r="R95" s="179">
        <v>2260.9414892877699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1069.0662500000001</v>
      </c>
      <c r="Y95" s="166">
        <v>575.48670909613702</v>
      </c>
      <c r="Z95" s="177">
        <v>573</v>
      </c>
      <c r="AA95" s="182">
        <v>1.0043398064505</v>
      </c>
      <c r="AB95" s="183">
        <v>-157.176414176131</v>
      </c>
      <c r="AC95" s="168">
        <v>5.0000000000000001E-3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-33.1224918727683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-8.3406328565760806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24.518734286847799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5.1999999999999998E-2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1117.5435</v>
      </c>
      <c r="N96" s="171">
        <v>3041.4474399999999</v>
      </c>
      <c r="O96" s="166">
        <v>919.55868242808106</v>
      </c>
      <c r="P96" s="172">
        <v>248.167</v>
      </c>
      <c r="Q96" s="178">
        <v>3.7054027426212199</v>
      </c>
      <c r="R96" s="179">
        <v>2095.8694032110898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2065.9301399999999</v>
      </c>
      <c r="Y96" s="166">
        <v>624.61838812077599</v>
      </c>
      <c r="Z96" s="177">
        <v>573</v>
      </c>
      <c r="AA96" s="182">
        <v>1.09008444698216</v>
      </c>
      <c r="AB96" s="183">
        <v>-117.342475134338</v>
      </c>
      <c r="AC96" s="168">
        <v>1.4E-2</v>
      </c>
      <c r="AD96" s="168">
        <v>8.9999999999999993E-3</v>
      </c>
      <c r="AE96" s="176">
        <v>0</v>
      </c>
      <c r="AF96" s="176">
        <v>209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-23.7956801980162</v>
      </c>
      <c r="AM96" s="168">
        <v>8.0000000000000002E-3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-46.363982272511997</v>
      </c>
      <c r="AW96" s="168"/>
      <c r="AX96" s="168"/>
      <c r="AY96" s="176">
        <v>39</v>
      </c>
      <c r="AZ96" s="176">
        <v>49</v>
      </c>
      <c r="BA96" s="167"/>
      <c r="BB96" s="184">
        <v>133.6</v>
      </c>
      <c r="BC96" s="180">
        <v>40.392951841505997</v>
      </c>
      <c r="BD96" s="181" t="s">
        <v>55</v>
      </c>
      <c r="BE96" s="178">
        <v>1.26227974504706</v>
      </c>
      <c r="BF96" s="179">
        <v>11.6720354549759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1572.2740899999999</v>
      </c>
      <c r="N97" s="171">
        <v>3098.8088400000001</v>
      </c>
      <c r="O97" s="166">
        <v>1014.41000318549</v>
      </c>
      <c r="P97" s="172">
        <v>285.53899999999999</v>
      </c>
      <c r="Q97" s="178">
        <v>3.5526145401696101</v>
      </c>
      <c r="R97" s="179">
        <v>2093.9636074773798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1070.5426600000001</v>
      </c>
      <c r="Y97" s="166">
        <v>350.44729740115503</v>
      </c>
      <c r="Z97" s="177">
        <v>573</v>
      </c>
      <c r="AA97" s="173">
        <v>0.61160086806484304</v>
      </c>
      <c r="AB97" s="174">
        <v>-945.91154848102303</v>
      </c>
      <c r="AC97" s="168"/>
      <c r="AD97" s="168"/>
      <c r="AE97" s="176">
        <v>680</v>
      </c>
      <c r="AF97" s="176">
        <v>1030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-79.204389414143805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-38.905876676607903</v>
      </c>
      <c r="AW97" s="168"/>
      <c r="AX97" s="168"/>
      <c r="AY97" s="176">
        <v>32</v>
      </c>
      <c r="AZ97" s="176">
        <v>42</v>
      </c>
      <c r="BA97" s="167"/>
      <c r="BB97" s="184">
        <v>95.6</v>
      </c>
      <c r="BC97" s="180">
        <v>31.295120580762699</v>
      </c>
      <c r="BD97" s="181" t="s">
        <v>55</v>
      </c>
      <c r="BE97" s="182">
        <v>0.97797251814883301</v>
      </c>
      <c r="BF97" s="183">
        <v>-17.011753353215902</v>
      </c>
      <c r="BG97" s="168">
        <v>2E-3</v>
      </c>
      <c r="BH97" s="168"/>
      <c r="BI97" s="176">
        <v>3</v>
      </c>
      <c r="BJ97" s="176">
        <v>22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3.1E-2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579.21705999999995</v>
      </c>
      <c r="N98" s="171">
        <v>1058.7392500000001</v>
      </c>
      <c r="O98" s="166">
        <v>385.67054020563501</v>
      </c>
      <c r="P98" s="172">
        <v>287.5</v>
      </c>
      <c r="Q98" s="178">
        <v>1.34146274854134</v>
      </c>
      <c r="R98" s="179">
        <v>149.53203024960001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720.57326</v>
      </c>
      <c r="Y98" s="166">
        <v>262.48566721403301</v>
      </c>
      <c r="Z98" s="177">
        <v>573</v>
      </c>
      <c r="AA98" s="173">
        <v>0.45809016965799898</v>
      </c>
      <c r="AB98" s="174">
        <v>-1091.5162597112301</v>
      </c>
      <c r="AC98" s="168"/>
      <c r="AD98" s="168"/>
      <c r="AE98" s="176">
        <v>853</v>
      </c>
      <c r="AF98" s="176">
        <v>1168</v>
      </c>
      <c r="AG98" s="167"/>
      <c r="AH98" s="180">
        <v>167.4</v>
      </c>
      <c r="AI98" s="166">
        <v>60.979366194672799</v>
      </c>
      <c r="AJ98" s="181" t="s">
        <v>53</v>
      </c>
      <c r="AK98" s="182">
        <v>0.96792644753448898</v>
      </c>
      <c r="AL98" s="183">
        <v>-31.834973371392099</v>
      </c>
      <c r="AM98" s="168">
        <v>1E-3</v>
      </c>
      <c r="AN98" s="168"/>
      <c r="AO98" s="176">
        <v>6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-26.999358316544001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5.2012833669119702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3.7999999999999999E-2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164.08503999999999</v>
      </c>
      <c r="N99" s="171">
        <v>2593.2323200000001</v>
      </c>
      <c r="O99" s="166">
        <v>690.33138118630802</v>
      </c>
      <c r="P99" s="172">
        <v>261.89100000000002</v>
      </c>
      <c r="Q99" s="178">
        <v>2.6359492353166298</v>
      </c>
      <c r="R99" s="179">
        <v>1459.9010734742501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2223.6574049999999</v>
      </c>
      <c r="Y99" s="166">
        <v>591.948695008865</v>
      </c>
      <c r="Z99" s="177">
        <v>573</v>
      </c>
      <c r="AA99" s="182">
        <v>1.03306927575718</v>
      </c>
      <c r="AB99" s="183">
        <v>-255.99559666579199</v>
      </c>
      <c r="AC99" s="168">
        <v>8.0000000000000002E-3</v>
      </c>
      <c r="AD99" s="168">
        <v>3.0000000000000001E-3</v>
      </c>
      <c r="AE99" s="176">
        <v>0</v>
      </c>
      <c r="AF99" s="176">
        <v>360</v>
      </c>
      <c r="AG99" s="167"/>
      <c r="AH99" s="180">
        <v>223.85</v>
      </c>
      <c r="AI99" s="166">
        <v>59.589986784737803</v>
      </c>
      <c r="AJ99" s="181" t="s">
        <v>53</v>
      </c>
      <c r="AK99" s="188">
        <v>0.94587280610694902</v>
      </c>
      <c r="AL99" s="171">
        <v>-48.782005418752</v>
      </c>
      <c r="AM99" s="168"/>
      <c r="AN99" s="168"/>
      <c r="AO99" s="176">
        <v>13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-44.239874392064003</v>
      </c>
      <c r="AW99" s="168"/>
      <c r="AX99" s="168"/>
      <c r="AY99" s="176">
        <v>36</v>
      </c>
      <c r="AZ99" s="176">
        <v>48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16.520251215872001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-242.08170999999999</v>
      </c>
      <c r="N100" s="171">
        <v>951.22756000000004</v>
      </c>
      <c r="O100" s="166">
        <v>334.36505152286298</v>
      </c>
      <c r="P100" s="172">
        <v>228.56200000000001</v>
      </c>
      <c r="Q100" s="178">
        <v>1.46290744534465</v>
      </c>
      <c r="R100" s="179">
        <v>202.161614230726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962.27698499999997</v>
      </c>
      <c r="Y100" s="166">
        <v>338.24902389160201</v>
      </c>
      <c r="Z100" s="177">
        <v>573</v>
      </c>
      <c r="AA100" s="173">
        <v>0.59031243262059696</v>
      </c>
      <c r="AB100" s="174">
        <v>-915.61517085177695</v>
      </c>
      <c r="AC100" s="168"/>
      <c r="AD100" s="168"/>
      <c r="AE100" s="176">
        <v>668</v>
      </c>
      <c r="AF100" s="176">
        <v>994</v>
      </c>
      <c r="AG100" s="167"/>
      <c r="AH100" s="180">
        <v>106</v>
      </c>
      <c r="AI100" s="166">
        <v>37.2599543493289</v>
      </c>
      <c r="AJ100" s="181" t="s">
        <v>53</v>
      </c>
      <c r="AK100" s="173">
        <v>0.59142784681474403</v>
      </c>
      <c r="AL100" s="174">
        <v>-100.469818182656</v>
      </c>
      <c r="AM100" s="168"/>
      <c r="AN100" s="168"/>
      <c r="AO100" s="176">
        <v>74</v>
      </c>
      <c r="AP100" s="176">
        <v>110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-51.436779220992001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-55.473558441983997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356.66287</v>
      </c>
      <c r="N101" s="171">
        <v>1163.3229899999999</v>
      </c>
      <c r="O101" s="166">
        <v>473.53836591859903</v>
      </c>
      <c r="P101" s="172">
        <v>287.5</v>
      </c>
      <c r="Q101" s="178">
        <v>1.64708996841252</v>
      </c>
      <c r="R101" s="179">
        <v>349.67703854560102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741.78253500000005</v>
      </c>
      <c r="Y101" s="166">
        <v>301.94751802408302</v>
      </c>
      <c r="Z101" s="177">
        <v>573</v>
      </c>
      <c r="AA101" s="173">
        <v>0.52695901923923805</v>
      </c>
      <c r="AB101" s="174">
        <v>-879.84922215954896</v>
      </c>
      <c r="AC101" s="168"/>
      <c r="AD101" s="168"/>
      <c r="AE101" s="176">
        <v>666</v>
      </c>
      <c r="AF101" s="176">
        <v>948</v>
      </c>
      <c r="AG101" s="167"/>
      <c r="AH101" s="180">
        <v>88.3</v>
      </c>
      <c r="AI101" s="166">
        <v>35.9431027066802</v>
      </c>
      <c r="AJ101" s="181" t="s">
        <v>53</v>
      </c>
      <c r="AK101" s="173">
        <v>0.57052543978857395</v>
      </c>
      <c r="AL101" s="174">
        <v>-89.994591101311698</v>
      </c>
      <c r="AM101" s="168"/>
      <c r="AN101" s="168"/>
      <c r="AO101" s="176">
        <v>67</v>
      </c>
      <c r="AP101" s="176">
        <v>98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-43.781165993983898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-18.1623319879678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-361.18516</v>
      </c>
      <c r="N102" s="171">
        <v>3464.0288300000002</v>
      </c>
      <c r="O102" s="166">
        <v>866.68407382248597</v>
      </c>
      <c r="P102" s="172">
        <v>274.60399999999998</v>
      </c>
      <c r="Q102" s="178">
        <v>3.1561232677691802</v>
      </c>
      <c r="R102" s="179">
        <v>2199.6418357047401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1702.159975</v>
      </c>
      <c r="Y102" s="166">
        <v>425.87259339599098</v>
      </c>
      <c r="Z102" s="177">
        <v>573</v>
      </c>
      <c r="AA102" s="173">
        <v>0.74323314728794299</v>
      </c>
      <c r="AB102" s="174">
        <v>-936.16192756217401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-160.577277245056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-65.670419617791893</v>
      </c>
      <c r="AW102" s="168"/>
      <c r="AX102" s="168"/>
      <c r="AY102" s="176">
        <v>56</v>
      </c>
      <c r="AZ102" s="176">
        <v>69</v>
      </c>
      <c r="BA102" s="167"/>
      <c r="BB102" s="184">
        <v>98.2</v>
      </c>
      <c r="BC102" s="180">
        <v>24.569188140783499</v>
      </c>
      <c r="BD102" s="181" t="s">
        <v>55</v>
      </c>
      <c r="BE102" s="188">
        <v>0.76778712939948401</v>
      </c>
      <c r="BF102" s="171">
        <v>-49.140839235583897</v>
      </c>
      <c r="BG102" s="168"/>
      <c r="BH102" s="168"/>
      <c r="BI102" s="176">
        <v>30</v>
      </c>
      <c r="BJ102" s="176">
        <v>56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1.7999999999999999E-2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1688.83386</v>
      </c>
      <c r="N103" s="171">
        <v>4769.9243299999998</v>
      </c>
      <c r="O103" s="166">
        <v>1530.2855693044701</v>
      </c>
      <c r="P103" s="172">
        <v>254.25200000000001</v>
      </c>
      <c r="Q103" s="178">
        <v>6.0187749528203103</v>
      </c>
      <c r="R103" s="179">
        <v>3856.95568252048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1399.0134350000001</v>
      </c>
      <c r="Y103" s="166">
        <v>448.831034358061</v>
      </c>
      <c r="Z103" s="177">
        <v>573</v>
      </c>
      <c r="AA103" s="188">
        <v>0.78330023448178199</v>
      </c>
      <c r="AB103" s="171">
        <v>-658.51624030547305</v>
      </c>
      <c r="AC103" s="168"/>
      <c r="AD103" s="168"/>
      <c r="AE103" s="176">
        <v>388</v>
      </c>
      <c r="AF103" s="176">
        <v>745</v>
      </c>
      <c r="AG103" s="167"/>
      <c r="AH103" s="180">
        <v>100.3</v>
      </c>
      <c r="AI103" s="166">
        <v>32.178213317953897</v>
      </c>
      <c r="AJ103" s="181" t="s">
        <v>53</v>
      </c>
      <c r="AK103" s="173">
        <v>0.51076529076117405</v>
      </c>
      <c r="AL103" s="174">
        <v>-125.92054021683199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-25.052835610624001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-11.105671221248</v>
      </c>
      <c r="BG103" s="168">
        <v>8.0000000000000002E-3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4.2999999999999997E-2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1533.03432</v>
      </c>
      <c r="N104" s="171">
        <v>2934.5133799999999</v>
      </c>
      <c r="O104" s="166">
        <v>833.92743417874203</v>
      </c>
      <c r="P104" s="172">
        <v>274.60399999999998</v>
      </c>
      <c r="Q104" s="178">
        <v>3.0368364414893501</v>
      </c>
      <c r="R104" s="179">
        <v>1821.3288279527801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2360.880365</v>
      </c>
      <c r="Y104" s="166">
        <v>670.91290794776398</v>
      </c>
      <c r="Z104" s="177">
        <v>573</v>
      </c>
      <c r="AA104" s="178">
        <v>1.17087767530151</v>
      </c>
      <c r="AB104" s="179">
        <v>38.063696914112398</v>
      </c>
      <c r="AC104" s="168">
        <v>0.02</v>
      </c>
      <c r="AD104" s="168">
        <v>1.7000000000000001E-2</v>
      </c>
      <c r="AE104" s="176">
        <v>0</v>
      </c>
      <c r="AF104" s="176">
        <v>59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-49.388220051327998</v>
      </c>
      <c r="AM104" s="168"/>
      <c r="AN104" s="168"/>
      <c r="AO104" s="176">
        <v>16</v>
      </c>
      <c r="AP104" s="176">
        <v>61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-39.360500330496002</v>
      </c>
      <c r="AW104" s="168"/>
      <c r="AX104" s="168"/>
      <c r="AY104" s="176">
        <v>31</v>
      </c>
      <c r="AZ104" s="176">
        <v>43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-7.32100066099198</v>
      </c>
      <c r="BG104" s="168">
        <v>1.2999999999999999E-2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2.8000000000000001E-2</v>
      </c>
      <c r="G105" s="168">
        <v>0.02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2508.5054100000002</v>
      </c>
      <c r="N105" s="171">
        <v>5941.2583299999997</v>
      </c>
      <c r="O105" s="166">
        <v>1813.1147242816301</v>
      </c>
      <c r="P105" s="172">
        <v>246.58500000000001</v>
      </c>
      <c r="Q105" s="178">
        <v>7.3528995043560199</v>
      </c>
      <c r="R105" s="179">
        <v>5010.4242295060003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1906.7642499999999</v>
      </c>
      <c r="Y105" s="166">
        <v>581.89396006431798</v>
      </c>
      <c r="Z105" s="177">
        <v>573</v>
      </c>
      <c r="AA105" s="182">
        <v>1.0155217453129499</v>
      </c>
      <c r="AB105" s="183">
        <v>-256.254342303101</v>
      </c>
      <c r="AC105" s="168">
        <v>6.0000000000000001E-3</v>
      </c>
      <c r="AD105" s="168">
        <v>2E-3</v>
      </c>
      <c r="AE105" s="176">
        <v>0</v>
      </c>
      <c r="AF105" s="176">
        <v>347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-114.918798106624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-47.598424915967897</v>
      </c>
      <c r="AW105" s="168"/>
      <c r="AX105" s="168"/>
      <c r="AY105" s="176">
        <v>40</v>
      </c>
      <c r="AZ105" s="176">
        <v>51</v>
      </c>
      <c r="BA105" s="167"/>
      <c r="BB105" s="184">
        <v>113</v>
      </c>
      <c r="BC105" s="180">
        <v>34.484607883364703</v>
      </c>
      <c r="BD105" s="181" t="s">
        <v>55</v>
      </c>
      <c r="BE105" s="182">
        <v>1.0776439963551501</v>
      </c>
      <c r="BF105" s="183">
        <v>-7.7968498319358304</v>
      </c>
      <c r="BG105" s="168">
        <v>1.2E-2</v>
      </c>
      <c r="BH105" s="168">
        <v>8.0000000000000002E-3</v>
      </c>
      <c r="BI105" s="176">
        <v>0</v>
      </c>
      <c r="BJ105" s="176">
        <v>13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401.18900000000002</v>
      </c>
      <c r="N106" s="171">
        <v>1138.44831</v>
      </c>
      <c r="O106" s="166">
        <v>451.31983344228701</v>
      </c>
      <c r="P106" s="172">
        <v>260.82400000000001</v>
      </c>
      <c r="Q106" s="178">
        <v>1.7303615980212199</v>
      </c>
      <c r="R106" s="179">
        <v>380.51860639367197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1274.62373</v>
      </c>
      <c r="Y106" s="166">
        <v>505.30442574523801</v>
      </c>
      <c r="Z106" s="177">
        <v>573</v>
      </c>
      <c r="AA106" s="188">
        <v>0.88185763655364502</v>
      </c>
      <c r="AB106" s="171">
        <v>-390.45969854348499</v>
      </c>
      <c r="AC106" s="168"/>
      <c r="AD106" s="168"/>
      <c r="AE106" s="176">
        <v>171</v>
      </c>
      <c r="AF106" s="176">
        <v>460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-72.871999996927599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-41.494476189695902</v>
      </c>
      <c r="AW106" s="168"/>
      <c r="AX106" s="168"/>
      <c r="AY106" s="176">
        <v>36</v>
      </c>
      <c r="AZ106" s="176">
        <v>44</v>
      </c>
      <c r="BA106" s="167"/>
      <c r="BB106" s="184">
        <v>38.6</v>
      </c>
      <c r="BC106" s="180">
        <v>15.302359727577199</v>
      </c>
      <c r="BD106" s="181" t="s">
        <v>55</v>
      </c>
      <c r="BE106" s="173">
        <v>0.47819874148678698</v>
      </c>
      <c r="BF106" s="174">
        <v>-54.388952379391803</v>
      </c>
      <c r="BG106" s="168"/>
      <c r="BH106" s="168"/>
      <c r="BI106" s="176">
        <v>43</v>
      </c>
      <c r="BJ106" s="176">
        <v>59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-1904.0705599999999</v>
      </c>
      <c r="N107" s="171">
        <v>3008.5970699999998</v>
      </c>
      <c r="O107" s="166">
        <v>543.21136001308901</v>
      </c>
      <c r="P107" s="172">
        <v>236.32499999999999</v>
      </c>
      <c r="Q107" s="178">
        <v>2.2985776367844699</v>
      </c>
      <c r="R107" s="179">
        <v>1500.7498826026099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2147.85547</v>
      </c>
      <c r="Y107" s="166">
        <v>387.80184379101701</v>
      </c>
      <c r="Z107" s="177">
        <v>573</v>
      </c>
      <c r="AA107" s="173">
        <v>0.67679204850090202</v>
      </c>
      <c r="AB107" s="174">
        <v>-1508.11168700288</v>
      </c>
      <c r="AC107" s="168"/>
      <c r="AD107" s="168"/>
      <c r="AE107" s="176">
        <v>1026</v>
      </c>
      <c r="AF107" s="176">
        <v>1661</v>
      </c>
      <c r="AG107" s="167"/>
      <c r="AH107" s="180">
        <v>197.6</v>
      </c>
      <c r="AI107" s="166">
        <v>35.6772815505621</v>
      </c>
      <c r="AJ107" s="181" t="s">
        <v>53</v>
      </c>
      <c r="AK107" s="173">
        <v>0.56630605635812903</v>
      </c>
      <c r="AL107" s="174">
        <v>-204.36497537727999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-64.486342952960001</v>
      </c>
      <c r="AW107" s="168"/>
      <c r="AX107" s="168"/>
      <c r="AY107" s="176">
        <v>52</v>
      </c>
      <c r="AZ107" s="176">
        <v>69</v>
      </c>
      <c r="BA107" s="167"/>
      <c r="BB107" s="184">
        <v>193.6</v>
      </c>
      <c r="BC107" s="180">
        <v>34.955069373425303</v>
      </c>
      <c r="BD107" s="181" t="s">
        <v>55</v>
      </c>
      <c r="BE107" s="182">
        <v>1.0923459179195401</v>
      </c>
      <c r="BF107" s="183">
        <v>-10.5726859059201</v>
      </c>
      <c r="BG107" s="168">
        <v>1.4E-2</v>
      </c>
      <c r="BH107" s="168">
        <v>8.9999999999999993E-3</v>
      </c>
      <c r="BI107" s="176">
        <v>0</v>
      </c>
      <c r="BJ107" s="176">
        <v>20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2.7E-2</v>
      </c>
      <c r="G108" s="168">
        <v>2.4500000000000001E-2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-2633.9624100000001</v>
      </c>
      <c r="N108" s="171">
        <v>1487.0682200000001</v>
      </c>
      <c r="O108" s="166">
        <v>313.26383394856799</v>
      </c>
      <c r="P108" s="172">
        <v>287.5</v>
      </c>
      <c r="Q108" s="182">
        <v>1.08961333547328</v>
      </c>
      <c r="R108" s="183">
        <v>-85.143255087998995</v>
      </c>
      <c r="S108" s="168">
        <v>7.0000000000000001E-3</v>
      </c>
      <c r="T108" s="168">
        <v>4.4999999999999997E-3</v>
      </c>
      <c r="U108" s="175">
        <v>0</v>
      </c>
      <c r="V108" s="176">
        <v>151</v>
      </c>
      <c r="W108" s="167"/>
      <c r="X108" s="175">
        <v>2035.5579600000001</v>
      </c>
      <c r="Y108" s="166">
        <v>428.80796065571599</v>
      </c>
      <c r="Z108" s="177">
        <v>573</v>
      </c>
      <c r="AA108" s="173">
        <v>0.74835595227873597</v>
      </c>
      <c r="AB108" s="174">
        <v>-1097.9278668710399</v>
      </c>
      <c r="AC108" s="168"/>
      <c r="AD108" s="168"/>
      <c r="AE108" s="176">
        <v>685</v>
      </c>
      <c r="AF108" s="176">
        <v>1229</v>
      </c>
      <c r="AG108" s="167"/>
      <c r="AH108" s="180">
        <v>211.8</v>
      </c>
      <c r="AI108" s="166">
        <v>44.617509229204501</v>
      </c>
      <c r="AJ108" s="181" t="s">
        <v>53</v>
      </c>
      <c r="AK108" s="173">
        <v>0.70821443220959501</v>
      </c>
      <c r="AL108" s="174">
        <v>-132.71938410624</v>
      </c>
      <c r="AM108" s="168"/>
      <c r="AN108" s="168"/>
      <c r="AO108" s="176">
        <v>88</v>
      </c>
      <c r="AP108" s="176">
        <v>148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-46.796986439679898</v>
      </c>
      <c r="AW108" s="168"/>
      <c r="AX108" s="168"/>
      <c r="AY108" s="176">
        <v>36</v>
      </c>
      <c r="AZ108" s="176">
        <v>51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9.8060271206401506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-847.68658000000005</v>
      </c>
      <c r="N109" s="171">
        <v>882.55071999999996</v>
      </c>
      <c r="O109" s="166">
        <v>151.49856485457599</v>
      </c>
      <c r="P109" s="172">
        <v>236.41900000000001</v>
      </c>
      <c r="Q109" s="173">
        <v>0.64080537035761298</v>
      </c>
      <c r="R109" s="174">
        <v>-704.04401916801498</v>
      </c>
      <c r="S109" s="168"/>
      <c r="T109" s="168"/>
      <c r="U109" s="175">
        <v>495</v>
      </c>
      <c r="V109" s="176">
        <v>771</v>
      </c>
      <c r="W109" s="167"/>
      <c r="X109" s="175">
        <v>2790.9751099999999</v>
      </c>
      <c r="Y109" s="166">
        <v>479.09849726239401</v>
      </c>
      <c r="Z109" s="177">
        <v>573</v>
      </c>
      <c r="AA109" s="188">
        <v>0.83612303187154202</v>
      </c>
      <c r="AB109" s="171">
        <v>-1054.3959707645399</v>
      </c>
      <c r="AC109" s="168"/>
      <c r="AD109" s="168"/>
      <c r="AE109" s="176">
        <v>548</v>
      </c>
      <c r="AF109" s="176">
        <v>1215</v>
      </c>
      <c r="AG109" s="167"/>
      <c r="AH109" s="180">
        <v>270.60000000000002</v>
      </c>
      <c r="AI109" s="166">
        <v>46.4511678712906</v>
      </c>
      <c r="AJ109" s="181" t="s">
        <v>53</v>
      </c>
      <c r="AK109" s="173">
        <v>0.73732012494112098</v>
      </c>
      <c r="AL109" s="174">
        <v>-152.189490555264</v>
      </c>
      <c r="AM109" s="168"/>
      <c r="AN109" s="168"/>
      <c r="AO109" s="176">
        <v>97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-87.975108712448005</v>
      </c>
      <c r="AW109" s="168"/>
      <c r="AX109" s="168"/>
      <c r="AY109" s="176">
        <v>74</v>
      </c>
      <c r="AZ109" s="176">
        <v>93</v>
      </c>
      <c r="BA109" s="167"/>
      <c r="BB109" s="184">
        <v>183.4</v>
      </c>
      <c r="BC109" s="180">
        <v>31.4824249356788</v>
      </c>
      <c r="BD109" s="181" t="s">
        <v>55</v>
      </c>
      <c r="BE109" s="182">
        <v>0.98382577923996395</v>
      </c>
      <c r="BF109" s="183">
        <v>-31.350217424896002</v>
      </c>
      <c r="BG109" s="168">
        <v>2E-3</v>
      </c>
      <c r="BH109" s="168"/>
      <c r="BI109" s="176">
        <v>4</v>
      </c>
      <c r="BJ109" s="176">
        <v>41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3.7999999999999999E-2</v>
      </c>
      <c r="G110" s="168">
        <v>2.9000000000000001E-2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-491.92626999999999</v>
      </c>
      <c r="N110" s="171">
        <v>1803.0741599999999</v>
      </c>
      <c r="O110" s="166">
        <v>601.44777752022605</v>
      </c>
      <c r="P110" s="172">
        <v>244.03100000000001</v>
      </c>
      <c r="Q110" s="178">
        <v>2.4646367777873501</v>
      </c>
      <c r="R110" s="179">
        <v>960.29625007009599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1879.86205</v>
      </c>
      <c r="Y110" s="166">
        <v>627.06175769116203</v>
      </c>
      <c r="Z110" s="177">
        <v>573</v>
      </c>
      <c r="AA110" s="182">
        <v>1.09434861726206</v>
      </c>
      <c r="AB110" s="183">
        <v>-99.033018207870299</v>
      </c>
      <c r="AC110" s="168">
        <v>1.4E-2</v>
      </c>
      <c r="AD110" s="168">
        <v>8.9999999999999993E-3</v>
      </c>
      <c r="AE110" s="176">
        <v>0</v>
      </c>
      <c r="AF110" s="176">
        <v>182</v>
      </c>
      <c r="AG110" s="167"/>
      <c r="AH110" s="180">
        <v>127.35</v>
      </c>
      <c r="AI110" s="166">
        <v>42.479880288008097</v>
      </c>
      <c r="AJ110" s="181" t="s">
        <v>53</v>
      </c>
      <c r="AK110" s="173">
        <v>0.67428381409536597</v>
      </c>
      <c r="AL110" s="174">
        <v>-90.2248504312318</v>
      </c>
      <c r="AM110" s="168"/>
      <c r="AN110" s="168"/>
      <c r="AO110" s="176">
        <v>62</v>
      </c>
      <c r="AP110" s="176">
        <v>100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-48.457104871423901</v>
      </c>
      <c r="AW110" s="168"/>
      <c r="AX110" s="168"/>
      <c r="AY110" s="176">
        <v>42</v>
      </c>
      <c r="AZ110" s="176">
        <v>51</v>
      </c>
      <c r="BA110" s="167"/>
      <c r="BB110" s="184">
        <v>105.2</v>
      </c>
      <c r="BC110" s="180">
        <v>35.091349872779404</v>
      </c>
      <c r="BD110" s="181" t="s">
        <v>55</v>
      </c>
      <c r="BE110" s="182">
        <v>1.0966046835243499</v>
      </c>
      <c r="BF110" s="183">
        <v>-5.3142097428478898</v>
      </c>
      <c r="BG110" s="168">
        <v>1.4E-2</v>
      </c>
      <c r="BH110" s="168">
        <v>0.01</v>
      </c>
      <c r="BI110" s="176">
        <v>0</v>
      </c>
      <c r="BJ110" s="176">
        <v>10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2.3E-2</v>
      </c>
      <c r="G111" s="168">
        <v>1.7999999999999999E-2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531.72627</v>
      </c>
      <c r="N111" s="171">
        <v>4175.4824900000003</v>
      </c>
      <c r="O111" s="166">
        <v>1186.86944813532</v>
      </c>
      <c r="P111" s="172">
        <v>287.5</v>
      </c>
      <c r="Q111" s="178">
        <v>4.12824155873155</v>
      </c>
      <c r="R111" s="179">
        <v>3010.2997457135998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1640.6866500000001</v>
      </c>
      <c r="Y111" s="166">
        <v>466.36068131337998</v>
      </c>
      <c r="Z111" s="177">
        <v>573</v>
      </c>
      <c r="AA111" s="188">
        <v>0.81389298658530596</v>
      </c>
      <c r="AB111" s="171">
        <v>-681.57321948210904</v>
      </c>
      <c r="AC111" s="168"/>
      <c r="AD111" s="168"/>
      <c r="AE111" s="176">
        <v>376</v>
      </c>
      <c r="AF111" s="176">
        <v>779</v>
      </c>
      <c r="AG111" s="167"/>
      <c r="AH111" s="180">
        <v>164</v>
      </c>
      <c r="AI111" s="166">
        <v>46.616550293375298</v>
      </c>
      <c r="AJ111" s="181" t="s">
        <v>53</v>
      </c>
      <c r="AK111" s="173">
        <v>0.73994524275198803</v>
      </c>
      <c r="AL111" s="174">
        <v>-91.327001356671602</v>
      </c>
      <c r="AM111" s="168"/>
      <c r="AN111" s="168"/>
      <c r="AO111" s="176">
        <v>58</v>
      </c>
      <c r="AP111" s="176">
        <v>102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-25.144952725503899</v>
      </c>
      <c r="AW111" s="168"/>
      <c r="AX111" s="168"/>
      <c r="AY111" s="176">
        <v>17</v>
      </c>
      <c r="AZ111" s="176">
        <v>28</v>
      </c>
      <c r="BA111" s="167"/>
      <c r="BB111" s="184">
        <v>122</v>
      </c>
      <c r="BC111" s="180">
        <v>34.678165462145003</v>
      </c>
      <c r="BD111" s="181" t="s">
        <v>55</v>
      </c>
      <c r="BE111" s="182">
        <v>1.08369267069203</v>
      </c>
      <c r="BF111" s="183">
        <v>-7.6899054510078004</v>
      </c>
      <c r="BG111" s="168">
        <v>1.2999999999999999E-2</v>
      </c>
      <c r="BH111" s="168">
        <v>8.0000000000000002E-3</v>
      </c>
      <c r="BI111" s="176">
        <v>0</v>
      </c>
      <c r="BJ111" s="176">
        <v>14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1393.4347299999999</v>
      </c>
      <c r="N112" s="171">
        <v>3145.4752100000001</v>
      </c>
      <c r="O112" s="166">
        <v>944.42366244156904</v>
      </c>
      <c r="P112" s="172">
        <v>287.5</v>
      </c>
      <c r="Q112" s="178">
        <v>3.2849518693619801</v>
      </c>
      <c r="R112" s="179">
        <v>2042.3882893919999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1689.517625</v>
      </c>
      <c r="Y112" s="166">
        <v>507.274836593636</v>
      </c>
      <c r="Z112" s="177">
        <v>573</v>
      </c>
      <c r="AA112" s="188">
        <v>0.88529639894177303</v>
      </c>
      <c r="AB112" s="171">
        <v>-508.98256807263903</v>
      </c>
      <c r="AC112" s="168"/>
      <c r="AD112" s="168"/>
      <c r="AE112" s="176">
        <v>219</v>
      </c>
      <c r="AF112" s="176">
        <v>601</v>
      </c>
      <c r="AG112" s="167"/>
      <c r="AH112" s="180">
        <v>86.5</v>
      </c>
      <c r="AI112" s="166">
        <v>25.971480093526399</v>
      </c>
      <c r="AJ112" s="181" t="s">
        <v>53</v>
      </c>
      <c r="AK112" s="173">
        <v>0.41224571577025998</v>
      </c>
      <c r="AL112" s="174">
        <v>-155.21991651584</v>
      </c>
      <c r="AM112" s="168"/>
      <c r="AN112" s="168"/>
      <c r="AO112" s="176">
        <v>124</v>
      </c>
      <c r="AP112" s="176">
        <v>166</v>
      </c>
      <c r="AQ112" s="167"/>
      <c r="AR112" s="180">
        <v>15.6</v>
      </c>
      <c r="AS112" s="166">
        <v>4.6838738665781703</v>
      </c>
      <c r="AT112" s="181" t="s">
        <v>54</v>
      </c>
      <c r="AU112" s="173">
        <v>0.29274211666113598</v>
      </c>
      <c r="AV112" s="174">
        <v>-45.789185146880001</v>
      </c>
      <c r="AW112" s="168"/>
      <c r="AX112" s="168"/>
      <c r="AY112" s="176">
        <v>38</v>
      </c>
      <c r="AZ112" s="176">
        <v>49</v>
      </c>
      <c r="BA112" s="167"/>
      <c r="BB112" s="184">
        <v>100.8</v>
      </c>
      <c r="BC112" s="180">
        <v>30.2650311378897</v>
      </c>
      <c r="BD112" s="181" t="s">
        <v>55</v>
      </c>
      <c r="BE112" s="188">
        <v>0.94578222305905302</v>
      </c>
      <c r="BF112" s="171">
        <v>-21.978370293759902</v>
      </c>
      <c r="BG112" s="168"/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350.88114000000002</v>
      </c>
      <c r="N113" s="171">
        <v>6201.1178900000004</v>
      </c>
      <c r="O113" s="166">
        <v>811.19502806411401</v>
      </c>
      <c r="P113" s="172">
        <v>287.5</v>
      </c>
      <c r="Q113" s="178">
        <v>2.8215479237012602</v>
      </c>
      <c r="R113" s="179">
        <v>3669.2850087391998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4088.57654</v>
      </c>
      <c r="Y113" s="166">
        <v>534.84436515164805</v>
      </c>
      <c r="Z113" s="177">
        <v>573</v>
      </c>
      <c r="AA113" s="188">
        <v>0.93341075942695995</v>
      </c>
      <c r="AB113" s="171">
        <v>-957.47647204326597</v>
      </c>
      <c r="AC113" s="168"/>
      <c r="AD113" s="168"/>
      <c r="AE113" s="176">
        <v>292</v>
      </c>
      <c r="AF113" s="176">
        <v>1168</v>
      </c>
      <c r="AG113" s="167"/>
      <c r="AH113" s="180">
        <v>348.05</v>
      </c>
      <c r="AI113" s="166">
        <v>45.529924527481398</v>
      </c>
      <c r="AJ113" s="181" t="s">
        <v>53</v>
      </c>
      <c r="AK113" s="173">
        <v>0.72269721472192705</v>
      </c>
      <c r="AL113" s="174">
        <v>-206.75164006758399</v>
      </c>
      <c r="AM113" s="168"/>
      <c r="AN113" s="168"/>
      <c r="AO113" s="176">
        <v>134</v>
      </c>
      <c r="AP113" s="176">
        <v>230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-110.10200382668801</v>
      </c>
      <c r="AW113" s="168"/>
      <c r="AX113" s="168"/>
      <c r="AY113" s="176">
        <v>92</v>
      </c>
      <c r="AZ113" s="176">
        <v>116</v>
      </c>
      <c r="BA113" s="167"/>
      <c r="BB113" s="184">
        <v>211.4</v>
      </c>
      <c r="BC113" s="180">
        <v>27.654147522222601</v>
      </c>
      <c r="BD113" s="181" t="s">
        <v>55</v>
      </c>
      <c r="BE113" s="188">
        <v>0.86419211006945496</v>
      </c>
      <c r="BF113" s="171">
        <v>-70.404007653376098</v>
      </c>
      <c r="BG113" s="168"/>
      <c r="BH113" s="168"/>
      <c r="BI113" s="176">
        <v>34</v>
      </c>
      <c r="BJ113" s="176">
        <v>83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3.2000000000000001E-2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-280.53476000000001</v>
      </c>
      <c r="N114" s="171">
        <v>3405.9407099999999</v>
      </c>
      <c r="O114" s="166">
        <v>563.45049262699104</v>
      </c>
      <c r="P114" s="172">
        <v>260.82400000000001</v>
      </c>
      <c r="Q114" s="178">
        <v>2.16027088238426</v>
      </c>
      <c r="R114" s="179">
        <v>1589.66677421027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4010.9373949999999</v>
      </c>
      <c r="Y114" s="166">
        <v>663.53611044179695</v>
      </c>
      <c r="Z114" s="177">
        <v>573</v>
      </c>
      <c r="AA114" s="178">
        <v>1.1580036831445</v>
      </c>
      <c r="AB114" s="179">
        <v>20.794750122558099</v>
      </c>
      <c r="AC114" s="168">
        <v>0.02</v>
      </c>
      <c r="AD114" s="168">
        <v>1.6E-2</v>
      </c>
      <c r="AE114" s="176">
        <v>0</v>
      </c>
      <c r="AF114" s="176">
        <v>146</v>
      </c>
      <c r="AG114" s="167"/>
      <c r="AH114" s="180">
        <v>235.1</v>
      </c>
      <c r="AI114" s="166">
        <v>38.892987898372901</v>
      </c>
      <c r="AJ114" s="181" t="s">
        <v>53</v>
      </c>
      <c r="AK114" s="173">
        <v>0.61734901425988797</v>
      </c>
      <c r="AL114" s="174">
        <v>-203.60678294464</v>
      </c>
      <c r="AM114" s="168"/>
      <c r="AN114" s="168"/>
      <c r="AO114" s="176">
        <v>146</v>
      </c>
      <c r="AP114" s="176">
        <v>222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-72.617595668480106</v>
      </c>
      <c r="AW114" s="168"/>
      <c r="AX114" s="168"/>
      <c r="AY114" s="176">
        <v>58</v>
      </c>
      <c r="AZ114" s="176">
        <v>78</v>
      </c>
      <c r="BA114" s="167"/>
      <c r="BB114" s="184">
        <v>204.2</v>
      </c>
      <c r="BC114" s="180">
        <v>33.781148995524198</v>
      </c>
      <c r="BD114" s="181" t="s">
        <v>55</v>
      </c>
      <c r="BE114" s="182">
        <v>1.0556609061101301</v>
      </c>
      <c r="BF114" s="183">
        <v>-18.635191336960101</v>
      </c>
      <c r="BG114" s="168">
        <v>0.01</v>
      </c>
      <c r="BH114" s="168">
        <v>6.0000000000000001E-3</v>
      </c>
      <c r="BI114" s="176">
        <v>0</v>
      </c>
      <c r="BJ114" s="176">
        <v>28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3.4000000000000002E-2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594.60127</v>
      </c>
      <c r="N115" s="171">
        <v>3297.1818899999998</v>
      </c>
      <c r="O115" s="166">
        <v>822.16929770520301</v>
      </c>
      <c r="P115" s="172">
        <v>234.23500000000001</v>
      </c>
      <c r="Q115" s="178">
        <v>3.5100189882178299</v>
      </c>
      <c r="R115" s="179">
        <v>2215.0357392156202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3401.3980150000002</v>
      </c>
      <c r="Y115" s="166">
        <v>848.15612559622002</v>
      </c>
      <c r="Z115" s="177">
        <v>573</v>
      </c>
      <c r="AA115" s="178">
        <v>1.48020266247159</v>
      </c>
      <c r="AB115" s="179">
        <v>754.18583748831998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260.05</v>
      </c>
      <c r="AI115" s="166">
        <v>64.8448077786325</v>
      </c>
      <c r="AJ115" s="181" t="s">
        <v>53</v>
      </c>
      <c r="AK115" s="182">
        <v>1.0292826631529</v>
      </c>
      <c r="AL115" s="183">
        <v>-31.004742030079999</v>
      </c>
      <c r="AM115" s="168">
        <v>7.0000000000000001E-3</v>
      </c>
      <c r="AN115" s="168">
        <v>3.0000000000000001E-3</v>
      </c>
      <c r="AO115" s="176">
        <v>0</v>
      </c>
      <c r="AP115" s="176">
        <v>44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-45.118664642559999</v>
      </c>
      <c r="AW115" s="168"/>
      <c r="AX115" s="168"/>
      <c r="AY115" s="176">
        <v>36</v>
      </c>
      <c r="AZ115" s="176">
        <v>49</v>
      </c>
      <c r="BA115" s="167"/>
      <c r="BB115" s="184">
        <v>129.4</v>
      </c>
      <c r="BC115" s="180">
        <v>32.266556918112101</v>
      </c>
      <c r="BD115" s="181" t="s">
        <v>55</v>
      </c>
      <c r="BE115" s="182">
        <v>1.0083299036910001</v>
      </c>
      <c r="BF115" s="183">
        <v>-18.437329285120001</v>
      </c>
      <c r="BG115" s="168">
        <v>5.0000000000000001E-3</v>
      </c>
      <c r="BH115" s="168">
        <v>1E-3</v>
      </c>
      <c r="BI115" s="176">
        <v>0</v>
      </c>
      <c r="BJ115" s="176">
        <v>25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1.9E-2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1008.75653</v>
      </c>
      <c r="N116" s="171">
        <v>3107.5003099999999</v>
      </c>
      <c r="O116" s="166">
        <v>1318.88749546958</v>
      </c>
      <c r="P116" s="172">
        <v>258.77999999999997</v>
      </c>
      <c r="Q116" s="178">
        <v>5.096558835573</v>
      </c>
      <c r="R116" s="179">
        <v>2405.0968898464998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1419.1634349999999</v>
      </c>
      <c r="Y116" s="166">
        <v>602.32235614778006</v>
      </c>
      <c r="Z116" s="177">
        <v>573</v>
      </c>
      <c r="AA116" s="182">
        <v>1.05117339641846</v>
      </c>
      <c r="AB116" s="183">
        <v>-136.123525924158</v>
      </c>
      <c r="AC116" s="168">
        <v>8.9999999999999993E-3</v>
      </c>
      <c r="AD116" s="168">
        <v>5.0000000000000001E-3</v>
      </c>
      <c r="AE116" s="176">
        <v>0</v>
      </c>
      <c r="AF116" s="176">
        <v>201</v>
      </c>
      <c r="AG116" s="167"/>
      <c r="AH116" s="180">
        <v>131.5</v>
      </c>
      <c r="AI116" s="166">
        <v>55.811323685515497</v>
      </c>
      <c r="AJ116" s="181" t="s">
        <v>53</v>
      </c>
      <c r="AK116" s="188">
        <v>0.88589402675421403</v>
      </c>
      <c r="AL116" s="171">
        <v>-39.500137064959802</v>
      </c>
      <c r="AM116" s="168"/>
      <c r="AN116" s="168"/>
      <c r="AO116" s="176">
        <v>17</v>
      </c>
      <c r="AP116" s="176">
        <v>47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-34.428606238719901</v>
      </c>
      <c r="AW116" s="168"/>
      <c r="AX116" s="168"/>
      <c r="AY116" s="176">
        <v>29</v>
      </c>
      <c r="AZ116" s="176">
        <v>37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-23.657212477439899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2825.3200700000002</v>
      </c>
      <c r="N117" s="171">
        <v>6476.8605600000001</v>
      </c>
      <c r="O117" s="166">
        <v>1208.1104409259001</v>
      </c>
      <c r="P117" s="172">
        <v>227.6</v>
      </c>
      <c r="Q117" s="178">
        <v>5.3080423590768904</v>
      </c>
      <c r="R117" s="179">
        <v>5071.1929220315697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2821.5930699999999</v>
      </c>
      <c r="Y117" s="166">
        <v>526.30375724981798</v>
      </c>
      <c r="Z117" s="177">
        <v>573</v>
      </c>
      <c r="AA117" s="188">
        <v>0.91850568455465598</v>
      </c>
      <c r="AB117" s="171">
        <v>-717.28020133529299</v>
      </c>
      <c r="AC117" s="168"/>
      <c r="AD117" s="168"/>
      <c r="AE117" s="176">
        <v>251</v>
      </c>
      <c r="AF117" s="176">
        <v>865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-55.740778523775603</v>
      </c>
      <c r="AM117" s="168">
        <v>3.0000000000000001E-3</v>
      </c>
      <c r="AN117" s="168"/>
      <c r="AO117" s="176">
        <v>5</v>
      </c>
      <c r="AP117" s="176">
        <v>72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-44.216705656831898</v>
      </c>
      <c r="AW117" s="168"/>
      <c r="AX117" s="168"/>
      <c r="AY117" s="176">
        <v>32</v>
      </c>
      <c r="AZ117" s="176">
        <v>49</v>
      </c>
      <c r="BA117" s="167"/>
      <c r="BB117" s="184">
        <v>214.4</v>
      </c>
      <c r="BC117" s="180">
        <v>39.991424261033103</v>
      </c>
      <c r="BD117" s="181" t="s">
        <v>55</v>
      </c>
      <c r="BE117" s="178">
        <v>1.24973200815728</v>
      </c>
      <c r="BF117" s="179">
        <v>16.766588686336199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7.7499999999999999E-2</v>
      </c>
      <c r="G118" s="168">
        <v>7.4999999999999997E-2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2614.38733</v>
      </c>
      <c r="N118" s="171">
        <v>8325.0071599999992</v>
      </c>
      <c r="O118" s="166">
        <v>856.96175139166496</v>
      </c>
      <c r="P118" s="172">
        <v>242.374</v>
      </c>
      <c r="Q118" s="178">
        <v>3.5356999983152702</v>
      </c>
      <c r="R118" s="179">
        <v>5612.5575028204503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6772.8553650000003</v>
      </c>
      <c r="Y118" s="166">
        <v>697.18594638576099</v>
      </c>
      <c r="Z118" s="177">
        <v>573</v>
      </c>
      <c r="AA118" s="178">
        <v>1.21672940032419</v>
      </c>
      <c r="AB118" s="179">
        <v>360.31254454944298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761.4</v>
      </c>
      <c r="AI118" s="166">
        <v>78.377191150621599</v>
      </c>
      <c r="AJ118" s="181" t="s">
        <v>53</v>
      </c>
      <c r="AK118" s="178">
        <v>1.24408239921622</v>
      </c>
      <c r="AL118" s="179">
        <v>56.356024976640398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171.1</v>
      </c>
      <c r="AS118" s="166">
        <v>17.612736282993598</v>
      </c>
      <c r="AT118" s="181" t="s">
        <v>54</v>
      </c>
      <c r="AU118" s="182">
        <v>1.1007960176870999</v>
      </c>
      <c r="AV118" s="183">
        <v>-7.95878730751991</v>
      </c>
      <c r="AW118" s="168">
        <v>7.4999999999999997E-3</v>
      </c>
      <c r="AX118" s="168">
        <v>5.0000000000000001E-3</v>
      </c>
      <c r="AY118" s="176">
        <v>0</v>
      </c>
      <c r="AZ118" s="176">
        <v>16</v>
      </c>
      <c r="BA118" s="167"/>
      <c r="BB118" s="184">
        <v>496.2</v>
      </c>
      <c r="BC118" s="180">
        <v>51.077964603281401</v>
      </c>
      <c r="BD118" s="181" t="s">
        <v>55</v>
      </c>
      <c r="BE118" s="178">
        <v>1.59618639385254</v>
      </c>
      <c r="BF118" s="179">
        <v>138.08242538496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2965.1457399999999</v>
      </c>
      <c r="N119" s="171">
        <v>3562.1919200000002</v>
      </c>
      <c r="O119" s="166">
        <v>1304.64141664007</v>
      </c>
      <c r="P119" s="172">
        <v>212.5</v>
      </c>
      <c r="Q119" s="178">
        <v>6.1394890194826797</v>
      </c>
      <c r="R119" s="179">
        <v>2893.7901883872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1954.0461600000001</v>
      </c>
      <c r="Y119" s="166">
        <v>715.66316684096296</v>
      </c>
      <c r="Z119" s="177">
        <v>573</v>
      </c>
      <c r="AA119" s="178">
        <v>1.2489758583611901</v>
      </c>
      <c r="AB119" s="179">
        <v>151.72054958054699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226.05</v>
      </c>
      <c r="AI119" s="166">
        <v>82.790090723547493</v>
      </c>
      <c r="AJ119" s="181" t="s">
        <v>53</v>
      </c>
      <c r="AK119" s="178">
        <v>1.31412842418329</v>
      </c>
      <c r="AL119" s="179">
        <v>27.888545451264399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64.599999999999994</v>
      </c>
      <c r="AS119" s="166">
        <v>23.6595437325422</v>
      </c>
      <c r="AT119" s="181" t="s">
        <v>54</v>
      </c>
      <c r="AU119" s="178">
        <v>1.47872148328389</v>
      </c>
      <c r="AV119" s="179">
        <v>14.273281384448101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158</v>
      </c>
      <c r="BC119" s="180">
        <v>57.866995506837</v>
      </c>
      <c r="BD119" s="181" t="s">
        <v>55</v>
      </c>
      <c r="BE119" s="178">
        <v>1.80834360958866</v>
      </c>
      <c r="BF119" s="179">
        <v>57.346562768896199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2.9000000000000001E-2</v>
      </c>
      <c r="G120" s="168">
        <v>2.3E-2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1332.1825899999999</v>
      </c>
      <c r="N120" s="171">
        <v>2698.2922400000002</v>
      </c>
      <c r="O120" s="166">
        <v>859.86918738904399</v>
      </c>
      <c r="P120" s="172">
        <v>212.5</v>
      </c>
      <c r="Q120" s="178">
        <v>4.0464432347719699</v>
      </c>
      <c r="R120" s="179">
        <v>1930.1033689024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1634.3838450000001</v>
      </c>
      <c r="Y120" s="166">
        <v>520.83176456896001</v>
      </c>
      <c r="Z120" s="177">
        <v>573</v>
      </c>
      <c r="AA120" s="188">
        <v>0.90895595910813198</v>
      </c>
      <c r="AB120" s="171">
        <v>-437.01485212435</v>
      </c>
      <c r="AC120" s="168"/>
      <c r="AD120" s="168"/>
      <c r="AE120" s="176">
        <v>164</v>
      </c>
      <c r="AF120" s="176">
        <v>524</v>
      </c>
      <c r="AG120" s="167"/>
      <c r="AH120" s="180">
        <v>174.7</v>
      </c>
      <c r="AI120" s="166">
        <v>55.671933829104397</v>
      </c>
      <c r="AJ120" s="181" t="s">
        <v>53</v>
      </c>
      <c r="AK120" s="188">
        <v>0.88368148935086299</v>
      </c>
      <c r="AL120" s="171">
        <v>-53.045406490111802</v>
      </c>
      <c r="AM120" s="168"/>
      <c r="AN120" s="168"/>
      <c r="AO120" s="176">
        <v>23</v>
      </c>
      <c r="AP120" s="176">
        <v>63</v>
      </c>
      <c r="AQ120" s="167"/>
      <c r="AR120" s="180">
        <v>57.1</v>
      </c>
      <c r="AS120" s="166">
        <v>18.1961500952597</v>
      </c>
      <c r="AT120" s="181" t="s">
        <v>54</v>
      </c>
      <c r="AU120" s="182">
        <v>1.1372593809537299</v>
      </c>
      <c r="AV120" s="183">
        <v>-0.74010323558395197</v>
      </c>
      <c r="AW120" s="168">
        <v>8.9999999999999993E-3</v>
      </c>
      <c r="AX120" s="168">
        <v>7.0000000000000001E-3</v>
      </c>
      <c r="AY120" s="176">
        <v>0</v>
      </c>
      <c r="AZ120" s="176">
        <v>4</v>
      </c>
      <c r="BA120" s="167"/>
      <c r="BB120" s="184">
        <v>106.2</v>
      </c>
      <c r="BC120" s="180">
        <v>33.842927147400601</v>
      </c>
      <c r="BD120" s="181" t="s">
        <v>55</v>
      </c>
      <c r="BE120" s="182">
        <v>1.0575914733562699</v>
      </c>
      <c r="BF120" s="183">
        <v>-9.4802064711679002</v>
      </c>
      <c r="BG120" s="168">
        <v>0.01</v>
      </c>
      <c r="BH120" s="168">
        <v>6.0000000000000001E-3</v>
      </c>
      <c r="BI120" s="176">
        <v>0</v>
      </c>
      <c r="BJ120" s="176">
        <v>15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-163.35276999999999</v>
      </c>
      <c r="N121" s="171">
        <v>905.61521000000005</v>
      </c>
      <c r="O121" s="166">
        <v>305.47956396682702</v>
      </c>
      <c r="P121" s="172">
        <v>221.85</v>
      </c>
      <c r="Q121" s="178">
        <v>1.3769644533100101</v>
      </c>
      <c r="R121" s="179">
        <v>147.956782861856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2294.6258699999998</v>
      </c>
      <c r="Y121" s="166">
        <v>774.01671537142204</v>
      </c>
      <c r="Z121" s="177">
        <v>573</v>
      </c>
      <c r="AA121" s="178">
        <v>1.3508145119920101</v>
      </c>
      <c r="AB121" s="179">
        <v>337.72580802047997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51.743448682879901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18.857066332159999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196</v>
      </c>
      <c r="BC121" s="180">
        <v>66.114166233469106</v>
      </c>
      <c r="BD121" s="181" t="s">
        <v>55</v>
      </c>
      <c r="BE121" s="178">
        <v>2.06606769479591</v>
      </c>
      <c r="BF121" s="179">
        <v>86.714132664320005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581.06061999999997</v>
      </c>
      <c r="N122" s="171">
        <v>1747.76233</v>
      </c>
      <c r="O122" s="166">
        <v>536.22254078684603</v>
      </c>
      <c r="P122" s="172">
        <v>225.95400000000001</v>
      </c>
      <c r="Q122" s="178">
        <v>2.37314914003225</v>
      </c>
      <c r="R122" s="179">
        <v>899.34443236519598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1707.83403</v>
      </c>
      <c r="Y122" s="166">
        <v>523.972331414672</v>
      </c>
      <c r="Z122" s="177">
        <v>573</v>
      </c>
      <c r="AA122" s="188">
        <v>0.91443687855963596</v>
      </c>
      <c r="AB122" s="171">
        <v>-443.68112505254499</v>
      </c>
      <c r="AC122" s="168"/>
      <c r="AD122" s="168"/>
      <c r="AE122" s="176">
        <v>160</v>
      </c>
      <c r="AF122" s="176">
        <v>534</v>
      </c>
      <c r="AG122" s="167"/>
      <c r="AH122" s="180">
        <v>172.75</v>
      </c>
      <c r="AI122" s="166">
        <v>53.000595293141302</v>
      </c>
      <c r="AJ122" s="181" t="s">
        <v>53</v>
      </c>
      <c r="AK122" s="188">
        <v>0.84127929036732196</v>
      </c>
      <c r="AL122" s="171">
        <v>-63.804022283264104</v>
      </c>
      <c r="AM122" s="168"/>
      <c r="AN122" s="168"/>
      <c r="AO122" s="176">
        <v>33</v>
      </c>
      <c r="AP122" s="176">
        <v>74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-30.977212008447999</v>
      </c>
      <c r="AW122" s="168"/>
      <c r="AX122" s="168"/>
      <c r="AY122" s="176">
        <v>24</v>
      </c>
      <c r="AZ122" s="176">
        <v>34</v>
      </c>
      <c r="BA122" s="167"/>
      <c r="BB122" s="184">
        <v>125</v>
      </c>
      <c r="BC122" s="180">
        <v>38.350647824270098</v>
      </c>
      <c r="BD122" s="181" t="s">
        <v>55</v>
      </c>
      <c r="BE122" s="178">
        <v>1.1984577445084399</v>
      </c>
      <c r="BF122" s="179">
        <v>4.84557598310397</v>
      </c>
      <c r="BG122" s="168">
        <v>0.02</v>
      </c>
      <c r="BH122" s="168">
        <v>0.02</v>
      </c>
      <c r="BI122" s="176">
        <v>0</v>
      </c>
      <c r="BJ122" s="176">
        <v>1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2.1000000000000001E-2</v>
      </c>
      <c r="G123" s="168">
        <v>1.6E-2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1907.5241799999999</v>
      </c>
      <c r="N123" s="171">
        <v>2200.1834100000001</v>
      </c>
      <c r="O123" s="166">
        <v>888.50276825274796</v>
      </c>
      <c r="P123" s="172">
        <v>224.404</v>
      </c>
      <c r="Q123" s="178">
        <v>3.9593891742248299</v>
      </c>
      <c r="R123" s="179">
        <v>1560.0313115854201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1050.08323</v>
      </c>
      <c r="Y123" s="166">
        <v>424.05640025746197</v>
      </c>
      <c r="Z123" s="177">
        <v>573</v>
      </c>
      <c r="AA123" s="173">
        <v>0.740063525754732</v>
      </c>
      <c r="AB123" s="174">
        <v>-584.500611605122</v>
      </c>
      <c r="AC123" s="168"/>
      <c r="AD123" s="168"/>
      <c r="AE123" s="176">
        <v>369</v>
      </c>
      <c r="AF123" s="176">
        <v>653</v>
      </c>
      <c r="AG123" s="167"/>
      <c r="AH123" s="180">
        <v>146</v>
      </c>
      <c r="AI123" s="166">
        <v>58.959359285824803</v>
      </c>
      <c r="AJ123" s="181" t="s">
        <v>53</v>
      </c>
      <c r="AK123" s="188">
        <v>0.93586284580674295</v>
      </c>
      <c r="AL123" s="171">
        <v>-33.718642270720203</v>
      </c>
      <c r="AM123" s="168"/>
      <c r="AN123" s="168"/>
      <c r="AO123" s="176">
        <v>11</v>
      </c>
      <c r="AP123" s="176">
        <v>42</v>
      </c>
      <c r="AQ123" s="167"/>
      <c r="AR123" s="180">
        <v>29.9</v>
      </c>
      <c r="AS123" s="166">
        <v>12.074553716754499</v>
      </c>
      <c r="AT123" s="181" t="s">
        <v>54</v>
      </c>
      <c r="AU123" s="173">
        <v>0.75465960729715797</v>
      </c>
      <c r="AV123" s="174">
        <v>-15.742829783039999</v>
      </c>
      <c r="AW123" s="168"/>
      <c r="AX123" s="168"/>
      <c r="AY123" s="176">
        <v>10</v>
      </c>
      <c r="AZ123" s="176">
        <v>18</v>
      </c>
      <c r="BA123" s="167"/>
      <c r="BB123" s="184">
        <v>84.2</v>
      </c>
      <c r="BC123" s="180">
        <v>34.002589396345499</v>
      </c>
      <c r="BD123" s="181" t="s">
        <v>55</v>
      </c>
      <c r="BE123" s="182">
        <v>1.0625809186358</v>
      </c>
      <c r="BF123" s="183">
        <v>-7.0856595660800803</v>
      </c>
      <c r="BG123" s="168">
        <v>1.0999999999999999E-2</v>
      </c>
      <c r="BH123" s="168">
        <v>6.0000000000000001E-3</v>
      </c>
      <c r="BI123" s="176">
        <v>0</v>
      </c>
      <c r="BJ123" s="176">
        <v>11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8.9999999999999993E-3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-881.99388999999996</v>
      </c>
      <c r="N124" s="171">
        <v>1645.59383</v>
      </c>
      <c r="O124" s="166">
        <v>253.48495670275</v>
      </c>
      <c r="P124" s="172">
        <v>272.23099999999999</v>
      </c>
      <c r="Q124" s="188">
        <v>0.93113920421535401</v>
      </c>
      <c r="R124" s="171">
        <v>-390.32527165298501</v>
      </c>
      <c r="S124" s="168"/>
      <c r="T124" s="168"/>
      <c r="U124" s="175">
        <v>122</v>
      </c>
      <c r="V124" s="176">
        <v>476</v>
      </c>
      <c r="W124" s="167"/>
      <c r="X124" s="175">
        <v>3717.3947549999998</v>
      </c>
      <c r="Y124" s="166">
        <v>572.62225425225699</v>
      </c>
      <c r="Z124" s="177">
        <v>573</v>
      </c>
      <c r="AA124" s="182">
        <v>0.999340757857342</v>
      </c>
      <c r="AB124" s="183">
        <v>-567.86902923897503</v>
      </c>
      <c r="AC124" s="168">
        <v>4.0000000000000001E-3</v>
      </c>
      <c r="AD124" s="168">
        <v>0</v>
      </c>
      <c r="AE124" s="176">
        <v>3</v>
      </c>
      <c r="AF124" s="176">
        <v>747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-245.754656905856</v>
      </c>
      <c r="AM124" s="168"/>
      <c r="AN124" s="168"/>
      <c r="AO124" s="176">
        <v>184</v>
      </c>
      <c r="AP124" s="176">
        <v>266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-62.858325563392</v>
      </c>
      <c r="AW124" s="168"/>
      <c r="AX124" s="168"/>
      <c r="AY124" s="176">
        <v>48</v>
      </c>
      <c r="AZ124" s="176">
        <v>68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-29.716651126783901</v>
      </c>
      <c r="BG124" s="168">
        <v>5.0000000000000001E-3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862.80961000000002</v>
      </c>
      <c r="N125" s="171">
        <v>1250.2393099999999</v>
      </c>
      <c r="O125" s="166">
        <v>449.35252165167799</v>
      </c>
      <c r="P125" s="172">
        <v>278.23599999999999</v>
      </c>
      <c r="Q125" s="178">
        <v>1.61500496575453</v>
      </c>
      <c r="R125" s="179">
        <v>358.43048237382499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1310.940965</v>
      </c>
      <c r="Y125" s="166">
        <v>471.16949822929001</v>
      </c>
      <c r="Z125" s="177">
        <v>573</v>
      </c>
      <c r="AA125" s="188">
        <v>0.82228533722389197</v>
      </c>
      <c r="AB125" s="171">
        <v>-525.65263981676799</v>
      </c>
      <c r="AC125" s="168"/>
      <c r="AD125" s="168"/>
      <c r="AE125" s="176">
        <v>284</v>
      </c>
      <c r="AF125" s="176">
        <v>603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-66.579139796608004</v>
      </c>
      <c r="AM125" s="168"/>
      <c r="AN125" s="168"/>
      <c r="AO125" s="176">
        <v>40</v>
      </c>
      <c r="AP125" s="176">
        <v>75</v>
      </c>
      <c r="AQ125" s="167"/>
      <c r="AR125" s="180">
        <v>20.100000000000001</v>
      </c>
      <c r="AS125" s="166">
        <v>7.2242054884666302</v>
      </c>
      <c r="AT125" s="181" t="s">
        <v>54</v>
      </c>
      <c r="AU125" s="173">
        <v>0.451512843029164</v>
      </c>
      <c r="AV125" s="174">
        <v>-31.183591059455999</v>
      </c>
      <c r="AW125" s="168"/>
      <c r="AX125" s="168"/>
      <c r="AY125" s="176">
        <v>25</v>
      </c>
      <c r="AZ125" s="176">
        <v>34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0.43281788108799901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1.9E-2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1138.9459999999999</v>
      </c>
      <c r="N126" s="171">
        <v>3573.7611000000002</v>
      </c>
      <c r="O126" s="166">
        <v>564.62958240111402</v>
      </c>
      <c r="P126" s="172">
        <v>213.245</v>
      </c>
      <c r="Q126" s="178">
        <v>2.6477975211663298</v>
      </c>
      <c r="R126" s="179">
        <v>2018.89417596628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3052.6689150000002</v>
      </c>
      <c r="Y126" s="166">
        <v>482.30061452213801</v>
      </c>
      <c r="Z126" s="177">
        <v>573</v>
      </c>
      <c r="AA126" s="188">
        <v>0.84171136914858302</v>
      </c>
      <c r="AB126" s="171">
        <v>-1125.33641910547</v>
      </c>
      <c r="AC126" s="168"/>
      <c r="AD126" s="168"/>
      <c r="AE126" s="176">
        <v>575</v>
      </c>
      <c r="AF126" s="176">
        <v>1300</v>
      </c>
      <c r="AG126" s="167"/>
      <c r="AH126" s="180">
        <v>257.2</v>
      </c>
      <c r="AI126" s="166">
        <v>40.635824424180598</v>
      </c>
      <c r="AJ126" s="181" t="s">
        <v>53</v>
      </c>
      <c r="AK126" s="173">
        <v>0.64501308609810504</v>
      </c>
      <c r="AL126" s="174">
        <v>-202.16184301683199</v>
      </c>
      <c r="AM126" s="168"/>
      <c r="AN126" s="168"/>
      <c r="AO126" s="176">
        <v>142</v>
      </c>
      <c r="AP126" s="176">
        <v>222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-30.763325210624</v>
      </c>
      <c r="AW126" s="168"/>
      <c r="AX126" s="168"/>
      <c r="AY126" s="176">
        <v>16</v>
      </c>
      <c r="AZ126" s="176">
        <v>36</v>
      </c>
      <c r="BA126" s="167"/>
      <c r="BB126" s="184">
        <v>220.6</v>
      </c>
      <c r="BC126" s="180">
        <v>34.853277091657198</v>
      </c>
      <c r="BD126" s="181" t="s">
        <v>55</v>
      </c>
      <c r="BE126" s="182">
        <v>1.0891649091142901</v>
      </c>
      <c r="BF126" s="183">
        <v>-12.726650421248101</v>
      </c>
      <c r="BG126" s="168">
        <v>1.2999999999999999E-2</v>
      </c>
      <c r="BH126" s="168">
        <v>8.9999999999999993E-3</v>
      </c>
      <c r="BI126" s="176">
        <v>0</v>
      </c>
      <c r="BJ126" s="176">
        <v>23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5.6000000000000001E-2</v>
      </c>
      <c r="G127" s="168">
        <v>4.9000000000000002E-2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1188.96126</v>
      </c>
      <c r="N127" s="171">
        <v>2639.0294699999999</v>
      </c>
      <c r="O127" s="166">
        <v>903.35758099503801</v>
      </c>
      <c r="P127" s="172">
        <v>212.5</v>
      </c>
      <c r="Q127" s="178">
        <v>4.25109449880018</v>
      </c>
      <c r="R127" s="179">
        <v>1923.8814180576001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1966.57457</v>
      </c>
      <c r="Y127" s="166">
        <v>673.17173475957998</v>
      </c>
      <c r="Z127" s="177">
        <v>573</v>
      </c>
      <c r="AA127" s="178">
        <v>1.1748197814303301</v>
      </c>
      <c r="AB127" s="179">
        <v>38.1988817035542</v>
      </c>
      <c r="AC127" s="168">
        <v>0.02</v>
      </c>
      <c r="AD127" s="168">
        <v>1.7000000000000001E-2</v>
      </c>
      <c r="AE127" s="176">
        <v>0</v>
      </c>
      <c r="AF127" s="176">
        <v>43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-25.020363634687701</v>
      </c>
      <c r="AM127" s="168">
        <v>6.0000000000000001E-3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-36.446441558015898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17.707116883968101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2920.8792699999999</v>
      </c>
      <c r="N128" s="171">
        <v>11920.98201</v>
      </c>
      <c r="O128" s="166">
        <v>1397.8355116186599</v>
      </c>
      <c r="P128" s="172">
        <v>246.12100000000001</v>
      </c>
      <c r="Q128" s="178">
        <v>5.6794646195109699</v>
      </c>
      <c r="R128" s="179">
        <v>9502.9774628209598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4298.3748850000002</v>
      </c>
      <c r="Y128" s="166">
        <v>504.0206462406</v>
      </c>
      <c r="Z128" s="177">
        <v>573</v>
      </c>
      <c r="AA128" s="188">
        <v>0.87961718366596797</v>
      </c>
      <c r="AB128" s="171">
        <v>-1331.0374996953001</v>
      </c>
      <c r="AC128" s="168"/>
      <c r="AD128" s="168"/>
      <c r="AE128" s="176">
        <v>589</v>
      </c>
      <c r="AF128" s="176">
        <v>1566</v>
      </c>
      <c r="AG128" s="167"/>
      <c r="AH128" s="180">
        <v>394.55</v>
      </c>
      <c r="AI128" s="166">
        <v>46.264309487800503</v>
      </c>
      <c r="AJ128" s="181" t="s">
        <v>53</v>
      </c>
      <c r="AK128" s="173">
        <v>0.73435411885397595</v>
      </c>
      <c r="AL128" s="174">
        <v>-224.39062868377599</v>
      </c>
      <c r="AM128" s="168"/>
      <c r="AN128" s="168"/>
      <c r="AO128" s="176">
        <v>143</v>
      </c>
      <c r="AP128" s="176">
        <v>251</v>
      </c>
      <c r="AQ128" s="167"/>
      <c r="AR128" s="180">
        <v>197.6</v>
      </c>
      <c r="AS128" s="166">
        <v>23.1702637302987</v>
      </c>
      <c r="AT128" s="181" t="s">
        <v>54</v>
      </c>
      <c r="AU128" s="178">
        <v>1.4481414831436701</v>
      </c>
      <c r="AV128" s="179">
        <v>40.408729223167903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424.2</v>
      </c>
      <c r="BC128" s="180">
        <v>49.741021631542097</v>
      </c>
      <c r="BD128" s="181" t="s">
        <v>55</v>
      </c>
      <c r="BE128" s="178">
        <v>1.5544069259856901</v>
      </c>
      <c r="BF128" s="179">
        <v>109.817458446336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7.2999999999999995E-2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2899.36951</v>
      </c>
      <c r="N129" s="171">
        <v>5065.4073500000004</v>
      </c>
      <c r="O129" s="166">
        <v>1219.3539801311099</v>
      </c>
      <c r="P129" s="172">
        <v>212.5</v>
      </c>
      <c r="Q129" s="178">
        <v>5.7381363770875797</v>
      </c>
      <c r="R129" s="179">
        <v>4048.4658059648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2797.5131000000001</v>
      </c>
      <c r="Y129" s="166">
        <v>673.42239177544604</v>
      </c>
      <c r="Z129" s="177">
        <v>573</v>
      </c>
      <c r="AA129" s="178">
        <v>1.1752572282294</v>
      </c>
      <c r="AB129" s="179">
        <v>55.360136554495497</v>
      </c>
      <c r="AC129" s="168">
        <v>0.02</v>
      </c>
      <c r="AD129" s="168">
        <v>1.7999999999999999E-2</v>
      </c>
      <c r="AE129" s="176">
        <v>0</v>
      </c>
      <c r="AF129" s="176">
        <v>59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-0.49325776102404001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25.230283743232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234.8</v>
      </c>
      <c r="BC129" s="180">
        <v>56.521478876676198</v>
      </c>
      <c r="BD129" s="181" t="s">
        <v>55</v>
      </c>
      <c r="BE129" s="178">
        <v>1.7662962148961301</v>
      </c>
      <c r="BF129" s="179">
        <v>81.660567486464004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2484.0332699999999</v>
      </c>
      <c r="N130" s="171">
        <v>3615.0707400000001</v>
      </c>
      <c r="O130" s="166">
        <v>1130.62079537626</v>
      </c>
      <c r="P130" s="172">
        <v>212.5</v>
      </c>
      <c r="Q130" s="178">
        <v>5.3205684488294596</v>
      </c>
      <c r="R130" s="179">
        <v>2832.3420649472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1302.9017550000001</v>
      </c>
      <c r="Y130" s="166">
        <v>407.48519862580099</v>
      </c>
      <c r="Z130" s="177">
        <v>573</v>
      </c>
      <c r="AA130" s="173">
        <v>0.71114345309912796</v>
      </c>
      <c r="AB130" s="174">
        <v>-807.70309584825497</v>
      </c>
      <c r="AC130" s="168"/>
      <c r="AD130" s="168"/>
      <c r="AE130" s="176">
        <v>530</v>
      </c>
      <c r="AF130" s="176">
        <v>896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-120.556030721536</v>
      </c>
      <c r="AM130" s="168"/>
      <c r="AN130" s="168"/>
      <c r="AO130" s="176">
        <v>90</v>
      </c>
      <c r="AP130" s="176">
        <v>131</v>
      </c>
      <c r="AQ130" s="167"/>
      <c r="AR130" s="180">
        <v>27</v>
      </c>
      <c r="AS130" s="166">
        <v>8.4443054287670503</v>
      </c>
      <c r="AT130" s="181" t="s">
        <v>54</v>
      </c>
      <c r="AU130" s="173">
        <v>0.52776908929794097</v>
      </c>
      <c r="AV130" s="174">
        <v>-31.934864945151901</v>
      </c>
      <c r="AW130" s="168"/>
      <c r="AX130" s="168"/>
      <c r="AY130" s="176">
        <v>25</v>
      </c>
      <c r="AZ130" s="176">
        <v>35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4.1302701096960996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4.1000000000000002E-2</v>
      </c>
      <c r="G131" s="168">
        <v>3.2000000000000001E-2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1302.6117099999999</v>
      </c>
      <c r="N131" s="171">
        <v>1870.6454799999999</v>
      </c>
      <c r="O131" s="166">
        <v>510.46043873319798</v>
      </c>
      <c r="P131" s="172">
        <v>212.5</v>
      </c>
      <c r="Q131" s="178">
        <v>2.40216677050917</v>
      </c>
      <c r="R131" s="179">
        <v>973.54557027840099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1977.59186</v>
      </c>
      <c r="Y131" s="166">
        <v>539.64389259412201</v>
      </c>
      <c r="Z131" s="177">
        <v>573</v>
      </c>
      <c r="AA131" s="188">
        <v>0.94178689807002103</v>
      </c>
      <c r="AB131" s="171">
        <v>-441.41166127282997</v>
      </c>
      <c r="AC131" s="168"/>
      <c r="AD131" s="168"/>
      <c r="AE131" s="176">
        <v>123</v>
      </c>
      <c r="AF131" s="176">
        <v>543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-19.8637379409918</v>
      </c>
      <c r="AM131" s="168">
        <v>1.0999999999999999E-2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-23.646346143743902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78">
        <v>1.14779857721705</v>
      </c>
      <c r="BF131" s="179">
        <v>-0.49269228748789801</v>
      </c>
      <c r="BG131" s="168">
        <v>0.02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5.0999999999999997E-2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574.31037000000003</v>
      </c>
      <c r="N132" s="171">
        <v>1747.8913399999999</v>
      </c>
      <c r="O132" s="166">
        <v>619.68962541387396</v>
      </c>
      <c r="P132" s="172">
        <v>212.5</v>
      </c>
      <c r="Q132" s="178">
        <v>2.9161864725358799</v>
      </c>
      <c r="R132" s="179">
        <v>1057.4105210800001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1468.9706650000001</v>
      </c>
      <c r="Y132" s="166">
        <v>520.80232924423103</v>
      </c>
      <c r="Z132" s="177">
        <v>573</v>
      </c>
      <c r="AA132" s="188">
        <v>0.90890458855886702</v>
      </c>
      <c r="AB132" s="171">
        <v>-392.89055495840302</v>
      </c>
      <c r="AC132" s="168"/>
      <c r="AD132" s="168"/>
      <c r="AE132" s="176">
        <v>148</v>
      </c>
      <c r="AF132" s="176">
        <v>471</v>
      </c>
      <c r="AG132" s="167"/>
      <c r="AH132" s="180">
        <v>225.65</v>
      </c>
      <c r="AI132" s="166">
        <v>80.000947870501307</v>
      </c>
      <c r="AJ132" s="181" t="s">
        <v>53</v>
      </c>
      <c r="AK132" s="178">
        <v>1.2698563154047799</v>
      </c>
      <c r="AL132" s="179">
        <v>20.942745449599698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-7.7891440128000697</v>
      </c>
      <c r="AW132" s="168">
        <v>1E-3</v>
      </c>
      <c r="AX132" s="168"/>
      <c r="AY132" s="176">
        <v>1</v>
      </c>
      <c r="AZ132" s="176">
        <v>10</v>
      </c>
      <c r="BA132" s="167"/>
      <c r="BB132" s="184">
        <v>139</v>
      </c>
      <c r="BC132" s="180">
        <v>49.280442074006999</v>
      </c>
      <c r="BD132" s="181" t="s">
        <v>55</v>
      </c>
      <c r="BE132" s="178">
        <v>1.54001381481272</v>
      </c>
      <c r="BF132" s="179">
        <v>35.0217119743998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6.4000000000000001E-2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741.81642999999997</v>
      </c>
      <c r="N133" s="171">
        <v>1652.75181</v>
      </c>
      <c r="O133" s="166">
        <v>845.60299702278201</v>
      </c>
      <c r="P133" s="172">
        <v>212.5</v>
      </c>
      <c r="Q133" s="178">
        <v>3.9793082212836799</v>
      </c>
      <c r="R133" s="179">
        <v>1174.2842022544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1824.6906799999999</v>
      </c>
      <c r="Y133" s="166">
        <v>933.57266246015297</v>
      </c>
      <c r="Z133" s="177">
        <v>573</v>
      </c>
      <c r="AA133" s="178">
        <v>1.6292716622341199</v>
      </c>
      <c r="AB133" s="179">
        <v>534.51684829069097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-6.5515731198716498</v>
      </c>
      <c r="AM133" s="168">
        <v>1.4E-2</v>
      </c>
      <c r="AN133" s="168">
        <v>0.01</v>
      </c>
      <c r="AO133" s="176">
        <v>0</v>
      </c>
      <c r="AP133" s="176">
        <v>13</v>
      </c>
      <c r="AQ133" s="167"/>
      <c r="AR133" s="180">
        <v>26.7</v>
      </c>
      <c r="AS133" s="166">
        <v>13.660611281078101</v>
      </c>
      <c r="AT133" s="181" t="s">
        <v>54</v>
      </c>
      <c r="AU133" s="188">
        <v>0.85378820506738196</v>
      </c>
      <c r="AV133" s="171">
        <v>-9.3257963479039105</v>
      </c>
      <c r="AW133" s="168"/>
      <c r="AX133" s="168"/>
      <c r="AY133" s="176">
        <v>5</v>
      </c>
      <c r="AZ133" s="176">
        <v>11</v>
      </c>
      <c r="BA133" s="167"/>
      <c r="BB133" s="184">
        <v>102.6</v>
      </c>
      <c r="BC133" s="180">
        <v>52.493584922794497</v>
      </c>
      <c r="BD133" s="181" t="s">
        <v>55</v>
      </c>
      <c r="BE133" s="178">
        <v>1.64042452883733</v>
      </c>
      <c r="BF133" s="179">
        <v>30.5484073041922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3.5000000000000003E-2</v>
      </c>
      <c r="G134" s="168">
        <v>2.7E-2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-266.29464999999999</v>
      </c>
      <c r="N134" s="171">
        <v>2754.9115099999999</v>
      </c>
      <c r="O134" s="166">
        <v>459.88490374956098</v>
      </c>
      <c r="P134" s="172">
        <v>212.5</v>
      </c>
      <c r="Q134" s="178">
        <v>2.1641642529391101</v>
      </c>
      <c r="R134" s="179">
        <v>1288.4525500528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2444.8002900000001</v>
      </c>
      <c r="Y134" s="166">
        <v>408.11719068738802</v>
      </c>
      <c r="Z134" s="177">
        <v>573</v>
      </c>
      <c r="AA134" s="173">
        <v>0.71224640608619205</v>
      </c>
      <c r="AB134" s="174">
        <v>-1509.46316435174</v>
      </c>
      <c r="AC134" s="168"/>
      <c r="AD134" s="168"/>
      <c r="AE134" s="176">
        <v>988</v>
      </c>
      <c r="AF134" s="176">
        <v>1675</v>
      </c>
      <c r="AG134" s="167"/>
      <c r="AH134" s="180">
        <v>379.4</v>
      </c>
      <c r="AI134" s="166">
        <v>63.334278378539899</v>
      </c>
      <c r="AJ134" s="181" t="s">
        <v>53</v>
      </c>
      <c r="AK134" s="182">
        <v>1.0053060060085699</v>
      </c>
      <c r="AL134" s="183">
        <v>-55.361950478464003</v>
      </c>
      <c r="AM134" s="168">
        <v>5.0000000000000001E-3</v>
      </c>
      <c r="AN134" s="168">
        <v>1E-3</v>
      </c>
      <c r="AO134" s="176">
        <v>0</v>
      </c>
      <c r="AP134" s="176">
        <v>74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-44.515733454847997</v>
      </c>
      <c r="AW134" s="168"/>
      <c r="AX134" s="168"/>
      <c r="AY134" s="176">
        <v>30</v>
      </c>
      <c r="AZ134" s="176">
        <v>50</v>
      </c>
      <c r="BA134" s="167"/>
      <c r="BB134" s="184">
        <v>222.2</v>
      </c>
      <c r="BC134" s="180">
        <v>37.092452967083702</v>
      </c>
      <c r="BD134" s="181" t="s">
        <v>55</v>
      </c>
      <c r="BE134" s="178">
        <v>1.1591391552213699</v>
      </c>
      <c r="BF134" s="179">
        <v>1.3685330903040001</v>
      </c>
      <c r="BG134" s="168">
        <v>0.02</v>
      </c>
      <c r="BH134" s="168">
        <v>1.6E-2</v>
      </c>
      <c r="BI134" s="176">
        <v>0</v>
      </c>
      <c r="BJ134" s="176">
        <v>8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6.5500000000000003E-2</v>
      </c>
      <c r="G135" s="168">
        <v>0.06</v>
      </c>
      <c r="H135" s="169"/>
      <c r="I135" s="170">
        <v>7</v>
      </c>
      <c r="J135" s="170">
        <v>6</v>
      </c>
      <c r="K135" s="167"/>
      <c r="L135" s="171">
        <v>884.96117000000004</v>
      </c>
      <c r="M135" s="171">
        <v>269.30408999999997</v>
      </c>
      <c r="N135" s="171">
        <v>1154.2652599999999</v>
      </c>
      <c r="O135" s="166">
        <v>298.01583580751702</v>
      </c>
      <c r="P135" s="172">
        <v>212.5</v>
      </c>
      <c r="Q135" s="178">
        <v>1.40242746262361</v>
      </c>
      <c r="R135" s="179">
        <v>206.11384756800101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2634.9689349999999</v>
      </c>
      <c r="Y135" s="166">
        <v>680.31369972173195</v>
      </c>
      <c r="Z135" s="177">
        <v>573</v>
      </c>
      <c r="AA135" s="178">
        <v>1.1872839436679401</v>
      </c>
      <c r="AB135" s="179">
        <v>78.306538183363003</v>
      </c>
      <c r="AC135" s="168">
        <v>0.02</v>
      </c>
      <c r="AD135" s="168">
        <v>1.9E-2</v>
      </c>
      <c r="AE135" s="176">
        <v>0</v>
      </c>
      <c r="AF135" s="176">
        <v>29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-10.899006979839699</v>
      </c>
      <c r="AM135" s="168">
        <v>1.4999999999999999E-2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59.8</v>
      </c>
      <c r="AS135" s="166">
        <v>15.4395593446947</v>
      </c>
      <c r="AT135" s="181" t="s">
        <v>54</v>
      </c>
      <c r="AU135" s="182">
        <v>0.96497245904342099</v>
      </c>
      <c r="AV135" s="183">
        <v>-11.590223994879899</v>
      </c>
      <c r="AW135" s="168">
        <v>5.0000000000000001E-4</v>
      </c>
      <c r="AX135" s="168"/>
      <c r="AY135" s="176">
        <v>3</v>
      </c>
      <c r="AZ135" s="176">
        <v>15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71.019552010240204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0.03</v>
      </c>
      <c r="G136" s="168">
        <v>2.5000000000000001E-2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-738.34903999999995</v>
      </c>
      <c r="N136" s="171">
        <v>227.46132</v>
      </c>
      <c r="O136" s="166">
        <v>81.801696498113003</v>
      </c>
      <c r="P136" s="172">
        <v>212.5</v>
      </c>
      <c r="Q136" s="173">
        <v>0.38494915999112</v>
      </c>
      <c r="R136" s="174">
        <v>-453.24010209440002</v>
      </c>
      <c r="S136" s="168"/>
      <c r="T136" s="168"/>
      <c r="U136" s="175">
        <v>364</v>
      </c>
      <c r="V136" s="176">
        <v>482</v>
      </c>
      <c r="W136" s="167"/>
      <c r="X136" s="175">
        <v>1676.7504200000001</v>
      </c>
      <c r="Y136" s="166">
        <v>603.00814643968204</v>
      </c>
      <c r="Z136" s="177">
        <v>573</v>
      </c>
      <c r="AA136" s="182">
        <v>1.05237023811463</v>
      </c>
      <c r="AB136" s="183">
        <v>-158.740944047488</v>
      </c>
      <c r="AC136" s="168">
        <v>0.01</v>
      </c>
      <c r="AD136" s="168">
        <v>5.0000000000000001E-3</v>
      </c>
      <c r="AE136" s="176">
        <v>0</v>
      </c>
      <c r="AF136" s="176">
        <v>236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-51.957951020927901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-39.252812957696001</v>
      </c>
      <c r="AW136" s="168"/>
      <c r="AX136" s="168"/>
      <c r="AY136" s="176">
        <v>33</v>
      </c>
      <c r="AZ136" s="176">
        <v>42</v>
      </c>
      <c r="BA136" s="167"/>
      <c r="BB136" s="184">
        <v>108.6</v>
      </c>
      <c r="BC136" s="180">
        <v>39.055713910809402</v>
      </c>
      <c r="BD136" s="181" t="s">
        <v>55</v>
      </c>
      <c r="BE136" s="178">
        <v>1.22049105971279</v>
      </c>
      <c r="BF136" s="179">
        <v>6.0943740846080496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2.3E-2</v>
      </c>
      <c r="G137" s="168">
        <v>1.7999999999999999E-2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3374.2660999999998</v>
      </c>
      <c r="N137" s="171">
        <v>9337.0688800000007</v>
      </c>
      <c r="O137" s="166">
        <v>1073.3278208553099</v>
      </c>
      <c r="P137" s="172">
        <v>226.98400000000001</v>
      </c>
      <c r="Q137" s="178">
        <v>4.7286496883274101</v>
      </c>
      <c r="R137" s="179">
        <v>7062.3595953787099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4610.4986049999998</v>
      </c>
      <c r="Y137" s="166">
        <v>529.99249382865401</v>
      </c>
      <c r="Z137" s="177">
        <v>573</v>
      </c>
      <c r="AA137" s="188">
        <v>0.92494327020707401</v>
      </c>
      <c r="AB137" s="171">
        <v>-1131.79345121543</v>
      </c>
      <c r="AC137" s="168"/>
      <c r="AD137" s="168"/>
      <c r="AE137" s="176">
        <v>375</v>
      </c>
      <c r="AF137" s="176">
        <v>1372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-229.351482620544</v>
      </c>
      <c r="AM137" s="168"/>
      <c r="AN137" s="168"/>
      <c r="AO137" s="176">
        <v>147</v>
      </c>
      <c r="AP137" s="176">
        <v>256</v>
      </c>
      <c r="AQ137" s="167"/>
      <c r="AR137" s="180">
        <v>82.4</v>
      </c>
      <c r="AS137" s="166">
        <v>9.4721602223499808</v>
      </c>
      <c r="AT137" s="181" t="s">
        <v>54</v>
      </c>
      <c r="AU137" s="173">
        <v>0.59201001389687402</v>
      </c>
      <c r="AV137" s="174">
        <v>-77.943233681408103</v>
      </c>
      <c r="AW137" s="168"/>
      <c r="AX137" s="168"/>
      <c r="AY137" s="176">
        <v>57</v>
      </c>
      <c r="AZ137" s="176">
        <v>85</v>
      </c>
      <c r="BA137" s="167"/>
      <c r="BB137" s="184">
        <v>300.8</v>
      </c>
      <c r="BC137" s="180">
        <v>34.577982947607701</v>
      </c>
      <c r="BD137" s="181" t="s">
        <v>55</v>
      </c>
      <c r="BE137" s="182">
        <v>1.08056196711274</v>
      </c>
      <c r="BF137" s="183">
        <v>-19.886467362816099</v>
      </c>
      <c r="BG137" s="168">
        <v>1.2999999999999999E-2</v>
      </c>
      <c r="BH137" s="168">
        <v>8.0000000000000002E-3</v>
      </c>
      <c r="BI137" s="176">
        <v>0</v>
      </c>
      <c r="BJ137" s="176">
        <v>34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810.75037999999995</v>
      </c>
      <c r="N138" s="171">
        <v>6046.7039999999997</v>
      </c>
      <c r="O138" s="166">
        <v>2066.4802584153699</v>
      </c>
      <c r="P138" s="172">
        <v>212.5</v>
      </c>
      <c r="Q138" s="178">
        <v>9.7246129807782093</v>
      </c>
      <c r="R138" s="179">
        <v>5330.3975493711996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2016.0512699999999</v>
      </c>
      <c r="Y138" s="166">
        <v>688.99191185945904</v>
      </c>
      <c r="Z138" s="177">
        <v>573</v>
      </c>
      <c r="AA138" s="178">
        <v>1.20242916554879</v>
      </c>
      <c r="AB138" s="179">
        <v>84.551993716224601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261.8</v>
      </c>
      <c r="AI138" s="166">
        <v>89.470979835153898</v>
      </c>
      <c r="AJ138" s="181" t="s">
        <v>53</v>
      </c>
      <c r="AK138" s="178">
        <v>1.42017428309768</v>
      </c>
      <c r="AL138" s="179">
        <v>49.436205225344096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1.9663378350080301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43.932675670016103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7.8E-2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246.15030999999999</v>
      </c>
      <c r="N139" s="171">
        <v>1904.4289799999999</v>
      </c>
      <c r="O139" s="166">
        <v>669.13926935163397</v>
      </c>
      <c r="P139" s="172">
        <v>212.5</v>
      </c>
      <c r="Q139" s="178">
        <v>3.1488906793018101</v>
      </c>
      <c r="R139" s="179">
        <v>1207.7067344863999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2491.0676600000002</v>
      </c>
      <c r="Y139" s="166">
        <v>875.260359626477</v>
      </c>
      <c r="Z139" s="177">
        <v>573</v>
      </c>
      <c r="AA139" s="178">
        <v>1.5275049906221201</v>
      </c>
      <c r="AB139" s="179">
        <v>612.37661680332997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74.142346035968203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-1.8590867210239499</v>
      </c>
      <c r="AW139" s="168">
        <v>8.0000000000000002E-3</v>
      </c>
      <c r="AX139" s="168">
        <v>5.4999999999999997E-3</v>
      </c>
      <c r="AY139" s="176">
        <v>0</v>
      </c>
      <c r="AZ139" s="176">
        <v>5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59.481826557952097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204.965638016621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-22.4839653272319</v>
      </c>
      <c r="AC140" s="168">
        <v>1.2999999999999999E-2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6.2710409326080097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-10.512116588544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3.1757668229120002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6.6000000000000003E-2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954.94812999999999</v>
      </c>
      <c r="N141" s="171">
        <v>1846.55611</v>
      </c>
      <c r="O141" s="166">
        <v>682.22305192627698</v>
      </c>
      <c r="P141" s="172">
        <v>287.5</v>
      </c>
      <c r="Q141" s="178">
        <v>2.37294974583053</v>
      </c>
      <c r="R141" s="179">
        <v>950.10533498560096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1870.1538399999999</v>
      </c>
      <c r="Y141" s="166">
        <v>690.94139809076603</v>
      </c>
      <c r="Z141" s="177">
        <v>573</v>
      </c>
      <c r="AA141" s="178">
        <v>1.2058314102805701</v>
      </c>
      <c r="AB141" s="179">
        <v>83.488469275650502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180.95</v>
      </c>
      <c r="AI141" s="166">
        <v>66.853241327207598</v>
      </c>
      <c r="AJ141" s="181" t="s">
        <v>53</v>
      </c>
      <c r="AK141" s="182">
        <v>1.06116256074933</v>
      </c>
      <c r="AL141" s="183">
        <v>-15.4896480901117</v>
      </c>
      <c r="AM141" s="168">
        <v>1.0999999999999999E-2</v>
      </c>
      <c r="AN141" s="168">
        <v>6.0000000000000001E-3</v>
      </c>
      <c r="AO141" s="176">
        <v>0</v>
      </c>
      <c r="AP141" s="176">
        <v>24</v>
      </c>
      <c r="AQ141" s="167"/>
      <c r="AR141" s="180">
        <v>65.099999999999994</v>
      </c>
      <c r="AS141" s="166">
        <v>24.051649684449899</v>
      </c>
      <c r="AT141" s="181" t="s">
        <v>54</v>
      </c>
      <c r="AU141" s="178">
        <v>1.50322810527812</v>
      </c>
      <c r="AV141" s="179">
        <v>15.2105655644161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142.4</v>
      </c>
      <c r="BC141" s="180">
        <v>52.610674578581701</v>
      </c>
      <c r="BD141" s="181" t="s">
        <v>55</v>
      </c>
      <c r="BE141" s="178">
        <v>1.6440835805806799</v>
      </c>
      <c r="BF141" s="179">
        <v>42.621131128832097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7.4999999999999997E-2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3061.40139</v>
      </c>
      <c r="N142" s="171">
        <v>5106.5324600000004</v>
      </c>
      <c r="O142" s="166">
        <v>1708.2028936839999</v>
      </c>
      <c r="P142" s="172">
        <v>273.93400000000003</v>
      </c>
      <c r="Q142" s="178">
        <v>6.2358191888703098</v>
      </c>
      <c r="R142" s="179">
        <v>4163.1559418964198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2043.66543</v>
      </c>
      <c r="Y142" s="166">
        <v>683.63321463111799</v>
      </c>
      <c r="Z142" s="177">
        <v>573</v>
      </c>
      <c r="AA142" s="178">
        <v>1.1930771634050901</v>
      </c>
      <c r="AB142" s="179">
        <v>70.362572839682798</v>
      </c>
      <c r="AC142" s="168">
        <v>0.02</v>
      </c>
      <c r="AD142" s="168">
        <v>1.9E-2</v>
      </c>
      <c r="AE142" s="176">
        <v>0</v>
      </c>
      <c r="AF142" s="176">
        <v>12</v>
      </c>
      <c r="AG142" s="167"/>
      <c r="AH142" s="180">
        <v>218.2</v>
      </c>
      <c r="AI142" s="166">
        <v>72.990796459530998</v>
      </c>
      <c r="AJ142" s="181" t="s">
        <v>53</v>
      </c>
      <c r="AK142" s="178">
        <v>1.1585840707862101</v>
      </c>
      <c r="AL142" s="179">
        <v>1.23999999808035</v>
      </c>
      <c r="AM142" s="168">
        <v>0.02</v>
      </c>
      <c r="AN142" s="168">
        <v>1.6E-2</v>
      </c>
      <c r="AO142" s="176">
        <v>0</v>
      </c>
      <c r="AP142" s="176">
        <v>8</v>
      </c>
      <c r="AQ142" s="167"/>
      <c r="AR142" s="180">
        <v>72.400000000000006</v>
      </c>
      <c r="AS142" s="166">
        <v>24.2187610617326</v>
      </c>
      <c r="AT142" s="181" t="s">
        <v>54</v>
      </c>
      <c r="AU142" s="178">
        <v>1.51367256635829</v>
      </c>
      <c r="AV142" s="179">
        <v>17.299047618560099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136.80000000000001</v>
      </c>
      <c r="BC142" s="180">
        <v>45.761415928798598</v>
      </c>
      <c r="BD142" s="181" t="s">
        <v>55</v>
      </c>
      <c r="BE142" s="178">
        <v>1.43004424777496</v>
      </c>
      <c r="BF142" s="179">
        <v>26.598095237120202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-72.31447</v>
      </c>
      <c r="N143" s="171">
        <v>2216.0625700000001</v>
      </c>
      <c r="O143" s="166">
        <v>757.68632939737302</v>
      </c>
      <c r="P143" s="172">
        <v>287.5</v>
      </c>
      <c r="Q143" s="178">
        <v>2.6354307109473898</v>
      </c>
      <c r="R143" s="179">
        <v>1247.3768557312001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2249.1283800000001</v>
      </c>
      <c r="Y143" s="166">
        <v>768.99174673829805</v>
      </c>
      <c r="Z143" s="177">
        <v>573</v>
      </c>
      <c r="AA143" s="178">
        <v>1.3420449332256501</v>
      </c>
      <c r="AB143" s="179">
        <v>318.49563469209801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154.1</v>
      </c>
      <c r="AI143" s="166">
        <v>52.6878008503773</v>
      </c>
      <c r="AJ143" s="181" t="s">
        <v>53</v>
      </c>
      <c r="AK143" s="188">
        <v>0.83631429921233802</v>
      </c>
      <c r="AL143" s="171">
        <v>-58.168521735423802</v>
      </c>
      <c r="AM143" s="168"/>
      <c r="AN143" s="168"/>
      <c r="AO143" s="176">
        <v>31</v>
      </c>
      <c r="AP143" s="176">
        <v>68</v>
      </c>
      <c r="AQ143" s="167"/>
      <c r="AR143" s="180">
        <v>65.7</v>
      </c>
      <c r="AS143" s="166">
        <v>22.463260972548898</v>
      </c>
      <c r="AT143" s="181" t="s">
        <v>54</v>
      </c>
      <c r="AU143" s="178">
        <v>1.4039538107843099</v>
      </c>
      <c r="AV143" s="179">
        <v>11.790534162432101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153</v>
      </c>
      <c r="BC143" s="180">
        <v>52.311703634702901</v>
      </c>
      <c r="BD143" s="181" t="s">
        <v>55</v>
      </c>
      <c r="BE143" s="178">
        <v>1.6347407385844701</v>
      </c>
      <c r="BF143" s="179">
        <v>45.1810683248641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432.17680000000001</v>
      </c>
      <c r="N144" s="171">
        <v>1563.6433999999999</v>
      </c>
      <c r="O144" s="166">
        <v>586.03959145411204</v>
      </c>
      <c r="P144" s="172">
        <v>265.91699999999997</v>
      </c>
      <c r="Q144" s="178">
        <v>2.2038440244666999</v>
      </c>
      <c r="R144" s="179">
        <v>746.29100264243698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1099.487355</v>
      </c>
      <c r="Y144" s="166">
        <v>412.07804818743398</v>
      </c>
      <c r="Z144" s="177">
        <v>573</v>
      </c>
      <c r="AA144" s="173">
        <v>0.71915889736026894</v>
      </c>
      <c r="AB144" s="174">
        <v>-661.74988701868995</v>
      </c>
      <c r="AC144" s="168"/>
      <c r="AD144" s="168"/>
      <c r="AE144" s="176">
        <v>430</v>
      </c>
      <c r="AF144" s="176">
        <v>736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-76.543885248128106</v>
      </c>
      <c r="AM144" s="168"/>
      <c r="AN144" s="168"/>
      <c r="AO144" s="176">
        <v>51</v>
      </c>
      <c r="AP144" s="176">
        <v>85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11.820600571904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9.4412011438079197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5.2499999999999998E-2</v>
      </c>
      <c r="G145" s="168">
        <v>4.2500000000000003E-2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3481.6079199999999</v>
      </c>
      <c r="N145" s="171">
        <v>11679.35347</v>
      </c>
      <c r="O145" s="166">
        <v>1098.8257980854401</v>
      </c>
      <c r="P145" s="172">
        <v>287.5</v>
      </c>
      <c r="Q145" s="178">
        <v>3.8220027759493602</v>
      </c>
      <c r="R145" s="179">
        <v>8159.0485445023996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6439.5715700000001</v>
      </c>
      <c r="Y145" s="166">
        <v>605.85266024434702</v>
      </c>
      <c r="Z145" s="177">
        <v>573</v>
      </c>
      <c r="AA145" s="182">
        <v>1.05733448559223</v>
      </c>
      <c r="AB145" s="183">
        <v>-576.549203252604</v>
      </c>
      <c r="AC145" s="168">
        <v>0.01</v>
      </c>
      <c r="AD145" s="168">
        <v>6.0000000000000001E-3</v>
      </c>
      <c r="AE145" s="176">
        <v>0</v>
      </c>
      <c r="AF145" s="176">
        <v>869</v>
      </c>
      <c r="AG145" s="167"/>
      <c r="AH145" s="180">
        <v>697.45</v>
      </c>
      <c r="AI145" s="166">
        <v>65.618020281964206</v>
      </c>
      <c r="AJ145" s="181" t="s">
        <v>53</v>
      </c>
      <c r="AK145" s="182">
        <v>1.0415558774914999</v>
      </c>
      <c r="AL145" s="183">
        <v>-73.955948891647495</v>
      </c>
      <c r="AM145" s="168">
        <v>8.0000000000000002E-3</v>
      </c>
      <c r="AN145" s="168">
        <v>4.0000000000000001E-3</v>
      </c>
      <c r="AO145" s="176">
        <v>0</v>
      </c>
      <c r="AP145" s="176">
        <v>107</v>
      </c>
      <c r="AQ145" s="167"/>
      <c r="AR145" s="180">
        <v>178.1</v>
      </c>
      <c r="AS145" s="166">
        <v>16.756139382346898</v>
      </c>
      <c r="AT145" s="181" t="s">
        <v>54</v>
      </c>
      <c r="AU145" s="182">
        <v>1.04725871139668</v>
      </c>
      <c r="AV145" s="183">
        <v>-17.812621940735902</v>
      </c>
      <c r="AW145" s="168">
        <v>4.4999999999999997E-3</v>
      </c>
      <c r="AX145" s="168">
        <v>2.5000000000000001E-3</v>
      </c>
      <c r="AY145" s="176">
        <v>0</v>
      </c>
      <c r="AZ145" s="176">
        <v>26</v>
      </c>
      <c r="BA145" s="167"/>
      <c r="BB145" s="184">
        <v>418.8</v>
      </c>
      <c r="BC145" s="180">
        <v>39.4018594796568</v>
      </c>
      <c r="BD145" s="181" t="s">
        <v>55</v>
      </c>
      <c r="BE145" s="178">
        <v>1.2313081087392701</v>
      </c>
      <c r="BF145" s="179">
        <v>26.974756118528301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5.8999999999999997E-2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-12.18224</v>
      </c>
      <c r="N146" s="171">
        <v>1710.9978699999999</v>
      </c>
      <c r="O146" s="166">
        <v>723.29559100063295</v>
      </c>
      <c r="P146" s="172">
        <v>212.5</v>
      </c>
      <c r="Q146" s="178">
        <v>3.4037439576500401</v>
      </c>
      <c r="R146" s="179">
        <v>1131.9092044704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1543.13373</v>
      </c>
      <c r="Y146" s="166">
        <v>652.333847284895</v>
      </c>
      <c r="Z146" s="177">
        <v>573</v>
      </c>
      <c r="AA146" s="182">
        <v>1.13845348566299</v>
      </c>
      <c r="AB146" s="183">
        <v>-18.361824580990501</v>
      </c>
      <c r="AC146" s="168">
        <v>1.9E-2</v>
      </c>
      <c r="AD146" s="168">
        <v>1.4E-2</v>
      </c>
      <c r="AE146" s="176">
        <v>0</v>
      </c>
      <c r="AF146" s="176">
        <v>84</v>
      </c>
      <c r="AG146" s="167"/>
      <c r="AH146" s="180">
        <v>138.6</v>
      </c>
      <c r="AI146" s="166">
        <v>58.590820403936398</v>
      </c>
      <c r="AJ146" s="181" t="s">
        <v>53</v>
      </c>
      <c r="AK146" s="188">
        <v>0.93001302228470495</v>
      </c>
      <c r="AL146" s="171">
        <v>-33.082757309951802</v>
      </c>
      <c r="AM146" s="168"/>
      <c r="AN146" s="168"/>
      <c r="AO146" s="176">
        <v>11</v>
      </c>
      <c r="AP146" s="176">
        <v>41</v>
      </c>
      <c r="AQ146" s="167"/>
      <c r="AR146" s="180">
        <v>90.1</v>
      </c>
      <c r="AS146" s="166">
        <v>38.088260594478101</v>
      </c>
      <c r="AT146" s="181" t="s">
        <v>54</v>
      </c>
      <c r="AU146" s="178">
        <v>2.38051628715488</v>
      </c>
      <c r="AV146" s="179">
        <v>46.498029889535999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70.796059779072095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6.2E-2</v>
      </c>
      <c r="G147" s="168">
        <v>5.2999999999999999E-2</v>
      </c>
      <c r="H147" s="169"/>
      <c r="I147" s="170">
        <v>7</v>
      </c>
      <c r="J147" s="170">
        <v>7</v>
      </c>
      <c r="K147" s="167"/>
      <c r="L147" s="171">
        <v>320.28152</v>
      </c>
      <c r="M147" s="171">
        <v>1392.8954699999999</v>
      </c>
      <c r="N147" s="171">
        <v>1713.1769899999999</v>
      </c>
      <c r="O147" s="166">
        <v>906.48977801919398</v>
      </c>
      <c r="P147" s="172">
        <v>273.64299999999997</v>
      </c>
      <c r="Q147" s="178">
        <v>3.3126730010239398</v>
      </c>
      <c r="R147" s="179">
        <v>1117.41040154712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1216.49713</v>
      </c>
      <c r="Y147" s="166">
        <v>643.682596586057</v>
      </c>
      <c r="Z147" s="177">
        <v>573</v>
      </c>
      <c r="AA147" s="182">
        <v>1.1233553169041099</v>
      </c>
      <c r="AB147" s="183">
        <v>-31.019726574082799</v>
      </c>
      <c r="AC147" s="168">
        <v>1.7000000000000001E-2</v>
      </c>
      <c r="AD147" s="168">
        <v>1.2E-2</v>
      </c>
      <c r="AE147" s="176">
        <v>0</v>
      </c>
      <c r="AF147" s="176">
        <v>83</v>
      </c>
      <c r="AG147" s="167"/>
      <c r="AH147" s="180">
        <v>120</v>
      </c>
      <c r="AI147" s="166">
        <v>63.495350449636398</v>
      </c>
      <c r="AJ147" s="181" t="s">
        <v>53</v>
      </c>
      <c r="AK147" s="182">
        <v>1.00786270554978</v>
      </c>
      <c r="AL147" s="183">
        <v>-17.161539204480299</v>
      </c>
      <c r="AM147" s="168">
        <v>5.0000000000000001E-3</v>
      </c>
      <c r="AN147" s="168">
        <v>1E-3</v>
      </c>
      <c r="AO147" s="176">
        <v>0</v>
      </c>
      <c r="AP147" s="176">
        <v>23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26.6653233766399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17.930646753279898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3.6999999999999998E-2</v>
      </c>
      <c r="G148" s="168">
        <v>3.5000000000000003E-2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-2717.7784700000002</v>
      </c>
      <c r="N148" s="171">
        <v>2531.91995</v>
      </c>
      <c r="O148" s="166">
        <v>315.61656063571502</v>
      </c>
      <c r="P148" s="172">
        <v>287.5</v>
      </c>
      <c r="Q148" s="182">
        <v>1.0977967326459599</v>
      </c>
      <c r="R148" s="183">
        <v>-125.01251815360099</v>
      </c>
      <c r="S148" s="168">
        <v>7.0000000000000001E-3</v>
      </c>
      <c r="T148" s="168">
        <v>5.0000000000000001E-3</v>
      </c>
      <c r="U148" s="175">
        <v>0</v>
      </c>
      <c r="V148" s="176">
        <v>236</v>
      </c>
      <c r="W148" s="167"/>
      <c r="X148" s="175">
        <v>4382.3393550000001</v>
      </c>
      <c r="Y148" s="166">
        <v>546.28064949827399</v>
      </c>
      <c r="Z148" s="177">
        <v>573</v>
      </c>
      <c r="AA148" s="188">
        <v>0.95336937085213602</v>
      </c>
      <c r="AB148" s="171">
        <v>-913.04257283309005</v>
      </c>
      <c r="AC148" s="168"/>
      <c r="AD148" s="168"/>
      <c r="AE148" s="176">
        <v>215</v>
      </c>
      <c r="AF148" s="176">
        <v>1134</v>
      </c>
      <c r="AG148" s="167"/>
      <c r="AH148" s="180">
        <v>469.55</v>
      </c>
      <c r="AI148" s="166">
        <v>58.531769950507297</v>
      </c>
      <c r="AJ148" s="181" t="s">
        <v>53</v>
      </c>
      <c r="AK148" s="188">
        <v>0.92907571350011497</v>
      </c>
      <c r="AL148" s="171">
        <v>-112.664766934528</v>
      </c>
      <c r="AM148" s="168"/>
      <c r="AN148" s="168"/>
      <c r="AO148" s="176">
        <v>36</v>
      </c>
      <c r="AP148" s="176">
        <v>137</v>
      </c>
      <c r="AQ148" s="167"/>
      <c r="AR148" s="180">
        <v>153.69999999999999</v>
      </c>
      <c r="AS148" s="166">
        <v>19.1594783119859</v>
      </c>
      <c r="AT148" s="181" t="s">
        <v>54</v>
      </c>
      <c r="AU148" s="178">
        <v>1.1974673944991201</v>
      </c>
      <c r="AV148" s="179">
        <v>5.8359322071039497</v>
      </c>
      <c r="AW148" s="168">
        <v>0.01</v>
      </c>
      <c r="AX148" s="168">
        <v>0.01</v>
      </c>
      <c r="AY148" s="176">
        <v>0</v>
      </c>
      <c r="AZ148" s="176">
        <v>1</v>
      </c>
      <c r="BA148" s="167"/>
      <c r="BB148" s="184">
        <v>358.6</v>
      </c>
      <c r="BC148" s="180">
        <v>44.701294226923402</v>
      </c>
      <c r="BD148" s="181" t="s">
        <v>55</v>
      </c>
      <c r="BE148" s="178">
        <v>1.3969154445913601</v>
      </c>
      <c r="BF148" s="179">
        <v>62.871864414207899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6.8000000000000005E-2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126.8421</v>
      </c>
      <c r="N149" s="171">
        <v>2491.4400500000002</v>
      </c>
      <c r="O149" s="166">
        <v>674.11781504394401</v>
      </c>
      <c r="P149" s="172">
        <v>239.22399999999999</v>
      </c>
      <c r="Q149" s="178">
        <v>2.8179355543087001</v>
      </c>
      <c r="R149" s="179">
        <v>1472.9146500094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2504.3202350000001</v>
      </c>
      <c r="Y149" s="166">
        <v>677.602852610696</v>
      </c>
      <c r="Z149" s="177">
        <v>573</v>
      </c>
      <c r="AA149" s="178">
        <v>1.1825529713973799</v>
      </c>
      <c r="AB149" s="179">
        <v>64.702745974593697</v>
      </c>
      <c r="AC149" s="168">
        <v>0.02</v>
      </c>
      <c r="AD149" s="168">
        <v>1.7999999999999999E-2</v>
      </c>
      <c r="AE149" s="176">
        <v>0</v>
      </c>
      <c r="AF149" s="176">
        <v>37</v>
      </c>
      <c r="AG149" s="167"/>
      <c r="AH149" s="180">
        <v>241.4</v>
      </c>
      <c r="AI149" s="166">
        <v>65.316458468108806</v>
      </c>
      <c r="AJ149" s="181" t="s">
        <v>53</v>
      </c>
      <c r="AK149" s="182">
        <v>1.0367691820334699</v>
      </c>
      <c r="AL149" s="183">
        <v>-26.830195128447698</v>
      </c>
      <c r="AM149" s="168">
        <v>8.0000000000000002E-3</v>
      </c>
      <c r="AN149" s="168">
        <v>4.0000000000000001E-3</v>
      </c>
      <c r="AO149" s="176">
        <v>0</v>
      </c>
      <c r="AP149" s="176">
        <v>39</v>
      </c>
      <c r="AQ149" s="167"/>
      <c r="AR149" s="180">
        <v>109.7</v>
      </c>
      <c r="AS149" s="166">
        <v>29.6819200246542</v>
      </c>
      <c r="AT149" s="181" t="s">
        <v>54</v>
      </c>
      <c r="AU149" s="178">
        <v>1.85512000154089</v>
      </c>
      <c r="AV149" s="179">
        <v>41.578045681664101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68.756091363328096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0.06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1685.2257099999999</v>
      </c>
      <c r="N150" s="171">
        <v>3701.3808199999999</v>
      </c>
      <c r="O150" s="166">
        <v>1319.0053339521601</v>
      </c>
      <c r="P150" s="172">
        <v>229.53</v>
      </c>
      <c r="Q150" s="178">
        <v>5.7465487472319996</v>
      </c>
      <c r="R150" s="179">
        <v>2959.3718521488299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1775.0390500000001</v>
      </c>
      <c r="Y150" s="166">
        <v>632.543931246547</v>
      </c>
      <c r="Z150" s="177">
        <v>573</v>
      </c>
      <c r="AA150" s="182">
        <v>1.10391611037792</v>
      </c>
      <c r="AB150" s="183">
        <v>-77.316365757059003</v>
      </c>
      <c r="AC150" s="168">
        <v>1.4999999999999999E-2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-25.512113774336299</v>
      </c>
      <c r="AM150" s="168">
        <v>5.0000000000000001E-3</v>
      </c>
      <c r="AN150" s="168">
        <v>1E-3</v>
      </c>
      <c r="AO150" s="176">
        <v>0</v>
      </c>
      <c r="AP150" s="176">
        <v>34</v>
      </c>
      <c r="AQ150" s="167"/>
      <c r="AR150" s="180">
        <v>62.4</v>
      </c>
      <c r="AS150" s="166">
        <v>22.2365481535657</v>
      </c>
      <c r="AT150" s="181" t="s">
        <v>54</v>
      </c>
      <c r="AU150" s="178">
        <v>1.38978425959786</v>
      </c>
      <c r="AV150" s="179">
        <v>10.6762885652479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60.952577130495797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2898.9031199999999</v>
      </c>
      <c r="N151" s="171">
        <v>5208.7336800000003</v>
      </c>
      <c r="O151" s="166">
        <v>1398.3136211364899</v>
      </c>
      <c r="P151" s="172">
        <v>247.43600000000001</v>
      </c>
      <c r="Q151" s="178">
        <v>5.6512133284424699</v>
      </c>
      <c r="R151" s="179">
        <v>4146.9331690973604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1741.1142749999999</v>
      </c>
      <c r="Y151" s="166">
        <v>467.41184254359501</v>
      </c>
      <c r="Z151" s="177">
        <v>573</v>
      </c>
      <c r="AA151" s="188">
        <v>0.81572747389807199</v>
      </c>
      <c r="AB151" s="171">
        <v>-717.75061429344203</v>
      </c>
      <c r="AC151" s="168"/>
      <c r="AD151" s="168"/>
      <c r="AE151" s="176">
        <v>394</v>
      </c>
      <c r="AF151" s="176">
        <v>821</v>
      </c>
      <c r="AG151" s="167"/>
      <c r="AH151" s="180">
        <v>221.95</v>
      </c>
      <c r="AI151" s="166">
        <v>59.583715981279298</v>
      </c>
      <c r="AJ151" s="181" t="s">
        <v>53</v>
      </c>
      <c r="AK151" s="188">
        <v>0.945773269544115</v>
      </c>
      <c r="AL151" s="171">
        <v>-48.396401440640098</v>
      </c>
      <c r="AM151" s="168"/>
      <c r="AN151" s="168"/>
      <c r="AO151" s="176">
        <v>13</v>
      </c>
      <c r="AP151" s="176">
        <v>60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39.940596459520002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58.881192919039897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1.6E-2</v>
      </c>
      <c r="G152" s="168">
        <v>1.2E-2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1622.8122000000001</v>
      </c>
      <c r="N152" s="171">
        <v>7365.6346599999997</v>
      </c>
      <c r="O152" s="166">
        <v>928.66322885157297</v>
      </c>
      <c r="P152" s="172">
        <v>287.5</v>
      </c>
      <c r="Q152" s="178">
        <v>3.2301329699185199</v>
      </c>
      <c r="R152" s="179">
        <v>4738.7424523600002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3105.3231350000001</v>
      </c>
      <c r="Y152" s="166">
        <v>391.52083184866899</v>
      </c>
      <c r="Z152" s="177">
        <v>573</v>
      </c>
      <c r="AA152" s="173">
        <v>0.68328242905526904</v>
      </c>
      <c r="AB152" s="174">
        <v>-2130.1872475311998</v>
      </c>
      <c r="AC152" s="168"/>
      <c r="AD152" s="168"/>
      <c r="AE152" s="176">
        <v>1440</v>
      </c>
      <c r="AF152" s="176">
        <v>2349</v>
      </c>
      <c r="AG152" s="167"/>
      <c r="AH152" s="180">
        <v>291.5</v>
      </c>
      <c r="AI152" s="166">
        <v>36.752478734837702</v>
      </c>
      <c r="AJ152" s="181" t="s">
        <v>53</v>
      </c>
      <c r="AK152" s="173">
        <v>0.58337267833075701</v>
      </c>
      <c r="AL152" s="174">
        <v>-284.1320315872</v>
      </c>
      <c r="AM152" s="168"/>
      <c r="AN152" s="168"/>
      <c r="AO152" s="176">
        <v>209</v>
      </c>
      <c r="AP152" s="176">
        <v>309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-70.792261990399993</v>
      </c>
      <c r="AW152" s="168"/>
      <c r="AX152" s="168"/>
      <c r="AY152" s="176">
        <v>52</v>
      </c>
      <c r="AZ152" s="176">
        <v>77</v>
      </c>
      <c r="BA152" s="167"/>
      <c r="BB152" s="184">
        <v>259.39999999999998</v>
      </c>
      <c r="BC152" s="180">
        <v>32.705293254946497</v>
      </c>
      <c r="BD152" s="181" t="s">
        <v>55</v>
      </c>
      <c r="BE152" s="182">
        <v>1.02204041421708</v>
      </c>
      <c r="BF152" s="183">
        <v>-32.984523980799999</v>
      </c>
      <c r="BG152" s="168">
        <v>6.0000000000000001E-3</v>
      </c>
      <c r="BH152" s="168">
        <v>2E-3</v>
      </c>
      <c r="BI152" s="176">
        <v>0</v>
      </c>
      <c r="BJ152" s="176">
        <v>46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5.2999999999999999E-2</v>
      </c>
      <c r="G153" s="168">
        <v>4.4999999999999998E-2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2213.3778600000001</v>
      </c>
      <c r="N153" s="171">
        <v>3189.1497899999999</v>
      </c>
      <c r="O153" s="166">
        <v>788.56356009475905</v>
      </c>
      <c r="P153" s="172">
        <v>232.012</v>
      </c>
      <c r="Q153" s="178">
        <v>3.3988050622155699</v>
      </c>
      <c r="R153" s="179">
        <v>2108.2109038830399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2406.814065</v>
      </c>
      <c r="Y153" s="166">
        <v>595.11970040847098</v>
      </c>
      <c r="Z153" s="177">
        <v>573</v>
      </c>
      <c r="AA153" s="182">
        <v>1.0386033165941899</v>
      </c>
      <c r="AB153" s="183">
        <v>-262.78053245625398</v>
      </c>
      <c r="AC153" s="168">
        <v>8.0000000000000002E-3</v>
      </c>
      <c r="AD153" s="168">
        <v>4.0000000000000001E-3</v>
      </c>
      <c r="AE153" s="176">
        <v>0</v>
      </c>
      <c r="AF153" s="176">
        <v>375</v>
      </c>
      <c r="AG153" s="167"/>
      <c r="AH153" s="180">
        <v>257.7</v>
      </c>
      <c r="AI153" s="166">
        <v>63.7200642232673</v>
      </c>
      <c r="AJ153" s="181" t="s">
        <v>53</v>
      </c>
      <c r="AK153" s="182">
        <v>1.01142959084551</v>
      </c>
      <c r="AL153" s="183">
        <v>-35.815636369535802</v>
      </c>
      <c r="AM153" s="168">
        <v>5.0000000000000001E-3</v>
      </c>
      <c r="AN153" s="168">
        <v>1E-3</v>
      </c>
      <c r="AO153" s="176">
        <v>0</v>
      </c>
      <c r="AP153" s="176">
        <v>49</v>
      </c>
      <c r="AQ153" s="167"/>
      <c r="AR153" s="180">
        <v>84.1</v>
      </c>
      <c r="AS153" s="166">
        <v>20.794945289781801</v>
      </c>
      <c r="AT153" s="181" t="s">
        <v>54</v>
      </c>
      <c r="AU153" s="178">
        <v>1.2996840806113601</v>
      </c>
      <c r="AV153" s="179">
        <v>9.5563463188480693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49.312692637696102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7.5499999999999998E-2</v>
      </c>
      <c r="G154" s="168">
        <v>6.8000000000000005E-2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-991.23608999999999</v>
      </c>
      <c r="N154" s="171">
        <v>1023.41799</v>
      </c>
      <c r="O154" s="166">
        <v>352.96949985208403</v>
      </c>
      <c r="P154" s="172">
        <v>221.65100000000001</v>
      </c>
      <c r="Q154" s="178">
        <v>1.5924561578882299</v>
      </c>
      <c r="R154" s="179">
        <v>283.06635228618597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1859.9781599999999</v>
      </c>
      <c r="Y154" s="166">
        <v>641.49308228498103</v>
      </c>
      <c r="Z154" s="177">
        <v>573</v>
      </c>
      <c r="AA154" s="182">
        <v>1.1195341750174199</v>
      </c>
      <c r="AB154" s="183">
        <v>-53.938260002686803</v>
      </c>
      <c r="AC154" s="168">
        <v>1.7000000000000001E-2</v>
      </c>
      <c r="AD154" s="168">
        <v>1.2E-2</v>
      </c>
      <c r="AE154" s="176">
        <v>0</v>
      </c>
      <c r="AF154" s="176">
        <v>134</v>
      </c>
      <c r="AG154" s="167"/>
      <c r="AH154" s="180">
        <v>231.05</v>
      </c>
      <c r="AI154" s="166">
        <v>79.687482277719198</v>
      </c>
      <c r="AJ154" s="181" t="s">
        <v>53</v>
      </c>
      <c r="AK154" s="178">
        <v>1.2648806710749101</v>
      </c>
      <c r="AL154" s="179">
        <v>20.619398847872201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52</v>
      </c>
      <c r="AS154" s="166">
        <v>17.9344257885367</v>
      </c>
      <c r="AT154" s="181" t="s">
        <v>54</v>
      </c>
      <c r="AU154" s="182">
        <v>1.12090161178354</v>
      </c>
      <c r="AV154" s="183">
        <v>-1.4426923560959599</v>
      </c>
      <c r="AW154" s="168">
        <v>8.5000000000000006E-3</v>
      </c>
      <c r="AX154" s="168">
        <v>6.0000000000000001E-3</v>
      </c>
      <c r="AY154" s="176">
        <v>0</v>
      </c>
      <c r="AZ154" s="176">
        <v>4</v>
      </c>
      <c r="BA154" s="167"/>
      <c r="BB154" s="184">
        <v>144.4</v>
      </c>
      <c r="BC154" s="180">
        <v>49.802520843551797</v>
      </c>
      <c r="BD154" s="181" t="s">
        <v>55</v>
      </c>
      <c r="BE154" s="178">
        <v>1.5563287763609901</v>
      </c>
      <c r="BF154" s="179">
        <v>37.514615287808098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3.6999999999999998E-2</v>
      </c>
      <c r="G155" s="168">
        <v>2.8500000000000001E-2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2368.96263</v>
      </c>
      <c r="N155" s="171">
        <v>4621.8514599999999</v>
      </c>
      <c r="O155" s="166">
        <v>941.04656757979899</v>
      </c>
      <c r="P155" s="172">
        <v>287.5</v>
      </c>
      <c r="Q155" s="178">
        <v>3.2732054524514802</v>
      </c>
      <c r="R155" s="179">
        <v>2995.1974172688001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2789.7111150000001</v>
      </c>
      <c r="Y155" s="166">
        <v>568.00788429275201</v>
      </c>
      <c r="Z155" s="177">
        <v>573</v>
      </c>
      <c r="AA155" s="182">
        <v>0.99128775618281295</v>
      </c>
      <c r="AB155" s="183">
        <v>-452.281116252098</v>
      </c>
      <c r="AC155" s="168">
        <v>3.0000000000000001E-3</v>
      </c>
      <c r="AD155" s="168"/>
      <c r="AE155" s="176">
        <v>25</v>
      </c>
      <c r="AF155" s="176">
        <v>588</v>
      </c>
      <c r="AG155" s="167"/>
      <c r="AH155" s="180">
        <v>234.1</v>
      </c>
      <c r="AI155" s="166">
        <v>47.664664989132099</v>
      </c>
      <c r="AJ155" s="181" t="s">
        <v>53</v>
      </c>
      <c r="AK155" s="173">
        <v>0.75658198395447696</v>
      </c>
      <c r="AL155" s="174">
        <v>-122.349407624576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1.6731663175679501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172.4</v>
      </c>
      <c r="BC155" s="180">
        <v>35.102042905281401</v>
      </c>
      <c r="BD155" s="181" t="s">
        <v>55</v>
      </c>
      <c r="BE155" s="182">
        <v>1.09693884079004</v>
      </c>
      <c r="BF155" s="183">
        <v>-8.6536673648641091</v>
      </c>
      <c r="BG155" s="168">
        <v>1.4E-2</v>
      </c>
      <c r="BH155" s="168">
        <v>0.01</v>
      </c>
      <c r="BI155" s="176">
        <v>0</v>
      </c>
      <c r="BJ155" s="176">
        <v>17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5.1999999999999998E-2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2062.1856299999999</v>
      </c>
      <c r="N156" s="171">
        <v>3856.47847</v>
      </c>
      <c r="O156" s="166">
        <v>1373.4800481468701</v>
      </c>
      <c r="P156" s="172">
        <v>264.61399999999998</v>
      </c>
      <c r="Q156" s="178">
        <v>5.1905040857508302</v>
      </c>
      <c r="R156" s="179">
        <v>3000.5571328728101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1728.0844950000001</v>
      </c>
      <c r="Y156" s="166">
        <v>615.45516041593601</v>
      </c>
      <c r="Z156" s="177">
        <v>573</v>
      </c>
      <c r="AA156" s="182">
        <v>1.074092775595</v>
      </c>
      <c r="AB156" s="183">
        <v>-125.34323812781101</v>
      </c>
      <c r="AC156" s="168">
        <v>1.2E-2</v>
      </c>
      <c r="AD156" s="168">
        <v>7.0000000000000001E-3</v>
      </c>
      <c r="AE156" s="176">
        <v>0</v>
      </c>
      <c r="AF156" s="176">
        <v>203</v>
      </c>
      <c r="AG156" s="167"/>
      <c r="AH156" s="180">
        <v>167.8</v>
      </c>
      <c r="AI156" s="166">
        <v>59.761762932659202</v>
      </c>
      <c r="AJ156" s="181" t="s">
        <v>53</v>
      </c>
      <c r="AK156" s="188">
        <v>0.948599411629511</v>
      </c>
      <c r="AL156" s="171">
        <v>-35.9800125428483</v>
      </c>
      <c r="AM156" s="168"/>
      <c r="AN156" s="168"/>
      <c r="AO156" s="176">
        <v>10</v>
      </c>
      <c r="AP156" s="176">
        <v>45</v>
      </c>
      <c r="AQ156" s="167"/>
      <c r="AR156" s="180">
        <v>84.4</v>
      </c>
      <c r="AS156" s="166">
        <v>30.058955849323201</v>
      </c>
      <c r="AT156" s="181" t="s">
        <v>54</v>
      </c>
      <c r="AU156" s="178">
        <v>1.8786847405827001</v>
      </c>
      <c r="AV156" s="179">
        <v>32.646346020863902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188.2</v>
      </c>
      <c r="BC156" s="180">
        <v>67.027197758798906</v>
      </c>
      <c r="BD156" s="181" t="s">
        <v>55</v>
      </c>
      <c r="BE156" s="178">
        <v>2.0945999299624698</v>
      </c>
      <c r="BF156" s="179">
        <v>84.692692041727796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4.3999999999999997E-2</v>
      </c>
      <c r="G157" s="168">
        <v>3.6999999999999998E-2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5092.6730500000003</v>
      </c>
      <c r="N157" s="171">
        <v>8513.3138199999994</v>
      </c>
      <c r="O157" s="166">
        <v>1045.19708235455</v>
      </c>
      <c r="P157" s="172">
        <v>241.934</v>
      </c>
      <c r="Q157" s="178">
        <v>4.3201744374686903</v>
      </c>
      <c r="R157" s="179">
        <v>6243.18846682412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4822.4092600000004</v>
      </c>
      <c r="Y157" s="166">
        <v>592.057123118194</v>
      </c>
      <c r="Z157" s="177">
        <v>573</v>
      </c>
      <c r="AA157" s="182">
        <v>1.0332585045692699</v>
      </c>
      <c r="AB157" s="183">
        <v>-554.18860292864395</v>
      </c>
      <c r="AC157" s="168">
        <v>8.0000000000000002E-3</v>
      </c>
      <c r="AD157" s="168">
        <v>3.0000000000000001E-3</v>
      </c>
      <c r="AE157" s="176">
        <v>0</v>
      </c>
      <c r="AF157" s="176">
        <v>779</v>
      </c>
      <c r="AG157" s="167"/>
      <c r="AH157" s="180">
        <v>456.15</v>
      </c>
      <c r="AI157" s="166">
        <v>56.0024755572828</v>
      </c>
      <c r="AJ157" s="181" t="s">
        <v>53</v>
      </c>
      <c r="AK157" s="188">
        <v>0.88892818344893298</v>
      </c>
      <c r="AL157" s="171">
        <v>-134.99426765184</v>
      </c>
      <c r="AM157" s="168"/>
      <c r="AN157" s="168"/>
      <c r="AO157" s="176">
        <v>57</v>
      </c>
      <c r="AP157" s="176">
        <v>160</v>
      </c>
      <c r="AQ157" s="167"/>
      <c r="AR157" s="180">
        <v>140.4</v>
      </c>
      <c r="AS157" s="166">
        <v>17.2371973435109</v>
      </c>
      <c r="AT157" s="181" t="s">
        <v>54</v>
      </c>
      <c r="AU157" s="182">
        <v>1.0773248339694299</v>
      </c>
      <c r="AV157" s="183">
        <v>-9.73187749888009</v>
      </c>
      <c r="AW157" s="168">
        <v>6.0000000000000001E-3</v>
      </c>
      <c r="AX157" s="168">
        <v>4.0000000000000001E-3</v>
      </c>
      <c r="AY157" s="176">
        <v>0</v>
      </c>
      <c r="AZ157" s="176">
        <v>16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34.936245002239801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4.9000000000000002E-2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8562.2058400000005</v>
      </c>
      <c r="N158" s="171">
        <v>14833.618930000001</v>
      </c>
      <c r="O158" s="166">
        <v>2971.9334138269001</v>
      </c>
      <c r="P158" s="172">
        <v>267.06299999999999</v>
      </c>
      <c r="Q158" s="178">
        <v>11.1282109982547</v>
      </c>
      <c r="R158" s="179">
        <v>13298.032571146799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3403.2442700000001</v>
      </c>
      <c r="Y158" s="166">
        <v>681.84408735029695</v>
      </c>
      <c r="Z158" s="177">
        <v>573</v>
      </c>
      <c r="AA158" s="178">
        <v>1.18995477722565</v>
      </c>
      <c r="AB158" s="179">
        <v>108.549821038979</v>
      </c>
      <c r="AC158" s="168">
        <v>0.02</v>
      </c>
      <c r="AD158" s="168">
        <v>1.9E-2</v>
      </c>
      <c r="AE158" s="176">
        <v>0</v>
      </c>
      <c r="AF158" s="176">
        <v>29</v>
      </c>
      <c r="AG158" s="167"/>
      <c r="AH158" s="180">
        <v>276.60000000000002</v>
      </c>
      <c r="AI158" s="166">
        <v>55.4171430548217</v>
      </c>
      <c r="AJ158" s="181" t="s">
        <v>53</v>
      </c>
      <c r="AK158" s="188">
        <v>0.87963719134637597</v>
      </c>
      <c r="AL158" s="171">
        <v>-85.643892294143598</v>
      </c>
      <c r="AM158" s="168"/>
      <c r="AN158" s="168"/>
      <c r="AO158" s="176">
        <v>38</v>
      </c>
      <c r="AP158" s="176">
        <v>101</v>
      </c>
      <c r="AQ158" s="167"/>
      <c r="AR158" s="180">
        <v>60.4</v>
      </c>
      <c r="AS158" s="166">
        <v>12.101212727806301</v>
      </c>
      <c r="AT158" s="181" t="s">
        <v>54</v>
      </c>
      <c r="AU158" s="173">
        <v>0.75632579548789503</v>
      </c>
      <c r="AV158" s="174">
        <v>-31.598448836607901</v>
      </c>
      <c r="AW158" s="168"/>
      <c r="AX158" s="168"/>
      <c r="AY158" s="176">
        <v>20</v>
      </c>
      <c r="AZ158" s="176">
        <v>36</v>
      </c>
      <c r="BA158" s="167"/>
      <c r="BB158" s="184">
        <v>236</v>
      </c>
      <c r="BC158" s="180">
        <v>47.2828841682499</v>
      </c>
      <c r="BD158" s="181" t="s">
        <v>55</v>
      </c>
      <c r="BE158" s="178">
        <v>1.4775901302578101</v>
      </c>
      <c r="BF158" s="179">
        <v>52.003102326784202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1.0999999999999999E-2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1045.05132</v>
      </c>
      <c r="N159" s="171">
        <v>1832.6161</v>
      </c>
      <c r="O159" s="166">
        <v>732.42640738708405</v>
      </c>
      <c r="P159" s="172">
        <v>242.67599999999999</v>
      </c>
      <c r="Q159" s="178">
        <v>3.01812460806625</v>
      </c>
      <c r="R159" s="179">
        <v>1133.1175632074301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1394.92947</v>
      </c>
      <c r="Y159" s="166">
        <v>557.49983876626902</v>
      </c>
      <c r="Z159" s="177">
        <v>573</v>
      </c>
      <c r="AA159" s="182">
        <v>0.97294910779453703</v>
      </c>
      <c r="AB159" s="183">
        <v>-256.707533997697</v>
      </c>
      <c r="AC159" s="168">
        <v>1E-3</v>
      </c>
      <c r="AD159" s="168"/>
      <c r="AE159" s="176">
        <v>39</v>
      </c>
      <c r="AF159" s="176">
        <v>326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-59.893597298176097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-26.719008837632</v>
      </c>
      <c r="AW159" s="168"/>
      <c r="AX159" s="168"/>
      <c r="AY159" s="176">
        <v>21</v>
      </c>
      <c r="AZ159" s="176">
        <v>29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-32.238017675263997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1.9E-2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-152.37432000000001</v>
      </c>
      <c r="N160" s="171">
        <v>830.49622999999997</v>
      </c>
      <c r="O160" s="166">
        <v>604.15320962899796</v>
      </c>
      <c r="P160" s="172">
        <v>219.79400000000001</v>
      </c>
      <c r="Q160" s="178">
        <v>2.7487247587695598</v>
      </c>
      <c r="R160" s="179">
        <v>482.43240370832399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825.16083500000002</v>
      </c>
      <c r="Y160" s="166">
        <v>600.27192047024005</v>
      </c>
      <c r="Z160" s="177">
        <v>573</v>
      </c>
      <c r="AA160" s="182">
        <v>1.0475949746426501</v>
      </c>
      <c r="AB160" s="183">
        <v>-82.236875879871405</v>
      </c>
      <c r="AC160" s="168">
        <v>8.9999999999999993E-3</v>
      </c>
      <c r="AD160" s="168">
        <v>5.0000000000000001E-3</v>
      </c>
      <c r="AE160" s="176">
        <v>0</v>
      </c>
      <c r="AF160" s="176">
        <v>121</v>
      </c>
      <c r="AG160" s="167"/>
      <c r="AH160" s="180">
        <v>71.2</v>
      </c>
      <c r="AI160" s="166">
        <v>51.795188191985702</v>
      </c>
      <c r="AJ160" s="181" t="s">
        <v>53</v>
      </c>
      <c r="AK160" s="188">
        <v>0.82214584431723303</v>
      </c>
      <c r="AL160" s="171">
        <v>-28.5662404632319</v>
      </c>
      <c r="AM160" s="168"/>
      <c r="AN160" s="168"/>
      <c r="AO160" s="176">
        <v>16</v>
      </c>
      <c r="AP160" s="176">
        <v>33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-14.737457895424001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-18.874915790848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832.05454999999995</v>
      </c>
      <c r="N161" s="171">
        <v>2187.4951700000001</v>
      </c>
      <c r="O161" s="166">
        <v>801.43131108056195</v>
      </c>
      <c r="P161" s="172">
        <v>219.79400000000001</v>
      </c>
      <c r="Q161" s="178">
        <v>3.6462838434195701</v>
      </c>
      <c r="R161" s="179">
        <v>1496.3820959622201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1644.250935</v>
      </c>
      <c r="Y161" s="166">
        <v>602.40324214406803</v>
      </c>
      <c r="Z161" s="177">
        <v>573</v>
      </c>
      <c r="AA161" s="182">
        <v>1.05131455871565</v>
      </c>
      <c r="AB161" s="183">
        <v>-157.47154797792101</v>
      </c>
      <c r="AC161" s="168">
        <v>0.01</v>
      </c>
      <c r="AD161" s="168">
        <v>5.0000000000000001E-3</v>
      </c>
      <c r="AE161" s="176">
        <v>0</v>
      </c>
      <c r="AF161" s="176">
        <v>233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-127.39514210752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-28.70987736064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-3.01975472128004</v>
      </c>
      <c r="BG161" s="168">
        <v>1.6E-2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4.5999999999999999E-2</v>
      </c>
      <c r="G162" s="168">
        <v>4.1000000000000002E-2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656.14077999999995</v>
      </c>
      <c r="N162" s="171">
        <v>1612.13922</v>
      </c>
      <c r="O162" s="166">
        <v>1368.1397892443799</v>
      </c>
      <c r="P162" s="172">
        <v>224.79599999999999</v>
      </c>
      <c r="Q162" s="178">
        <v>6.0861393852398598</v>
      </c>
      <c r="R162" s="179">
        <v>1306.98939284618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588.16729499999997</v>
      </c>
      <c r="Y162" s="166">
        <v>499.14738692464698</v>
      </c>
      <c r="Z162" s="177">
        <v>573</v>
      </c>
      <c r="AA162" s="188">
        <v>0.87111236810584003</v>
      </c>
      <c r="AB162" s="171">
        <v>-189.65282172422499</v>
      </c>
      <c r="AC162" s="168"/>
      <c r="AD162" s="168"/>
      <c r="AE162" s="176">
        <v>88</v>
      </c>
      <c r="AF162" s="176">
        <v>223</v>
      </c>
      <c r="AG162" s="167"/>
      <c r="AH162" s="180">
        <v>82.4</v>
      </c>
      <c r="AI162" s="166">
        <v>69.928649607406101</v>
      </c>
      <c r="AJ162" s="181" t="s">
        <v>53</v>
      </c>
      <c r="AK162" s="182">
        <v>1.1099785651969201</v>
      </c>
      <c r="AL162" s="183">
        <v>-3.11948927334406</v>
      </c>
      <c r="AM162" s="168">
        <v>1.6E-2</v>
      </c>
      <c r="AN162" s="168">
        <v>1.0999999999999999E-2</v>
      </c>
      <c r="AO162" s="176">
        <v>0</v>
      </c>
      <c r="AP162" s="176">
        <v>7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-12.119235371007999</v>
      </c>
      <c r="AW162" s="168"/>
      <c r="AX162" s="168"/>
      <c r="AY162" s="176">
        <v>10</v>
      </c>
      <c r="AZ162" s="176">
        <v>14</v>
      </c>
      <c r="BA162" s="167"/>
      <c r="BB162" s="184">
        <v>49.4</v>
      </c>
      <c r="BC162" s="180">
        <v>41.923243818032297</v>
      </c>
      <c r="BD162" s="181" t="s">
        <v>55</v>
      </c>
      <c r="BE162" s="178">
        <v>1.31010136931351</v>
      </c>
      <c r="BF162" s="179">
        <v>5.9615292579839698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-475.37486000000001</v>
      </c>
      <c r="N163" s="171">
        <v>2732.0147900000002</v>
      </c>
      <c r="O163" s="166">
        <v>859.48047906579495</v>
      </c>
      <c r="P163" s="172">
        <v>239.25899999999999</v>
      </c>
      <c r="Q163" s="178">
        <v>3.5922597647979599</v>
      </c>
      <c r="R163" s="179">
        <v>1855.88632375669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2553.2126499999999</v>
      </c>
      <c r="Y163" s="166">
        <v>803.230070207214</v>
      </c>
      <c r="Z163" s="177">
        <v>573</v>
      </c>
      <c r="AA163" s="178">
        <v>1.4017976792447</v>
      </c>
      <c r="AB163" s="179">
        <v>454.977636239101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308.89999999999998</v>
      </c>
      <c r="AI163" s="166">
        <v>97.178653993825606</v>
      </c>
      <c r="AJ163" s="181" t="s">
        <v>53</v>
      </c>
      <c r="AK163" s="178">
        <v>1.54251831736231</v>
      </c>
      <c r="AL163" s="179">
        <v>78.204003722623796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5.7105406279679203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83.021081255935897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2.4E-2</v>
      </c>
      <c r="G164" s="168">
        <v>0.02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-481.65451000000002</v>
      </c>
      <c r="N164" s="171">
        <v>1762.1949300000001</v>
      </c>
      <c r="O164" s="166">
        <v>475.306424857899</v>
      </c>
      <c r="P164" s="172">
        <v>272.85399999999998</v>
      </c>
      <c r="Q164" s="178">
        <v>1.74198078407463</v>
      </c>
      <c r="R164" s="179">
        <v>596.82698913698198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1853.55486</v>
      </c>
      <c r="Y164" s="166">
        <v>499.94839888943699</v>
      </c>
      <c r="Z164" s="177">
        <v>573</v>
      </c>
      <c r="AA164" s="188">
        <v>0.87251029474596298</v>
      </c>
      <c r="AB164" s="171">
        <v>-593.74600461810905</v>
      </c>
      <c r="AC164" s="168"/>
      <c r="AD164" s="168"/>
      <c r="AE164" s="176">
        <v>271</v>
      </c>
      <c r="AF164" s="176">
        <v>696</v>
      </c>
      <c r="AG164" s="167"/>
      <c r="AH164" s="180">
        <v>92.7</v>
      </c>
      <c r="AI164" s="166">
        <v>25.003423193555101</v>
      </c>
      <c r="AJ164" s="181" t="s">
        <v>53</v>
      </c>
      <c r="AK164" s="173">
        <v>0.39687973323103298</v>
      </c>
      <c r="AL164" s="174">
        <v>-176.37496417267201</v>
      </c>
      <c r="AM164" s="168"/>
      <c r="AN164" s="168"/>
      <c r="AO164" s="176">
        <v>141</v>
      </c>
      <c r="AP164" s="176">
        <v>188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-36.536498837503899</v>
      </c>
      <c r="AW164" s="168"/>
      <c r="AX164" s="168"/>
      <c r="AY164" s="176">
        <v>28</v>
      </c>
      <c r="AZ164" s="176">
        <v>40</v>
      </c>
      <c r="BA164" s="167"/>
      <c r="BB164" s="184">
        <v>130</v>
      </c>
      <c r="BC164" s="180">
        <v>35.064131770897099</v>
      </c>
      <c r="BD164" s="181" t="s">
        <v>55</v>
      </c>
      <c r="BE164" s="182">
        <v>1.0957541178405401</v>
      </c>
      <c r="BF164" s="183">
        <v>-6.6729976750078199</v>
      </c>
      <c r="BG164" s="168">
        <v>1.4E-2</v>
      </c>
      <c r="BH164" s="168">
        <v>0.01</v>
      </c>
      <c r="BI164" s="176">
        <v>0</v>
      </c>
      <c r="BJ164" s="176">
        <v>13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1.0999999999999999E-2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791.19276000000002</v>
      </c>
      <c r="N165" s="171">
        <v>1941.1075000000001</v>
      </c>
      <c r="O165" s="166">
        <v>540.59498543734196</v>
      </c>
      <c r="P165" s="172">
        <v>244.22499999999999</v>
      </c>
      <c r="Q165" s="178">
        <v>2.21351207057976</v>
      </c>
      <c r="R165" s="179">
        <v>930.87770739068799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1823.235725</v>
      </c>
      <c r="Y165" s="166">
        <v>507.76790579873398</v>
      </c>
      <c r="Z165" s="177">
        <v>573</v>
      </c>
      <c r="AA165" s="188">
        <v>0.88615690366271205</v>
      </c>
      <c r="AB165" s="171">
        <v>-546.96253957216004</v>
      </c>
      <c r="AC165" s="168"/>
      <c r="AD165" s="168"/>
      <c r="AE165" s="176">
        <v>235</v>
      </c>
      <c r="AF165" s="176">
        <v>646</v>
      </c>
      <c r="AG165" s="167"/>
      <c r="AH165" s="180">
        <v>170.8</v>
      </c>
      <c r="AI165" s="166">
        <v>47.567496139548197</v>
      </c>
      <c r="AJ165" s="181" t="s">
        <v>53</v>
      </c>
      <c r="AK165" s="173">
        <v>0.75503962126266899</v>
      </c>
      <c r="AL165" s="174">
        <v>-89.797714952959893</v>
      </c>
      <c r="AM165" s="168"/>
      <c r="AN165" s="168"/>
      <c r="AO165" s="176">
        <v>56</v>
      </c>
      <c r="AP165" s="176">
        <v>101</v>
      </c>
      <c r="AQ165" s="167"/>
      <c r="AR165" s="180">
        <v>31.4</v>
      </c>
      <c r="AS165" s="166">
        <v>8.7448441380668207</v>
      </c>
      <c r="AT165" s="181" t="s">
        <v>54</v>
      </c>
      <c r="AU165" s="173">
        <v>0.54655275862917596</v>
      </c>
      <c r="AV165" s="174">
        <v>-34.783546654719999</v>
      </c>
      <c r="AW165" s="168"/>
      <c r="AX165" s="168"/>
      <c r="AY165" s="176">
        <v>27</v>
      </c>
      <c r="AZ165" s="176">
        <v>38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-21.76709330944</v>
      </c>
      <c r="BG165" s="168">
        <v>1E-3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4.2999999999999997E-2</v>
      </c>
      <c r="G166" s="168">
        <v>3.5000000000000003E-2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469.93606999999997</v>
      </c>
      <c r="N166" s="171">
        <v>13188.25721</v>
      </c>
      <c r="O166" s="166">
        <v>1594.58926593869</v>
      </c>
      <c r="P166" s="172">
        <v>224.79599999999999</v>
      </c>
      <c r="Q166" s="178">
        <v>7.0934948394930997</v>
      </c>
      <c r="R166" s="179">
        <v>11046.4536773699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4978.9394000000002</v>
      </c>
      <c r="Y166" s="166">
        <v>602.00246299254798</v>
      </c>
      <c r="Z166" s="177">
        <v>573</v>
      </c>
      <c r="AA166" s="182">
        <v>1.0506151186606401</v>
      </c>
      <c r="AB166" s="183">
        <v>-480.47012773657502</v>
      </c>
      <c r="AC166" s="168">
        <v>8.9999999999999993E-3</v>
      </c>
      <c r="AD166" s="168">
        <v>5.0000000000000001E-3</v>
      </c>
      <c r="AE166" s="176">
        <v>0</v>
      </c>
      <c r="AF166" s="176">
        <v>708</v>
      </c>
      <c r="AG166" s="167"/>
      <c r="AH166" s="180">
        <v>519.5</v>
      </c>
      <c r="AI166" s="166">
        <v>62.8126302410165</v>
      </c>
      <c r="AJ166" s="181" t="s">
        <v>53</v>
      </c>
      <c r="AK166" s="182">
        <v>0.99702587684153099</v>
      </c>
      <c r="AL166" s="183">
        <v>-80.749215091455895</v>
      </c>
      <c r="AM166" s="168">
        <v>4.0000000000000001E-3</v>
      </c>
      <c r="AN166" s="168">
        <v>0</v>
      </c>
      <c r="AO166" s="176">
        <v>2</v>
      </c>
      <c r="AP166" s="176">
        <v>106</v>
      </c>
      <c r="AQ166" s="167"/>
      <c r="AR166" s="180">
        <v>104.6</v>
      </c>
      <c r="AS166" s="166">
        <v>12.6471628935714</v>
      </c>
      <c r="AT166" s="181" t="s">
        <v>54</v>
      </c>
      <c r="AU166" s="188">
        <v>0.79044768084821004</v>
      </c>
      <c r="AV166" s="171">
        <v>-47.844245102591998</v>
      </c>
      <c r="AW166" s="168"/>
      <c r="AX166" s="168"/>
      <c r="AY166" s="176">
        <v>28</v>
      </c>
      <c r="AZ166" s="176">
        <v>55</v>
      </c>
      <c r="BA166" s="167"/>
      <c r="BB166" s="184">
        <v>379</v>
      </c>
      <c r="BC166" s="180">
        <v>45.824806277854201</v>
      </c>
      <c r="BD166" s="181" t="s">
        <v>55</v>
      </c>
      <c r="BE166" s="178">
        <v>1.43202519618294</v>
      </c>
      <c r="BF166" s="179">
        <v>74.111509794816101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-7604.1991259852302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-477.426636524993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-3.39682697395207</v>
      </c>
      <c r="AM167" s="168">
        <v>1.7000000000000001E-2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-14.905543358464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-6.6110867169280398</v>
      </c>
      <c r="BG167" s="168">
        <v>0.01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374.46994000000001</v>
      </c>
      <c r="N168" s="171">
        <v>2508.3852499999998</v>
      </c>
      <c r="O168" s="166">
        <v>1241.8075747114001</v>
      </c>
      <c r="P168" s="172">
        <v>258.548</v>
      </c>
      <c r="Q168" s="178">
        <v>4.8030059204147797</v>
      </c>
      <c r="R168" s="179">
        <v>1906.7495543791099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1857.0382649999999</v>
      </c>
      <c r="Y168" s="166">
        <v>919.35008149402699</v>
      </c>
      <c r="Z168" s="177">
        <v>573</v>
      </c>
      <c r="AA168" s="178">
        <v>1.6044504040035401</v>
      </c>
      <c r="AB168" s="179">
        <v>523.67945506617298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115.05</v>
      </c>
      <c r="AI168" s="166">
        <v>56.956945297994601</v>
      </c>
      <c r="AJ168" s="181" t="s">
        <v>53</v>
      </c>
      <c r="AK168" s="188">
        <v>0.904078496793565</v>
      </c>
      <c r="AL168" s="171">
        <v>-31.5496597309442</v>
      </c>
      <c r="AM168" s="168"/>
      <c r="AN168" s="168"/>
      <c r="AO168" s="176">
        <v>13</v>
      </c>
      <c r="AP168" s="176">
        <v>38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-9.4316596142080602</v>
      </c>
      <c r="AW168" s="168"/>
      <c r="AX168" s="168"/>
      <c r="AY168" s="176">
        <v>5</v>
      </c>
      <c r="AZ168" s="176">
        <v>11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31.536680771583899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4.1000000000000002E-2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1549.8575900000001</v>
      </c>
      <c r="M169" s="171">
        <v>1192.97831</v>
      </c>
      <c r="N169" s="171">
        <v>2742.8359</v>
      </c>
      <c r="O169" s="166">
        <v>1473.4679535249099</v>
      </c>
      <c r="P169" s="172">
        <v>266.29899999999998</v>
      </c>
      <c r="Q169" s="178">
        <v>5.5331336337158996</v>
      </c>
      <c r="R169" s="179">
        <v>2171.7766836553501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1031.4400450000001</v>
      </c>
      <c r="Y169" s="166">
        <v>554.09580000385404</v>
      </c>
      <c r="Z169" s="177">
        <v>573</v>
      </c>
      <c r="AA169" s="182">
        <v>0.96700837697007702</v>
      </c>
      <c r="AB169" s="183">
        <v>-197.317595717697</v>
      </c>
      <c r="AC169" s="168">
        <v>1E-3</v>
      </c>
      <c r="AD169" s="168"/>
      <c r="AE169" s="176">
        <v>36</v>
      </c>
      <c r="AF169" s="176">
        <v>249</v>
      </c>
      <c r="AG169" s="167"/>
      <c r="AH169" s="180">
        <v>111.6</v>
      </c>
      <c r="AI169" s="166">
        <v>59.952191676279298</v>
      </c>
      <c r="AJ169" s="181" t="s">
        <v>53</v>
      </c>
      <c r="AK169" s="188">
        <v>0.95162209009967103</v>
      </c>
      <c r="AL169" s="171">
        <v>-23.499007618176101</v>
      </c>
      <c r="AM169" s="168"/>
      <c r="AN169" s="168"/>
      <c r="AO169" s="176">
        <v>6</v>
      </c>
      <c r="AP169" s="176">
        <v>30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15.289140922368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95</v>
      </c>
      <c r="BC169" s="180">
        <v>51.034571767442003</v>
      </c>
      <c r="BD169" s="181" t="s">
        <v>55</v>
      </c>
      <c r="BE169" s="178">
        <v>1.5948303677325599</v>
      </c>
      <c r="BF169" s="179">
        <v>26.378281844736001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5632.6724000000004</v>
      </c>
      <c r="N170" s="171">
        <v>15131.558370000001</v>
      </c>
      <c r="O170" s="166">
        <v>1455.0639451960601</v>
      </c>
      <c r="P170" s="172">
        <v>287.5</v>
      </c>
      <c r="Q170" s="178">
        <v>5.0610919832906403</v>
      </c>
      <c r="R170" s="179">
        <v>11687.3302666992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4267.36024</v>
      </c>
      <c r="Y170" s="166">
        <v>410.353109346476</v>
      </c>
      <c r="Z170" s="177">
        <v>573</v>
      </c>
      <c r="AA170" s="173">
        <v>0.71614853289088398</v>
      </c>
      <c r="AB170" s="174">
        <v>-2597.1361189264599</v>
      </c>
      <c r="AC170" s="168"/>
      <c r="AD170" s="168"/>
      <c r="AE170" s="176">
        <v>1692</v>
      </c>
      <c r="AF170" s="176">
        <v>2884</v>
      </c>
      <c r="AG170" s="167"/>
      <c r="AH170" s="180">
        <v>858.3</v>
      </c>
      <c r="AI170" s="166">
        <v>82.534881974735896</v>
      </c>
      <c r="AJ170" s="181" t="s">
        <v>53</v>
      </c>
      <c r="AK170" s="178">
        <v>1.31007749166247</v>
      </c>
      <c r="AL170" s="179">
        <v>103.564798233216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444.2</v>
      </c>
      <c r="AS170" s="166">
        <v>42.7146622080597</v>
      </c>
      <c r="AT170" s="181" t="s">
        <v>54</v>
      </c>
      <c r="AU170" s="178">
        <v>2.6696663880037299</v>
      </c>
      <c r="AV170" s="179">
        <v>252.52121859891199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797</v>
      </c>
      <c r="BC170" s="180">
        <v>76.6402201256723</v>
      </c>
      <c r="BD170" s="181" t="s">
        <v>55</v>
      </c>
      <c r="BE170" s="178">
        <v>2.3950068789272598</v>
      </c>
      <c r="BF170" s="179">
        <v>413.64243719782399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2.3E-2</v>
      </c>
      <c r="G171" s="168">
        <v>1.7999999999999999E-2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1151.6129900000001</v>
      </c>
      <c r="N171" s="171">
        <v>2362.4068000000002</v>
      </c>
      <c r="O171" s="166">
        <v>497.31888847334801</v>
      </c>
      <c r="P171" s="172">
        <v>266.29899999999998</v>
      </c>
      <c r="Q171" s="178">
        <v>1.86752067590696</v>
      </c>
      <c r="R171" s="179">
        <v>905.13102859345099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2146.9591150000001</v>
      </c>
      <c r="Y171" s="166">
        <v>451.96420898785198</v>
      </c>
      <c r="Z171" s="177">
        <v>573</v>
      </c>
      <c r="AA171" s="188">
        <v>0.78876825303290099</v>
      </c>
      <c r="AB171" s="171">
        <v>-988.68546877970903</v>
      </c>
      <c r="AC171" s="168"/>
      <c r="AD171" s="168"/>
      <c r="AE171" s="176">
        <v>575</v>
      </c>
      <c r="AF171" s="176">
        <v>1120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-124.956734342272</v>
      </c>
      <c r="AM171" s="168"/>
      <c r="AN171" s="168"/>
      <c r="AO171" s="176">
        <v>80</v>
      </c>
      <c r="AP171" s="176">
        <v>140</v>
      </c>
      <c r="AQ171" s="167"/>
      <c r="AR171" s="180">
        <v>53.3</v>
      </c>
      <c r="AS171" s="166">
        <v>11.2203777755928</v>
      </c>
      <c r="AT171" s="181" t="s">
        <v>54</v>
      </c>
      <c r="AU171" s="173">
        <v>0.70127361097455299</v>
      </c>
      <c r="AV171" s="174">
        <v>-34.257265864703903</v>
      </c>
      <c r="AW171" s="168"/>
      <c r="AX171" s="168"/>
      <c r="AY171" s="176">
        <v>23</v>
      </c>
      <c r="AZ171" s="176">
        <v>38</v>
      </c>
      <c r="BA171" s="167"/>
      <c r="BB171" s="184">
        <v>164.2</v>
      </c>
      <c r="BC171" s="180">
        <v>34.566342040381699</v>
      </c>
      <c r="BD171" s="181" t="s">
        <v>55</v>
      </c>
      <c r="BE171" s="182">
        <v>1.0801981887619301</v>
      </c>
      <c r="BF171" s="183">
        <v>-10.9145317294078</v>
      </c>
      <c r="BG171" s="168">
        <v>1.2999999999999999E-2</v>
      </c>
      <c r="BH171" s="168">
        <v>8.0000000000000002E-3</v>
      </c>
      <c r="BI171" s="176">
        <v>0</v>
      </c>
      <c r="BJ171" s="176">
        <v>19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3.7999999999999999E-2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3035.1598600000002</v>
      </c>
      <c r="N172" s="171">
        <v>3333.6525700000002</v>
      </c>
      <c r="O172" s="166">
        <v>1009.81699423313</v>
      </c>
      <c r="P172" s="172">
        <v>263.185</v>
      </c>
      <c r="Q172" s="178">
        <v>3.8369093764201199</v>
      </c>
      <c r="R172" s="179">
        <v>2332.7512236609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1651.3620149999999</v>
      </c>
      <c r="Y172" s="166">
        <v>500.22412094913</v>
      </c>
      <c r="Z172" s="177">
        <v>573</v>
      </c>
      <c r="AA172" s="188">
        <v>0.87299148507701596</v>
      </c>
      <c r="AB172" s="171">
        <v>-527.77612529030398</v>
      </c>
      <c r="AC172" s="168"/>
      <c r="AD172" s="168"/>
      <c r="AE172" s="176">
        <v>241</v>
      </c>
      <c r="AF172" s="176">
        <v>619</v>
      </c>
      <c r="AG172" s="167"/>
      <c r="AH172" s="180">
        <v>167.8</v>
      </c>
      <c r="AI172" s="166">
        <v>50.829319514936302</v>
      </c>
      <c r="AJ172" s="181" t="s">
        <v>53</v>
      </c>
      <c r="AK172" s="188">
        <v>0.80681459547517997</v>
      </c>
      <c r="AL172" s="171">
        <v>-71.791104429824003</v>
      </c>
      <c r="AM172" s="168"/>
      <c r="AN172" s="168"/>
      <c r="AO172" s="176">
        <v>41</v>
      </c>
      <c r="AP172" s="176">
        <v>82</v>
      </c>
      <c r="AQ172" s="167"/>
      <c r="AR172" s="180">
        <v>69.8</v>
      </c>
      <c r="AS172" s="166">
        <v>21.143542920992601</v>
      </c>
      <c r="AT172" s="181" t="s">
        <v>54</v>
      </c>
      <c r="AU172" s="178">
        <v>1.32147143256204</v>
      </c>
      <c r="AV172" s="179">
        <v>8.9514655416320004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124.8</v>
      </c>
      <c r="BC172" s="180">
        <v>37.803927744124302</v>
      </c>
      <c r="BD172" s="181" t="s">
        <v>55</v>
      </c>
      <c r="BE172" s="178">
        <v>1.18137274200388</v>
      </c>
      <c r="BF172" s="179">
        <v>3.102931083264</v>
      </c>
      <c r="BG172" s="168">
        <v>0.02</v>
      </c>
      <c r="BH172" s="168">
        <v>1.7999999999999999E-2</v>
      </c>
      <c r="BI172" s="176">
        <v>0</v>
      </c>
      <c r="BJ172" s="176">
        <v>2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1.2E-2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-230.78328999999999</v>
      </c>
      <c r="N173" s="171">
        <v>2037.3174899999999</v>
      </c>
      <c r="O173" s="166">
        <v>511.22050027786599</v>
      </c>
      <c r="P173" s="172">
        <v>254.727</v>
      </c>
      <c r="Q173" s="178">
        <v>2.0069348764672199</v>
      </c>
      <c r="R173" s="179">
        <v>867.87757642823101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1347.6297400000001</v>
      </c>
      <c r="Y173" s="166">
        <v>338.158364247946</v>
      </c>
      <c r="Z173" s="177">
        <v>573</v>
      </c>
      <c r="AA173" s="173">
        <v>0.59015421334719997</v>
      </c>
      <c r="AB173" s="174">
        <v>-1282.98684354483</v>
      </c>
      <c r="AC173" s="168"/>
      <c r="AD173" s="168"/>
      <c r="AE173" s="176">
        <v>936</v>
      </c>
      <c r="AF173" s="176">
        <v>1393</v>
      </c>
      <c r="AG173" s="167"/>
      <c r="AH173" s="180">
        <v>143.5</v>
      </c>
      <c r="AI173" s="166">
        <v>36.008203016935703</v>
      </c>
      <c r="AJ173" s="181" t="s">
        <v>53</v>
      </c>
      <c r="AK173" s="173">
        <v>0.57155877804659805</v>
      </c>
      <c r="AL173" s="174">
        <v>-145.73009557299201</v>
      </c>
      <c r="AM173" s="168"/>
      <c r="AN173" s="168"/>
      <c r="AO173" s="176">
        <v>108</v>
      </c>
      <c r="AP173" s="176">
        <v>158</v>
      </c>
      <c r="AQ173" s="167"/>
      <c r="AR173" s="180">
        <v>51.5</v>
      </c>
      <c r="AS173" s="166">
        <v>12.9228045670536</v>
      </c>
      <c r="AT173" s="181" t="s">
        <v>54</v>
      </c>
      <c r="AU173" s="188">
        <v>0.80767528544084699</v>
      </c>
      <c r="AV173" s="171">
        <v>-21.955262367743899</v>
      </c>
      <c r="AW173" s="168"/>
      <c r="AX173" s="168"/>
      <c r="AY173" s="176">
        <v>13</v>
      </c>
      <c r="AZ173" s="176">
        <v>26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-21.510524735487799</v>
      </c>
      <c r="BG173" s="168">
        <v>2E-3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1552.3605500000001</v>
      </c>
      <c r="N174" s="171">
        <v>4061.8663099999999</v>
      </c>
      <c r="O174" s="166">
        <v>1353.20443091127</v>
      </c>
      <c r="P174" s="172">
        <v>242.02199999999999</v>
      </c>
      <c r="Q174" s="178">
        <v>5.5912455516906299</v>
      </c>
      <c r="R174" s="179">
        <v>3224.97407447564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1213.43148</v>
      </c>
      <c r="Y174" s="166">
        <v>404.25280647487</v>
      </c>
      <c r="Z174" s="177">
        <v>573</v>
      </c>
      <c r="AA174" s="173">
        <v>0.70550228006085602</v>
      </c>
      <c r="AB174" s="174">
        <v>-767.95554661516996</v>
      </c>
      <c r="AC174" s="168"/>
      <c r="AD174" s="168"/>
      <c r="AE174" s="176">
        <v>507</v>
      </c>
      <c r="AF174" s="176">
        <v>851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-91.448835387008202</v>
      </c>
      <c r="AM174" s="168"/>
      <c r="AN174" s="168"/>
      <c r="AO174" s="176">
        <v>63</v>
      </c>
      <c r="AP174" s="176">
        <v>101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-27.9266883522561</v>
      </c>
      <c r="AW174" s="168"/>
      <c r="AX174" s="168"/>
      <c r="AY174" s="176">
        <v>21</v>
      </c>
      <c r="AZ174" s="176">
        <v>31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10.546623295487899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5.9499999999999997E-2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1070.0095200000001</v>
      </c>
      <c r="N175" s="171">
        <v>2485.7895600000002</v>
      </c>
      <c r="O175" s="166">
        <v>918.42127163983696</v>
      </c>
      <c r="P175" s="172">
        <v>222.28899999999999</v>
      </c>
      <c r="Q175" s="178">
        <v>4.1316541603040999</v>
      </c>
      <c r="R175" s="179">
        <v>1792.6943826172901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1774.2472849999999</v>
      </c>
      <c r="Y175" s="166">
        <v>655.52871969308103</v>
      </c>
      <c r="Z175" s="177">
        <v>573</v>
      </c>
      <c r="AA175" s="182">
        <v>1.1440291792200401</v>
      </c>
      <c r="AB175" s="183">
        <v>-12.361753865148801</v>
      </c>
      <c r="AC175" s="168">
        <v>1.9E-2</v>
      </c>
      <c r="AD175" s="168">
        <v>1.4E-2</v>
      </c>
      <c r="AE175" s="176">
        <v>0</v>
      </c>
      <c r="AF175" s="176">
        <v>87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-16.583454534911599</v>
      </c>
      <c r="AM175" s="168">
        <v>0.01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-7.7878614691839001</v>
      </c>
      <c r="AW175" s="168">
        <v>5.0000000000000001E-4</v>
      </c>
      <c r="AX175" s="168"/>
      <c r="AY175" s="176">
        <v>2</v>
      </c>
      <c r="AZ175" s="176">
        <v>10</v>
      </c>
      <c r="BA175" s="167"/>
      <c r="BB175" s="184">
        <v>117.8</v>
      </c>
      <c r="BC175" s="180">
        <v>43.523405013887299</v>
      </c>
      <c r="BD175" s="181" t="s">
        <v>55</v>
      </c>
      <c r="BE175" s="178">
        <v>1.3601064066839801</v>
      </c>
      <c r="BF175" s="179">
        <v>18.024277061632201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2273.10583</v>
      </c>
      <c r="N176" s="171">
        <v>5450.7559700000002</v>
      </c>
      <c r="O176" s="166">
        <v>1246.17170612056</v>
      </c>
      <c r="P176" s="172">
        <v>258.548</v>
      </c>
      <c r="Q176" s="178">
        <v>4.8198853060962001</v>
      </c>
      <c r="R176" s="179">
        <v>4147.9716756314201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2087.7458449999999</v>
      </c>
      <c r="Y176" s="166">
        <v>477.30806807881299</v>
      </c>
      <c r="Z176" s="177">
        <v>573</v>
      </c>
      <c r="AA176" s="188">
        <v>0.832998373610494</v>
      </c>
      <c r="AB176" s="171">
        <v>-799.51455025811003</v>
      </c>
      <c r="AC176" s="168"/>
      <c r="AD176" s="168"/>
      <c r="AE176" s="176">
        <v>419</v>
      </c>
      <c r="AF176" s="176">
        <v>920</v>
      </c>
      <c r="AG176" s="167"/>
      <c r="AH176" s="180">
        <v>221.1</v>
      </c>
      <c r="AI176" s="166">
        <v>50.548688244294198</v>
      </c>
      <c r="AJ176" s="181" t="s">
        <v>53</v>
      </c>
      <c r="AK176" s="188">
        <v>0.80236013086181301</v>
      </c>
      <c r="AL176" s="171">
        <v>-96.347478012671701</v>
      </c>
      <c r="AM176" s="168"/>
      <c r="AN176" s="168"/>
      <c r="AO176" s="176">
        <v>55</v>
      </c>
      <c r="AP176" s="176">
        <v>110</v>
      </c>
      <c r="AQ176" s="167"/>
      <c r="AR176" s="180">
        <v>82.3</v>
      </c>
      <c r="AS176" s="166">
        <v>18.815726108120401</v>
      </c>
      <c r="AT176" s="181" t="s">
        <v>54</v>
      </c>
      <c r="AU176" s="178">
        <v>1.17598288175752</v>
      </c>
      <c r="AV176" s="179">
        <v>1.6784182824960501</v>
      </c>
      <c r="AW176" s="168">
        <v>0.01</v>
      </c>
      <c r="AX176" s="168">
        <v>8.9999999999999993E-3</v>
      </c>
      <c r="AY176" s="176">
        <v>0</v>
      </c>
      <c r="AZ176" s="176">
        <v>2</v>
      </c>
      <c r="BA176" s="167"/>
      <c r="BB176" s="184">
        <v>193.8</v>
      </c>
      <c r="BC176" s="180">
        <v>44.307262694456</v>
      </c>
      <c r="BD176" s="181" t="s">
        <v>55</v>
      </c>
      <c r="BE176" s="178">
        <v>1.38460195920175</v>
      </c>
      <c r="BF176" s="179">
        <v>32.556836564992103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1.4999999999999999E-2</v>
      </c>
      <c r="G177" s="168">
        <v>1.0999999999999999E-2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-421.38905</v>
      </c>
      <c r="N177" s="171">
        <v>2462.4412200000002</v>
      </c>
      <c r="O177" s="166">
        <v>619.44482996610895</v>
      </c>
      <c r="P177" s="172">
        <v>241.762</v>
      </c>
      <c r="Q177" s="178">
        <v>2.56220923869801</v>
      </c>
      <c r="R177" s="179">
        <v>1355.29811763515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2288.94868</v>
      </c>
      <c r="Y177" s="166">
        <v>575.80153157270104</v>
      </c>
      <c r="Z177" s="177">
        <v>573</v>
      </c>
      <c r="AA177" s="182">
        <v>1.0048892348563701</v>
      </c>
      <c r="AB177" s="183">
        <v>-335.090654779901</v>
      </c>
      <c r="AC177" s="168">
        <v>5.0000000000000001E-3</v>
      </c>
      <c r="AD177" s="168">
        <v>1E-3</v>
      </c>
      <c r="AE177" s="176">
        <v>0</v>
      </c>
      <c r="AF177" s="176">
        <v>445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-103.50694256742401</v>
      </c>
      <c r="AM177" s="168"/>
      <c r="AN177" s="168"/>
      <c r="AO177" s="176">
        <v>66</v>
      </c>
      <c r="AP177" s="176">
        <v>116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-39.4716044615679</v>
      </c>
      <c r="AW177" s="168"/>
      <c r="AX177" s="168"/>
      <c r="AY177" s="176">
        <v>30</v>
      </c>
      <c r="AZ177" s="176">
        <v>43</v>
      </c>
      <c r="BA177" s="167"/>
      <c r="BB177" s="184">
        <v>98.2</v>
      </c>
      <c r="BC177" s="180">
        <v>24.702917498543101</v>
      </c>
      <c r="BD177" s="181" t="s">
        <v>55</v>
      </c>
      <c r="BE177" s="188">
        <v>0.77196617182947302</v>
      </c>
      <c r="BF177" s="171">
        <v>-48.343208923135798</v>
      </c>
      <c r="BG177" s="168"/>
      <c r="BH177" s="168"/>
      <c r="BI177" s="176">
        <v>30</v>
      </c>
      <c r="BJ177" s="176">
        <v>55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5.6500000000000002E-2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1395.8678399999999</v>
      </c>
      <c r="N178" s="171">
        <v>3156.1013699999999</v>
      </c>
      <c r="O178" s="166">
        <v>1204.2477053488701</v>
      </c>
      <c r="P178" s="172">
        <v>238.04499999999999</v>
      </c>
      <c r="Q178" s="178">
        <v>5.0589077920093697</v>
      </c>
      <c r="R178" s="179">
        <v>2437.4030011578402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1222.6294</v>
      </c>
      <c r="Y178" s="166">
        <v>466.508669029874</v>
      </c>
      <c r="Z178" s="177">
        <v>573</v>
      </c>
      <c r="AA178" s="188">
        <v>0.81415125485143902</v>
      </c>
      <c r="AB178" s="171">
        <v>-507.355121189503</v>
      </c>
      <c r="AC178" s="168"/>
      <c r="AD178" s="168"/>
      <c r="AE178" s="176">
        <v>280</v>
      </c>
      <c r="AF178" s="176">
        <v>580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18.5922777749761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-2.8067231047679702</v>
      </c>
      <c r="AW178" s="168">
        <v>6.4999999999999997E-3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40.586553790464102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2342.40985</v>
      </c>
      <c r="N179" s="171">
        <v>4155.3453600000003</v>
      </c>
      <c r="O179" s="166">
        <v>1310.2384682798499</v>
      </c>
      <c r="P179" s="172">
        <v>247.75800000000001</v>
      </c>
      <c r="Q179" s="178">
        <v>5.2883800655472299</v>
      </c>
      <c r="R179" s="179">
        <v>3250.1612023964099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1868.4990700000001</v>
      </c>
      <c r="Y179" s="166">
        <v>589.16387143790098</v>
      </c>
      <c r="Z179" s="177">
        <v>573</v>
      </c>
      <c r="AA179" s="182">
        <v>1.0282091997170999</v>
      </c>
      <c r="AB179" s="183">
        <v>-224.95713446911699</v>
      </c>
      <c r="AC179" s="168">
        <v>7.0000000000000001E-3</v>
      </c>
      <c r="AD179" s="168">
        <v>3.0000000000000001E-3</v>
      </c>
      <c r="AE179" s="176">
        <v>0</v>
      </c>
      <c r="AF179" s="176">
        <v>313</v>
      </c>
      <c r="AG179" s="167"/>
      <c r="AH179" s="180">
        <v>168.5</v>
      </c>
      <c r="AI179" s="166">
        <v>53.130405003244803</v>
      </c>
      <c r="AJ179" s="181" t="s">
        <v>53</v>
      </c>
      <c r="AK179" s="188">
        <v>0.84333976195626603</v>
      </c>
      <c r="AL179" s="171">
        <v>-61.670577454719599</v>
      </c>
      <c r="AM179" s="168"/>
      <c r="AN179" s="168"/>
      <c r="AO179" s="176">
        <v>32</v>
      </c>
      <c r="AP179" s="176">
        <v>72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-30.4560196710399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-23.912039342079801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365.52355</v>
      </c>
      <c r="N180" s="171">
        <v>1508.5529799999999</v>
      </c>
      <c r="O180" s="166">
        <v>432.16500221363998</v>
      </c>
      <c r="P180" s="172">
        <v>247.167</v>
      </c>
      <c r="Q180" s="178">
        <v>1.7484737129699399</v>
      </c>
      <c r="R180" s="179">
        <v>514.62723775472398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1333.5001150000001</v>
      </c>
      <c r="Y180" s="166">
        <v>382.01646729759801</v>
      </c>
      <c r="Z180" s="177">
        <v>573</v>
      </c>
      <c r="AA180" s="173">
        <v>0.66669540540593097</v>
      </c>
      <c r="AB180" s="174">
        <v>-970.68875449529298</v>
      </c>
      <c r="AC180" s="168"/>
      <c r="AD180" s="168"/>
      <c r="AE180" s="176">
        <v>667</v>
      </c>
      <c r="AF180" s="176">
        <v>1067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-73.440137483775601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-39.540352376831898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-47.480704753663801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6.4000000000000001E-2</v>
      </c>
      <c r="G181" s="168">
        <v>5.8999999999999997E-2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865.42906000000005</v>
      </c>
      <c r="N181" s="171">
        <v>3139.4264199999998</v>
      </c>
      <c r="O181" s="166">
        <v>1238.7592606466101</v>
      </c>
      <c r="P181" s="172">
        <v>233.029</v>
      </c>
      <c r="Q181" s="178">
        <v>5.3159017145789198</v>
      </c>
      <c r="R181" s="179">
        <v>2459.0866714449398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1591.53459</v>
      </c>
      <c r="Y181" s="166">
        <v>627.98994091471604</v>
      </c>
      <c r="Z181" s="177">
        <v>573</v>
      </c>
      <c r="AA181" s="182">
        <v>1.09596848327176</v>
      </c>
      <c r="AB181" s="183">
        <v>-81.367391822204993</v>
      </c>
      <c r="AC181" s="168">
        <v>1.4E-2</v>
      </c>
      <c r="AD181" s="168">
        <v>0.01</v>
      </c>
      <c r="AE181" s="176">
        <v>0</v>
      </c>
      <c r="AF181" s="176">
        <v>152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6.4683684907523702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-20.012795303935899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24.174409392128201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2394.73468</v>
      </c>
      <c r="N182" s="171">
        <v>4414.5874999999996</v>
      </c>
      <c r="O182" s="166">
        <v>1183.83780471614</v>
      </c>
      <c r="P182" s="172">
        <v>254.047</v>
      </c>
      <c r="Q182" s="178">
        <v>4.6599164907128996</v>
      </c>
      <c r="R182" s="179">
        <v>3323.2364403543002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1877.97649</v>
      </c>
      <c r="Y182" s="166">
        <v>503.60754322575298</v>
      </c>
      <c r="Z182" s="177">
        <v>573</v>
      </c>
      <c r="AA182" s="188">
        <v>0.87889623599607802</v>
      </c>
      <c r="AB182" s="171">
        <v>-583.55290092761402</v>
      </c>
      <c r="AC182" s="168"/>
      <c r="AD182" s="168"/>
      <c r="AE182" s="176">
        <v>259</v>
      </c>
      <c r="AF182" s="176">
        <v>687</v>
      </c>
      <c r="AG182" s="167"/>
      <c r="AH182" s="180">
        <v>216.3</v>
      </c>
      <c r="AI182" s="166">
        <v>58.004086941328197</v>
      </c>
      <c r="AJ182" s="181" t="s">
        <v>53</v>
      </c>
      <c r="AK182" s="188">
        <v>0.92069979271949498</v>
      </c>
      <c r="AL182" s="171">
        <v>-54.339357117695698</v>
      </c>
      <c r="AM182" s="168"/>
      <c r="AN182" s="168"/>
      <c r="AO182" s="176">
        <v>19</v>
      </c>
      <c r="AP182" s="176">
        <v>66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-39.933804982271901</v>
      </c>
      <c r="AW182" s="168"/>
      <c r="AX182" s="168"/>
      <c r="AY182" s="176">
        <v>31</v>
      </c>
      <c r="AZ182" s="176">
        <v>43</v>
      </c>
      <c r="BA182" s="167"/>
      <c r="BB182" s="184">
        <v>118</v>
      </c>
      <c r="BC182" s="180">
        <v>31.643468604145699</v>
      </c>
      <c r="BD182" s="181" t="s">
        <v>55</v>
      </c>
      <c r="BE182" s="182">
        <v>0.98885839387955399</v>
      </c>
      <c r="BF182" s="183">
        <v>-19.4676099645439</v>
      </c>
      <c r="BG182" s="168">
        <v>3.0000000000000001E-3</v>
      </c>
      <c r="BH182" s="168"/>
      <c r="BI182" s="176">
        <v>2</v>
      </c>
      <c r="BJ182" s="176">
        <v>26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-288.21571</v>
      </c>
      <c r="N183" s="171">
        <v>1949.66534</v>
      </c>
      <c r="O183" s="166">
        <v>438.15591387834701</v>
      </c>
      <c r="P183" s="172">
        <v>217.155</v>
      </c>
      <c r="Q183" s="178">
        <v>2.0177104551050902</v>
      </c>
      <c r="R183" s="179">
        <v>836.51530105498603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2260.8500450000001</v>
      </c>
      <c r="Y183" s="166">
        <v>508.08966917823801</v>
      </c>
      <c r="Z183" s="177">
        <v>573</v>
      </c>
      <c r="AA183" s="188">
        <v>0.88671844533723898</v>
      </c>
      <c r="AB183" s="171">
        <v>-676.38360062406105</v>
      </c>
      <c r="AC183" s="168"/>
      <c r="AD183" s="168"/>
      <c r="AE183" s="176">
        <v>289</v>
      </c>
      <c r="AF183" s="176">
        <v>799</v>
      </c>
      <c r="AG183" s="167"/>
      <c r="AH183" s="180">
        <v>186.35</v>
      </c>
      <c r="AI183" s="166">
        <v>41.879164016543399</v>
      </c>
      <c r="AJ183" s="181" t="s">
        <v>53</v>
      </c>
      <c r="AK183" s="173">
        <v>0.66474863518322902</v>
      </c>
      <c r="AL183" s="174">
        <v>-136.59191915238401</v>
      </c>
      <c r="AM183" s="168"/>
      <c r="AN183" s="168"/>
      <c r="AO183" s="176">
        <v>94</v>
      </c>
      <c r="AP183" s="176">
        <v>151</v>
      </c>
      <c r="AQ183" s="167"/>
      <c r="AR183" s="180">
        <v>30.4</v>
      </c>
      <c r="AS183" s="166">
        <v>6.8319108457360898</v>
      </c>
      <c r="AT183" s="181" t="s">
        <v>54</v>
      </c>
      <c r="AU183" s="173">
        <v>0.426994427858506</v>
      </c>
      <c r="AV183" s="174">
        <v>-51.6169953402879</v>
      </c>
      <c r="AW183" s="168"/>
      <c r="AX183" s="168"/>
      <c r="AY183" s="176">
        <v>41</v>
      </c>
      <c r="AZ183" s="176">
        <v>56</v>
      </c>
      <c r="BA183" s="167"/>
      <c r="BB183" s="184">
        <v>119.8</v>
      </c>
      <c r="BC183" s="180">
        <v>26.923122346025799</v>
      </c>
      <c r="BD183" s="181" t="s">
        <v>55</v>
      </c>
      <c r="BE183" s="188">
        <v>0.84134757331330501</v>
      </c>
      <c r="BF183" s="171">
        <v>-44.233990680575801</v>
      </c>
      <c r="BG183" s="168"/>
      <c r="BH183" s="168"/>
      <c r="BI183" s="176">
        <v>23</v>
      </c>
      <c r="BJ183" s="176">
        <v>52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1.2E-2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1293.9471000000001</v>
      </c>
      <c r="N184" s="171">
        <v>2493.0768400000002</v>
      </c>
      <c r="O184" s="166">
        <v>551.57147022249796</v>
      </c>
      <c r="P184" s="172">
        <v>287.5</v>
      </c>
      <c r="Q184" s="178">
        <v>1.9185094616434699</v>
      </c>
      <c r="R184" s="179">
        <v>996.06857545919797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1785.3928350000001</v>
      </c>
      <c r="Y184" s="166">
        <v>395.00256675829701</v>
      </c>
      <c r="Z184" s="177">
        <v>573</v>
      </c>
      <c r="AA184" s="173">
        <v>0.68935875525008194</v>
      </c>
      <c r="AB184" s="174">
        <v>-1198.2097235456699</v>
      </c>
      <c r="AC184" s="168"/>
      <c r="AD184" s="168"/>
      <c r="AE184" s="176">
        <v>805</v>
      </c>
      <c r="AF184" s="176">
        <v>1323</v>
      </c>
      <c r="AG184" s="167"/>
      <c r="AH184" s="180">
        <v>170.8</v>
      </c>
      <c r="AI184" s="166">
        <v>37.788007815275598</v>
      </c>
      <c r="AJ184" s="181" t="s">
        <v>53</v>
      </c>
      <c r="AK184" s="173">
        <v>0.59980964786151802</v>
      </c>
      <c r="AL184" s="174">
        <v>-157.24007188198399</v>
      </c>
      <c r="AM184" s="168"/>
      <c r="AN184" s="168"/>
      <c r="AO184" s="176">
        <v>114</v>
      </c>
      <c r="AP184" s="176">
        <v>171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-38.911764287488097</v>
      </c>
      <c r="AW184" s="168"/>
      <c r="AX184" s="168"/>
      <c r="AY184" s="176">
        <v>28</v>
      </c>
      <c r="AZ184" s="176">
        <v>43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-25.623528574976099</v>
      </c>
      <c r="BG184" s="168">
        <v>2E-3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1660.4866400000001</v>
      </c>
      <c r="N185" s="171">
        <v>3467.4830999999999</v>
      </c>
      <c r="O185" s="166">
        <v>1142.74339922129</v>
      </c>
      <c r="P185" s="172">
        <v>243.29900000000001</v>
      </c>
      <c r="Q185" s="178">
        <v>4.6968684590618501</v>
      </c>
      <c r="R185" s="179">
        <v>2617.0142043908099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1115.9660550000001</v>
      </c>
      <c r="Y185" s="166">
        <v>367.77766648849001</v>
      </c>
      <c r="Z185" s="177">
        <v>573</v>
      </c>
      <c r="AA185" s="173">
        <v>0.64184584029404901</v>
      </c>
      <c r="AB185" s="174">
        <v>-886.99604999865505</v>
      </c>
      <c r="AC185" s="168"/>
      <c r="AD185" s="168"/>
      <c r="AE185" s="176">
        <v>623</v>
      </c>
      <c r="AF185" s="176">
        <v>971</v>
      </c>
      <c r="AG185" s="167"/>
      <c r="AH185" s="180">
        <v>115.8</v>
      </c>
      <c r="AI185" s="166">
        <v>38.163036938759902</v>
      </c>
      <c r="AJ185" s="181" t="s">
        <v>53</v>
      </c>
      <c r="AK185" s="173">
        <v>0.60576249109142699</v>
      </c>
      <c r="AL185" s="174">
        <v>-104.420964423936</v>
      </c>
      <c r="AM185" s="168"/>
      <c r="AN185" s="168"/>
      <c r="AO185" s="176">
        <v>76</v>
      </c>
      <c r="AP185" s="176">
        <v>114</v>
      </c>
      <c r="AQ185" s="167"/>
      <c r="AR185" s="180">
        <v>37.799999999999997</v>
      </c>
      <c r="AS185" s="166">
        <v>12.457364389336099</v>
      </c>
      <c r="AT185" s="181" t="s">
        <v>54</v>
      </c>
      <c r="AU185" s="188">
        <v>0.77858527433350799</v>
      </c>
      <c r="AV185" s="171">
        <v>-18.1291338219519</v>
      </c>
      <c r="AW185" s="168"/>
      <c r="AX185" s="168"/>
      <c r="AY185" s="176">
        <v>11</v>
      </c>
      <c r="AZ185" s="176">
        <v>21</v>
      </c>
      <c r="BA185" s="167"/>
      <c r="BB185" s="184">
        <v>79</v>
      </c>
      <c r="BC185" s="180">
        <v>26.0352324539036</v>
      </c>
      <c r="BD185" s="181" t="s">
        <v>55</v>
      </c>
      <c r="BE185" s="188">
        <v>0.81360101418448605</v>
      </c>
      <c r="BF185" s="171">
        <v>-32.858267643903901</v>
      </c>
      <c r="BG185" s="168"/>
      <c r="BH185" s="168"/>
      <c r="BI185" s="176">
        <v>19</v>
      </c>
      <c r="BJ185" s="176">
        <v>38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3218.75396</v>
      </c>
      <c r="N186" s="171">
        <v>7504.5716700000003</v>
      </c>
      <c r="O186" s="166">
        <v>1912.3165259038999</v>
      </c>
      <c r="P186" s="172">
        <v>285.27300000000002</v>
      </c>
      <c r="Q186" s="178">
        <v>6.7034613366981803</v>
      </c>
      <c r="R186" s="179">
        <v>6214.8996439212697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1901.55602</v>
      </c>
      <c r="Y186" s="166">
        <v>484.55490358159898</v>
      </c>
      <c r="Z186" s="177">
        <v>573</v>
      </c>
      <c r="AA186" s="188">
        <v>0.84564555598882896</v>
      </c>
      <c r="AB186" s="171">
        <v>-688.88216007001597</v>
      </c>
      <c r="AC186" s="168"/>
      <c r="AD186" s="168"/>
      <c r="AE186" s="176">
        <v>348</v>
      </c>
      <c r="AF186" s="176">
        <v>797</v>
      </c>
      <c r="AG186" s="167"/>
      <c r="AH186" s="180">
        <v>185.9</v>
      </c>
      <c r="AI186" s="166">
        <v>47.371076964547797</v>
      </c>
      <c r="AJ186" s="181" t="s">
        <v>53</v>
      </c>
      <c r="AK186" s="173">
        <v>0.751921856580125</v>
      </c>
      <c r="AL186" s="174">
        <v>-98.912574772095894</v>
      </c>
      <c r="AM186" s="168"/>
      <c r="AN186" s="168"/>
      <c r="AO186" s="176">
        <v>62</v>
      </c>
      <c r="AP186" s="176">
        <v>111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3.2666476769280202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212.6</v>
      </c>
      <c r="BC186" s="180">
        <v>54.174776560854603</v>
      </c>
      <c r="BD186" s="181" t="s">
        <v>55</v>
      </c>
      <c r="BE186" s="178">
        <v>1.6929617675267099</v>
      </c>
      <c r="BF186" s="179">
        <v>67.933295353855996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6.8000000000000005E-2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8.5471000000000004</v>
      </c>
      <c r="N187" s="171">
        <v>516.31836999999996</v>
      </c>
      <c r="O187" s="166">
        <v>282.31367692921401</v>
      </c>
      <c r="P187" s="172">
        <v>243.29900000000001</v>
      </c>
      <c r="Q187" s="178">
        <v>1.16035691445182</v>
      </c>
      <c r="R187" s="179">
        <v>3.7185355594092502</v>
      </c>
      <c r="S187" s="168">
        <v>0.01</v>
      </c>
      <c r="T187" s="168">
        <v>8.0000000000000002E-3</v>
      </c>
      <c r="U187" s="175">
        <v>0</v>
      </c>
      <c r="V187" s="176">
        <v>18</v>
      </c>
      <c r="W187" s="167"/>
      <c r="X187" s="175">
        <v>1256.071265</v>
      </c>
      <c r="Y187" s="166">
        <v>686.79736749881499</v>
      </c>
      <c r="Z187" s="177">
        <v>573</v>
      </c>
      <c r="AA187" s="178">
        <v>1.19859924519863</v>
      </c>
      <c r="AB187" s="179">
        <v>48.833647358914</v>
      </c>
      <c r="AC187" s="168">
        <v>0.02</v>
      </c>
      <c r="AD187" s="168">
        <v>0.02</v>
      </c>
      <c r="AE187" s="176">
        <v>0</v>
      </c>
      <c r="AF187" s="176">
        <v>2</v>
      </c>
      <c r="AG187" s="167"/>
      <c r="AH187" s="180">
        <v>167.2</v>
      </c>
      <c r="AI187" s="166">
        <v>91.421978231308302</v>
      </c>
      <c r="AJ187" s="181" t="s">
        <v>53</v>
      </c>
      <c r="AK187" s="178">
        <v>1.4511425116080701</v>
      </c>
      <c r="AL187" s="179">
        <v>34.467068217472303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-13.1099509288959</v>
      </c>
      <c r="AW187" s="168"/>
      <c r="AX187" s="168"/>
      <c r="AY187" s="176">
        <v>9</v>
      </c>
      <c r="AZ187" s="176">
        <v>15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20.580098142208101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3.3000000000000002E-2</v>
      </c>
      <c r="G188" s="168">
        <v>2.4E-2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171.74587</v>
      </c>
      <c r="N188" s="171">
        <v>1660.3375000000001</v>
      </c>
      <c r="O188" s="166">
        <v>551.21278307374405</v>
      </c>
      <c r="P188" s="172">
        <v>262.53800000000001</v>
      </c>
      <c r="Q188" s="178">
        <v>2.0995542857557501</v>
      </c>
      <c r="R188" s="179">
        <v>749.33042912947803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1921.601625</v>
      </c>
      <c r="Y188" s="166">
        <v>637.94944080663095</v>
      </c>
      <c r="Z188" s="177">
        <v>573</v>
      </c>
      <c r="AA188" s="182">
        <v>1.11334980943566</v>
      </c>
      <c r="AB188" s="183">
        <v>-66.708835233600198</v>
      </c>
      <c r="AC188" s="168">
        <v>1.6E-2</v>
      </c>
      <c r="AD188" s="168">
        <v>1.0999999999999999E-2</v>
      </c>
      <c r="AE188" s="176">
        <v>0</v>
      </c>
      <c r="AF188" s="176">
        <v>150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-58.910050601599998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-38.520012851200001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-12.040025702399999</v>
      </c>
      <c r="BG188" s="168">
        <v>7.0000000000000001E-3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3.2000000000000001E-2</v>
      </c>
      <c r="G189" s="168">
        <v>2.3E-2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1843.2407800000001</v>
      </c>
      <c r="N189" s="171">
        <v>4229.2035100000003</v>
      </c>
      <c r="O189" s="166">
        <v>1567.89212834196</v>
      </c>
      <c r="P189" s="172">
        <v>243.27799999999999</v>
      </c>
      <c r="Q189" s="178">
        <v>6.44485785127286</v>
      </c>
      <c r="R189" s="179">
        <v>3473.2454181457701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1604.9930400000001</v>
      </c>
      <c r="Y189" s="166">
        <v>595.01888417273801</v>
      </c>
      <c r="Z189" s="177">
        <v>573</v>
      </c>
      <c r="AA189" s="182">
        <v>1.0384273720292101</v>
      </c>
      <c r="AB189" s="183">
        <v>-175.53782030169401</v>
      </c>
      <c r="AC189" s="168">
        <v>8.0000000000000002E-3</v>
      </c>
      <c r="AD189" s="168">
        <v>4.0000000000000001E-3</v>
      </c>
      <c r="AE189" s="176">
        <v>0</v>
      </c>
      <c r="AF189" s="176">
        <v>250</v>
      </c>
      <c r="AG189" s="167"/>
      <c r="AH189" s="180">
        <v>162.85</v>
      </c>
      <c r="AI189" s="166">
        <v>60.373361673599703</v>
      </c>
      <c r="AJ189" s="181" t="s">
        <v>53</v>
      </c>
      <c r="AK189" s="188">
        <v>0.95830732815237696</v>
      </c>
      <c r="AL189" s="171">
        <v>-32.915173122175801</v>
      </c>
      <c r="AM189" s="168">
        <v>0</v>
      </c>
      <c r="AN189" s="168"/>
      <c r="AO189" s="176">
        <v>8</v>
      </c>
      <c r="AP189" s="176">
        <v>42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-22.2181392056319</v>
      </c>
      <c r="AW189" s="168"/>
      <c r="AX189" s="168"/>
      <c r="AY189" s="176">
        <v>16</v>
      </c>
      <c r="AZ189" s="176">
        <v>25</v>
      </c>
      <c r="BA189" s="167"/>
      <c r="BB189" s="184">
        <v>94.4</v>
      </c>
      <c r="BC189" s="180">
        <v>34.996901086815001</v>
      </c>
      <c r="BD189" s="181" t="s">
        <v>55</v>
      </c>
      <c r="BE189" s="182">
        <v>1.0936531589629701</v>
      </c>
      <c r="BF189" s="183">
        <v>-5.0362784112638597</v>
      </c>
      <c r="BG189" s="168">
        <v>1.4E-2</v>
      </c>
      <c r="BH189" s="168">
        <v>8.9999999999999993E-3</v>
      </c>
      <c r="BI189" s="176">
        <v>0</v>
      </c>
      <c r="BJ189" s="176">
        <v>10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21.173999999999999</v>
      </c>
      <c r="N190" s="171">
        <v>305.33715000000001</v>
      </c>
      <c r="O190" s="166">
        <v>121.588766341845</v>
      </c>
      <c r="P190" s="172">
        <v>233.029</v>
      </c>
      <c r="Q190" s="173">
        <v>0.521775256907275</v>
      </c>
      <c r="R190" s="174">
        <v>-368.80059828059598</v>
      </c>
      <c r="S190" s="168"/>
      <c r="T190" s="168"/>
      <c r="U190" s="175">
        <v>280</v>
      </c>
      <c r="V190" s="176">
        <v>397</v>
      </c>
      <c r="W190" s="167"/>
      <c r="X190" s="175">
        <v>2084.77241</v>
      </c>
      <c r="Y190" s="166">
        <v>830.18036107108503</v>
      </c>
      <c r="Z190" s="177">
        <v>573</v>
      </c>
      <c r="AA190" s="178">
        <v>1.4488313456738</v>
      </c>
      <c r="AB190" s="179">
        <v>427.12065951065398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207.8</v>
      </c>
      <c r="AI190" s="166">
        <v>82.748350948567804</v>
      </c>
      <c r="AJ190" s="181" t="s">
        <v>53</v>
      </c>
      <c r="AK190" s="178">
        <v>1.3134658880725001</v>
      </c>
      <c r="AL190" s="179">
        <v>25.545095495935801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3.11304012595195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144.19999999999999</v>
      </c>
      <c r="BC190" s="180">
        <v>57.422099166426698</v>
      </c>
      <c r="BD190" s="181" t="s">
        <v>55</v>
      </c>
      <c r="BE190" s="178">
        <v>1.7944405989508401</v>
      </c>
      <c r="BF190" s="179">
        <v>51.6260802519039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1.0999999999999999E-2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376.69189999999998</v>
      </c>
      <c r="N191" s="171">
        <v>2091.13877</v>
      </c>
      <c r="O191" s="166">
        <v>594.62865471150405</v>
      </c>
      <c r="P191" s="172">
        <v>232.833</v>
      </c>
      <c r="Q191" s="178">
        <v>2.5538847788393602</v>
      </c>
      <c r="R191" s="179">
        <v>1147.87308980953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1476.9475600000001</v>
      </c>
      <c r="Y191" s="166">
        <v>419.979464434222</v>
      </c>
      <c r="Z191" s="177">
        <v>573</v>
      </c>
      <c r="AA191" s="173">
        <v>0.73294845450998702</v>
      </c>
      <c r="AB191" s="174">
        <v>-844.42112377394903</v>
      </c>
      <c r="AC191" s="168"/>
      <c r="AD191" s="168"/>
      <c r="AE191" s="176">
        <v>539</v>
      </c>
      <c r="AF191" s="176">
        <v>942</v>
      </c>
      <c r="AG191" s="167"/>
      <c r="AH191" s="180">
        <v>137.30000000000001</v>
      </c>
      <c r="AI191" s="166">
        <v>39.042131236412203</v>
      </c>
      <c r="AJ191" s="181" t="s">
        <v>53</v>
      </c>
      <c r="AK191" s="173">
        <v>0.61971636883193904</v>
      </c>
      <c r="AL191" s="174">
        <v>-117.929017587712</v>
      </c>
      <c r="AM191" s="168"/>
      <c r="AN191" s="168"/>
      <c r="AO191" s="176">
        <v>85</v>
      </c>
      <c r="AP191" s="176">
        <v>129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-33.420067958783903</v>
      </c>
      <c r="AW191" s="168"/>
      <c r="AX191" s="168"/>
      <c r="AY191" s="176">
        <v>25</v>
      </c>
      <c r="AZ191" s="176">
        <v>37</v>
      </c>
      <c r="BA191" s="167"/>
      <c r="BB191" s="184">
        <v>109.4</v>
      </c>
      <c r="BC191" s="180">
        <v>31.108588181088798</v>
      </c>
      <c r="BD191" s="181" t="s">
        <v>55</v>
      </c>
      <c r="BE191" s="182">
        <v>0.97214338065902395</v>
      </c>
      <c r="BF191" s="183">
        <v>-20.240135917567802</v>
      </c>
      <c r="BG191" s="168">
        <v>1E-3</v>
      </c>
      <c r="BH191" s="168"/>
      <c r="BI191" s="176">
        <v>4</v>
      </c>
      <c r="BJ191" s="176">
        <v>26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3.2000000000000001E-2</v>
      </c>
      <c r="G192" s="168">
        <v>2.3E-2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3839.7636000000002</v>
      </c>
      <c r="N192" s="171">
        <v>9791.5432500000006</v>
      </c>
      <c r="O192" s="166">
        <v>1315.0013869048601</v>
      </c>
      <c r="P192" s="172">
        <v>247.167</v>
      </c>
      <c r="Q192" s="178">
        <v>5.3202951320559002</v>
      </c>
      <c r="R192" s="179">
        <v>7671.3868406240499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4318.6879499999995</v>
      </c>
      <c r="Y192" s="166">
        <v>579.998525141512</v>
      </c>
      <c r="Z192" s="177">
        <v>573</v>
      </c>
      <c r="AA192" s="182">
        <v>1.0122138309624999</v>
      </c>
      <c r="AB192" s="183">
        <v>-596.40841226687803</v>
      </c>
      <c r="AC192" s="168">
        <v>5.0000000000000001E-3</v>
      </c>
      <c r="AD192" s="168">
        <v>1E-3</v>
      </c>
      <c r="AE192" s="176">
        <v>0</v>
      </c>
      <c r="AF192" s="176">
        <v>802</v>
      </c>
      <c r="AG192" s="167"/>
      <c r="AH192" s="180">
        <v>423.2</v>
      </c>
      <c r="AI192" s="166">
        <v>56.8356358879524</v>
      </c>
      <c r="AJ192" s="181" t="s">
        <v>53</v>
      </c>
      <c r="AK192" s="188">
        <v>0.90215295060241996</v>
      </c>
      <c r="AL192" s="171">
        <v>-117.20326496128</v>
      </c>
      <c r="AM192" s="168"/>
      <c r="AN192" s="168"/>
      <c r="AO192" s="176">
        <v>46</v>
      </c>
      <c r="AP192" s="176">
        <v>140</v>
      </c>
      <c r="AQ192" s="167"/>
      <c r="AR192" s="180">
        <v>116.8</v>
      </c>
      <c r="AS192" s="166">
        <v>15.6862057460133</v>
      </c>
      <c r="AT192" s="181" t="s">
        <v>54</v>
      </c>
      <c r="AU192" s="182">
        <v>0.98038785912583404</v>
      </c>
      <c r="AV192" s="183">
        <v>-20.44527364096</v>
      </c>
      <c r="AW192" s="168">
        <v>1E-3</v>
      </c>
      <c r="AX192" s="168"/>
      <c r="AY192" s="176">
        <v>3</v>
      </c>
      <c r="AZ192" s="176">
        <v>27</v>
      </c>
      <c r="BA192" s="167"/>
      <c r="BB192" s="184">
        <v>266.39999999999998</v>
      </c>
      <c r="BC192" s="180">
        <v>35.777441872756398</v>
      </c>
      <c r="BD192" s="181" t="s">
        <v>55</v>
      </c>
      <c r="BE192" s="182">
        <v>1.1180450585236399</v>
      </c>
      <c r="BF192" s="183">
        <v>-8.0905472819199495</v>
      </c>
      <c r="BG192" s="168">
        <v>1.6E-2</v>
      </c>
      <c r="BH192" s="168">
        <v>1.2E-2</v>
      </c>
      <c r="BI192" s="176">
        <v>0</v>
      </c>
      <c r="BJ192" s="176">
        <v>20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8490.9308999999994</v>
      </c>
      <c r="N193" s="171">
        <v>19524.78097</v>
      </c>
      <c r="O193" s="166">
        <v>1791.9763137713201</v>
      </c>
      <c r="P193" s="172">
        <v>236.7</v>
      </c>
      <c r="Q193" s="178">
        <v>7.5706646124686099</v>
      </c>
      <c r="R193" s="179">
        <v>16553.767349822501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16769.252605000001</v>
      </c>
      <c r="Y193" s="166">
        <v>1539.0750612762399</v>
      </c>
      <c r="Z193" s="177">
        <v>573</v>
      </c>
      <c r="AA193" s="178">
        <v>2.6859948713372401</v>
      </c>
      <c r="AB193" s="179">
        <v>9577.0650073586603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2133.6</v>
      </c>
      <c r="AI193" s="166">
        <v>195.82092464633101</v>
      </c>
      <c r="AJ193" s="181" t="s">
        <v>53</v>
      </c>
      <c r="AK193" s="178">
        <v>3.10826864517986</v>
      </c>
      <c r="AL193" s="179">
        <v>1342.8359185839399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747.7</v>
      </c>
      <c r="AS193" s="166">
        <v>68.623596437036696</v>
      </c>
      <c r="AT193" s="181" t="s">
        <v>54</v>
      </c>
      <c r="AU193" s="178">
        <v>4.2889747773147899</v>
      </c>
      <c r="AV193" s="179">
        <v>546.87102694195198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1315.4</v>
      </c>
      <c r="BC193" s="180">
        <v>120.72686739772401</v>
      </c>
      <c r="BD193" s="181" t="s">
        <v>55</v>
      </c>
      <c r="BE193" s="178">
        <v>3.7727146061788801</v>
      </c>
      <c r="BF193" s="179">
        <v>913.74205388390396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0.02</v>
      </c>
      <c r="G194" s="168">
        <v>1.2999999999999999E-2</v>
      </c>
      <c r="H194" s="169"/>
      <c r="I194" s="170">
        <v>3</v>
      </c>
      <c r="J194" s="170">
        <v>3</v>
      </c>
      <c r="K194" s="167"/>
      <c r="L194" s="171">
        <v>650.51280999999994</v>
      </c>
      <c r="M194" s="171">
        <v>-172.86514</v>
      </c>
      <c r="N194" s="171">
        <v>477.64767000000001</v>
      </c>
      <c r="O194" s="166">
        <v>274.73495806939098</v>
      </c>
      <c r="P194" s="172">
        <v>236.7</v>
      </c>
      <c r="Q194" s="178">
        <v>1.16068845825683</v>
      </c>
      <c r="R194" s="179">
        <v>3.57548299265164</v>
      </c>
      <c r="S194" s="168">
        <v>0.01</v>
      </c>
      <c r="T194" s="168">
        <v>8.0000000000000002E-3</v>
      </c>
      <c r="U194" s="175">
        <v>0</v>
      </c>
      <c r="V194" s="176">
        <v>17</v>
      </c>
      <c r="W194" s="167"/>
      <c r="X194" s="175">
        <v>1048.605585</v>
      </c>
      <c r="Y194" s="166">
        <v>603.14040980521099</v>
      </c>
      <c r="Z194" s="177">
        <v>573</v>
      </c>
      <c r="AA194" s="182">
        <v>1.0526010642324799</v>
      </c>
      <c r="AB194" s="183">
        <v>-99.021635765570906</v>
      </c>
      <c r="AC194" s="168">
        <v>0.01</v>
      </c>
      <c r="AD194" s="168">
        <v>5.0000000000000001E-3</v>
      </c>
      <c r="AE194" s="176">
        <v>0</v>
      </c>
      <c r="AF194" s="176">
        <v>147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-48.528909089408302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-24.045437229056098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8">
        <v>0.94545753217337203</v>
      </c>
      <c r="BF194" s="171">
        <v>-11.4908744581122</v>
      </c>
      <c r="BG194" s="168"/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5.7000000000000002E-2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1727.8947800000001</v>
      </c>
      <c r="N195" s="171">
        <v>4753.3346700000002</v>
      </c>
      <c r="O195" s="166">
        <v>1047.4295945235599</v>
      </c>
      <c r="P195" s="172">
        <v>287.5</v>
      </c>
      <c r="Q195" s="178">
        <v>3.6432333722558599</v>
      </c>
      <c r="R195" s="179">
        <v>3250.3177121680001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2704.969235</v>
      </c>
      <c r="Y195" s="166">
        <v>596.05835181277905</v>
      </c>
      <c r="Z195" s="177">
        <v>573</v>
      </c>
      <c r="AA195" s="182">
        <v>1.0402414516802401</v>
      </c>
      <c r="AB195" s="183">
        <v>-290.60891052255698</v>
      </c>
      <c r="AC195" s="168">
        <v>8.0000000000000002E-3</v>
      </c>
      <c r="AD195" s="168">
        <v>4.0000000000000001E-3</v>
      </c>
      <c r="AE195" s="176">
        <v>0</v>
      </c>
      <c r="AF195" s="176">
        <v>416</v>
      </c>
      <c r="AG195" s="167"/>
      <c r="AH195" s="180">
        <v>326.55</v>
      </c>
      <c r="AI195" s="166">
        <v>71.957511481443206</v>
      </c>
      <c r="AJ195" s="181" t="s">
        <v>53</v>
      </c>
      <c r="AK195" s="182">
        <v>1.1421827219276699</v>
      </c>
      <c r="AL195" s="183">
        <v>-2.80675945535967</v>
      </c>
      <c r="AM195" s="168">
        <v>1.9E-2</v>
      </c>
      <c r="AN195" s="168">
        <v>1.4E-2</v>
      </c>
      <c r="AO195" s="176">
        <v>0</v>
      </c>
      <c r="AP195" s="176">
        <v>17</v>
      </c>
      <c r="AQ195" s="167"/>
      <c r="AR195" s="180">
        <v>63.4</v>
      </c>
      <c r="AS195" s="166">
        <v>13.970620817404701</v>
      </c>
      <c r="AT195" s="181" t="s">
        <v>54</v>
      </c>
      <c r="AU195" s="188">
        <v>0.87316380108779301</v>
      </c>
      <c r="AV195" s="171">
        <v>-20.246161131519901</v>
      </c>
      <c r="AW195" s="168"/>
      <c r="AX195" s="168"/>
      <c r="AY195" s="176">
        <v>10</v>
      </c>
      <c r="AZ195" s="176">
        <v>24</v>
      </c>
      <c r="BA195" s="167"/>
      <c r="BB195" s="184">
        <v>195.8</v>
      </c>
      <c r="BC195" s="180">
        <v>43.145860505486397</v>
      </c>
      <c r="BD195" s="181" t="s">
        <v>55</v>
      </c>
      <c r="BE195" s="178">
        <v>1.3483081407964499</v>
      </c>
      <c r="BF195" s="179">
        <v>28.507677736960201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1.7000000000000001E-2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1756.3955699999999</v>
      </c>
      <c r="N196" s="171">
        <v>6456.8965600000001</v>
      </c>
      <c r="O196" s="166">
        <v>672.53255322766199</v>
      </c>
      <c r="P196" s="172">
        <v>270.3</v>
      </c>
      <c r="Q196" s="178">
        <v>2.4880967562991598</v>
      </c>
      <c r="R196" s="179">
        <v>3467.3243826768298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5063.1184949999997</v>
      </c>
      <c r="Y196" s="166">
        <v>527.36047063708099</v>
      </c>
      <c r="Z196" s="177">
        <v>573</v>
      </c>
      <c r="AA196" s="188">
        <v>0.92034986149577802</v>
      </c>
      <c r="AB196" s="171">
        <v>-1274.3763537095001</v>
      </c>
      <c r="AC196" s="168"/>
      <c r="AD196" s="168"/>
      <c r="AE196" s="176">
        <v>439</v>
      </c>
      <c r="AF196" s="176">
        <v>1539</v>
      </c>
      <c r="AG196" s="167"/>
      <c r="AH196" s="180">
        <v>478.2</v>
      </c>
      <c r="AI196" s="166">
        <v>49.807994284094299</v>
      </c>
      <c r="AJ196" s="181" t="s">
        <v>53</v>
      </c>
      <c r="AK196" s="188">
        <v>0.79060308387451295</v>
      </c>
      <c r="AL196" s="171">
        <v>-218.592627345024</v>
      </c>
      <c r="AM196" s="168"/>
      <c r="AN196" s="168"/>
      <c r="AO196" s="176">
        <v>127</v>
      </c>
      <c r="AP196" s="176">
        <v>248</v>
      </c>
      <c r="AQ196" s="167"/>
      <c r="AR196" s="180">
        <v>89.8</v>
      </c>
      <c r="AS196" s="166">
        <v>9.3533205493761304</v>
      </c>
      <c r="AT196" s="181" t="s">
        <v>54</v>
      </c>
      <c r="AU196" s="173">
        <v>0.58458253433600804</v>
      </c>
      <c r="AV196" s="174">
        <v>-87.163206944767893</v>
      </c>
      <c r="AW196" s="168"/>
      <c r="AX196" s="168"/>
      <c r="AY196" s="176">
        <v>64</v>
      </c>
      <c r="AZ196" s="176">
        <v>95</v>
      </c>
      <c r="BA196" s="167"/>
      <c r="BB196" s="184">
        <v>327.60000000000002</v>
      </c>
      <c r="BC196" s="180">
        <v>34.1219132736706</v>
      </c>
      <c r="BD196" s="181" t="s">
        <v>55</v>
      </c>
      <c r="BE196" s="182">
        <v>1.06630978980221</v>
      </c>
      <c r="BF196" s="183">
        <v>-26.3264138895358</v>
      </c>
      <c r="BG196" s="168">
        <v>1.0999999999999999E-2</v>
      </c>
      <c r="BH196" s="168">
        <v>7.0000000000000001E-3</v>
      </c>
      <c r="BI196" s="176">
        <v>0</v>
      </c>
      <c r="BJ196" s="176">
        <v>42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1.4999999999999999E-2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2764.65542</v>
      </c>
      <c r="N197" s="171">
        <v>4607.80051</v>
      </c>
      <c r="O197" s="166">
        <v>1003.17176503894</v>
      </c>
      <c r="P197" s="172">
        <v>214.857</v>
      </c>
      <c r="Q197" s="178">
        <v>4.6690206278545299</v>
      </c>
      <c r="R197" s="179">
        <v>3470.9055141089202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2630.9782150000001</v>
      </c>
      <c r="Y197" s="166">
        <v>572.79455870378695</v>
      </c>
      <c r="Z197" s="177">
        <v>573</v>
      </c>
      <c r="AA197" s="182">
        <v>0.99964146370643503</v>
      </c>
      <c r="AB197" s="183">
        <v>-400.99576139168101</v>
      </c>
      <c r="AC197" s="168">
        <v>4.0000000000000001E-3</v>
      </c>
      <c r="AD197" s="168">
        <v>0</v>
      </c>
      <c r="AE197" s="176">
        <v>1</v>
      </c>
      <c r="AF197" s="176">
        <v>528</v>
      </c>
      <c r="AG197" s="167"/>
      <c r="AH197" s="180">
        <v>238.65</v>
      </c>
      <c r="AI197" s="166">
        <v>51.956880773586697</v>
      </c>
      <c r="AJ197" s="181" t="s">
        <v>53</v>
      </c>
      <c r="AK197" s="188">
        <v>0.824712393231534</v>
      </c>
      <c r="AL197" s="171">
        <v>-94.708395310079993</v>
      </c>
      <c r="AM197" s="168"/>
      <c r="AN197" s="168"/>
      <c r="AO197" s="176">
        <v>51</v>
      </c>
      <c r="AP197" s="176">
        <v>109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-54.062449602560001</v>
      </c>
      <c r="AW197" s="168"/>
      <c r="AX197" s="168"/>
      <c r="AY197" s="176">
        <v>43</v>
      </c>
      <c r="AZ197" s="176">
        <v>58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-26.324899205120001</v>
      </c>
      <c r="BG197" s="168">
        <v>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1832.5101099999999</v>
      </c>
      <c r="N198" s="171">
        <v>2401.4209900000001</v>
      </c>
      <c r="O198" s="166">
        <v>1227.50485623381</v>
      </c>
      <c r="P198" s="172">
        <v>241.29400000000001</v>
      </c>
      <c r="Q198" s="178">
        <v>5.0871752146087799</v>
      </c>
      <c r="R198" s="179">
        <v>1857.6148768282601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1443.0133350000001</v>
      </c>
      <c r="Y198" s="166">
        <v>737.60739316376601</v>
      </c>
      <c r="Z198" s="177">
        <v>573</v>
      </c>
      <c r="AA198" s="178">
        <v>1.2872729374585801</v>
      </c>
      <c r="AB198" s="179">
        <v>151.63890029625799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108.3</v>
      </c>
      <c r="AI198" s="166">
        <v>55.358380093996701</v>
      </c>
      <c r="AJ198" s="181" t="s">
        <v>53</v>
      </c>
      <c r="AK198" s="188">
        <v>0.87870444593645602</v>
      </c>
      <c r="AL198" s="171">
        <v>-33.683576590463701</v>
      </c>
      <c r="AM198" s="168"/>
      <c r="AN198" s="168"/>
      <c r="AO198" s="176">
        <v>15</v>
      </c>
      <c r="AP198" s="176">
        <v>40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-32.259321038847901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-6.3186420776958698</v>
      </c>
      <c r="BG198" s="168">
        <v>8.9999999999999993E-3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1699.06414</v>
      </c>
      <c r="N199" s="171">
        <v>1518.2258899999999</v>
      </c>
      <c r="O199" s="166">
        <v>574.977613847302</v>
      </c>
      <c r="P199" s="172">
        <v>244.16499999999999</v>
      </c>
      <c r="Q199" s="178">
        <v>2.3548731957786799</v>
      </c>
      <c r="R199" s="179">
        <v>775.512342444561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1258.9592950000001</v>
      </c>
      <c r="Y199" s="166">
        <v>476.78900494180198</v>
      </c>
      <c r="Z199" s="177">
        <v>573</v>
      </c>
      <c r="AA199" s="188">
        <v>0.832092504261434</v>
      </c>
      <c r="AB199" s="171">
        <v>-484.02132363603101</v>
      </c>
      <c r="AC199" s="168"/>
      <c r="AD199" s="168"/>
      <c r="AE199" s="176">
        <v>255</v>
      </c>
      <c r="AF199" s="176">
        <v>557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-84.9366125201919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-36.869615878144003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-21.139231756288002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4.7E-2</v>
      </c>
      <c r="G200" s="168">
        <v>0.04</v>
      </c>
      <c r="H200" s="169"/>
      <c r="I200" s="170">
        <v>5</v>
      </c>
      <c r="J200" s="170">
        <v>5</v>
      </c>
      <c r="K200" s="167"/>
      <c r="L200" s="171">
        <v>930.80709999999999</v>
      </c>
      <c r="M200" s="171">
        <v>172.24775</v>
      </c>
      <c r="N200" s="171">
        <v>1103.05485</v>
      </c>
      <c r="O200" s="166">
        <v>409.73149677040198</v>
      </c>
      <c r="P200" s="172">
        <v>217.55099999999999</v>
      </c>
      <c r="Q200" s="178">
        <v>1.88338135320179</v>
      </c>
      <c r="R200" s="179">
        <v>428.35390054026902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1734.34229</v>
      </c>
      <c r="Y200" s="166">
        <v>644.224230911007</v>
      </c>
      <c r="Z200" s="177">
        <v>573</v>
      </c>
      <c r="AA200" s="182">
        <v>1.1243005775061199</v>
      </c>
      <c r="AB200" s="183">
        <v>-42.729035989887997</v>
      </c>
      <c r="AC200" s="168">
        <v>1.7000000000000001E-2</v>
      </c>
      <c r="AD200" s="168">
        <v>1.2E-2</v>
      </c>
      <c r="AE200" s="176">
        <v>0</v>
      </c>
      <c r="AF200" s="176">
        <v>117</v>
      </c>
      <c r="AG200" s="167"/>
      <c r="AH200" s="180">
        <v>162.80000000000001</v>
      </c>
      <c r="AI200" s="166">
        <v>60.472321638603397</v>
      </c>
      <c r="AJ200" s="181" t="s">
        <v>53</v>
      </c>
      <c r="AK200" s="188">
        <v>0.95987812124767302</v>
      </c>
      <c r="AL200" s="171">
        <v>-32.584805475327997</v>
      </c>
      <c r="AM200" s="168">
        <v>0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-24.821537898496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2.1569242030080198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2597.1824700000002</v>
      </c>
      <c r="N201" s="171">
        <v>5108.8854499999998</v>
      </c>
      <c r="O201" s="166">
        <v>1318.57450559423</v>
      </c>
      <c r="P201" s="172">
        <v>234.35599999999999</v>
      </c>
      <c r="Q201" s="178">
        <v>5.6263740019211399</v>
      </c>
      <c r="R201" s="179">
        <v>4062.8412239335498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2058.4745200000002</v>
      </c>
      <c r="Y201" s="166">
        <v>531.28065779735198</v>
      </c>
      <c r="Z201" s="177">
        <v>573</v>
      </c>
      <c r="AA201" s="188">
        <v>0.92719137486448899</v>
      </c>
      <c r="AB201" s="171">
        <v>-499.10173806924598</v>
      </c>
      <c r="AC201" s="168"/>
      <c r="AD201" s="168"/>
      <c r="AE201" s="176">
        <v>162</v>
      </c>
      <c r="AF201" s="176">
        <v>606</v>
      </c>
      <c r="AG201" s="167"/>
      <c r="AH201" s="180">
        <v>222.5</v>
      </c>
      <c r="AI201" s="166">
        <v>57.4259944494775</v>
      </c>
      <c r="AJ201" s="181" t="s">
        <v>53</v>
      </c>
      <c r="AK201" s="188">
        <v>0.91152372142027704</v>
      </c>
      <c r="AL201" s="171">
        <v>-58.6994838714878</v>
      </c>
      <c r="AM201" s="168"/>
      <c r="AN201" s="168"/>
      <c r="AO201" s="176">
        <v>22</v>
      </c>
      <c r="AP201" s="176">
        <v>71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-39.815741935615897</v>
      </c>
      <c r="AW201" s="168"/>
      <c r="AX201" s="168"/>
      <c r="AY201" s="176">
        <v>31</v>
      </c>
      <c r="AZ201" s="176">
        <v>43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3.3685161287681402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4.1000000000000002E-2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262.04225000000002</v>
      </c>
      <c r="N202" s="171">
        <v>3118.1467400000001</v>
      </c>
      <c r="O202" s="166">
        <v>962.59725260466598</v>
      </c>
      <c r="P202" s="172">
        <v>251.035</v>
      </c>
      <c r="Q202" s="178">
        <v>3.8345141219537702</v>
      </c>
      <c r="R202" s="179">
        <v>2181.3644175894301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1953.1631050000001</v>
      </c>
      <c r="Y202" s="166">
        <v>602.95733188034603</v>
      </c>
      <c r="Z202" s="177">
        <v>573</v>
      </c>
      <c r="AA202" s="182">
        <v>1.0522815565101999</v>
      </c>
      <c r="AB202" s="183">
        <v>-185.08961171782499</v>
      </c>
      <c r="AC202" s="168">
        <v>0.01</v>
      </c>
      <c r="AD202" s="168">
        <v>5.0000000000000001E-3</v>
      </c>
      <c r="AE202" s="176">
        <v>0</v>
      </c>
      <c r="AF202" s="176">
        <v>275</v>
      </c>
      <c r="AG202" s="167"/>
      <c r="AH202" s="180">
        <v>198.15</v>
      </c>
      <c r="AI202" s="166">
        <v>61.170516177700598</v>
      </c>
      <c r="AJ202" s="181" t="s">
        <v>53</v>
      </c>
      <c r="AK202" s="182">
        <v>0.970960574249217</v>
      </c>
      <c r="AL202" s="183">
        <v>-36.945848434944097</v>
      </c>
      <c r="AM202" s="168">
        <v>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-26.606882142208001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5.3862357155839202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811.77112999999997</v>
      </c>
      <c r="N203" s="171">
        <v>2360.7766999999999</v>
      </c>
      <c r="O203" s="166">
        <v>1473.3810646235499</v>
      </c>
      <c r="P203" s="172">
        <v>221.102</v>
      </c>
      <c r="Q203" s="178">
        <v>6.6638070421052298</v>
      </c>
      <c r="R203" s="179">
        <v>1952.65942691329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1535.12033</v>
      </c>
      <c r="Y203" s="166">
        <v>958.08181525201303</v>
      </c>
      <c r="Z203" s="177">
        <v>573</v>
      </c>
      <c r="AA203" s="178">
        <v>1.6720450527958299</v>
      </c>
      <c r="AB203" s="179">
        <v>477.45826688575897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8">
        <v>0.94805069796150099</v>
      </c>
      <c r="AL203" s="171">
        <v>-20.587451965440199</v>
      </c>
      <c r="AM203" s="168"/>
      <c r="AN203" s="168"/>
      <c r="AO203" s="176">
        <v>6</v>
      </c>
      <c r="AP203" s="176">
        <v>26</v>
      </c>
      <c r="AQ203" s="167"/>
      <c r="AR203" s="180">
        <v>7</v>
      </c>
      <c r="AS203" s="166">
        <v>4.3687602696031602</v>
      </c>
      <c r="AT203" s="181" t="s">
        <v>54</v>
      </c>
      <c r="AU203" s="173">
        <v>0.27304751685019701</v>
      </c>
      <c r="AV203" s="174">
        <v>-22.533321134080001</v>
      </c>
      <c r="AW203" s="168"/>
      <c r="AX203" s="168"/>
      <c r="AY203" s="176">
        <v>19</v>
      </c>
      <c r="AZ203" s="176">
        <v>24</v>
      </c>
      <c r="BA203" s="167"/>
      <c r="BB203" s="184">
        <v>65.599999999999994</v>
      </c>
      <c r="BC203" s="180">
        <v>40.941524812281003</v>
      </c>
      <c r="BD203" s="181" t="s">
        <v>55</v>
      </c>
      <c r="BE203" s="178">
        <v>1.27942265038378</v>
      </c>
      <c r="BF203" s="179">
        <v>6.5333577318399199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1040.12744</v>
      </c>
      <c r="N204" s="171">
        <v>2516.7832899999999</v>
      </c>
      <c r="O204" s="166">
        <v>870.79565233122196</v>
      </c>
      <c r="P204" s="172">
        <v>220.88900000000001</v>
      </c>
      <c r="Q204" s="178">
        <v>3.9422318555076101</v>
      </c>
      <c r="R204" s="179">
        <v>1781.32823399425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1854.5017250000001</v>
      </c>
      <c r="Y204" s="166">
        <v>641.64922176146104</v>
      </c>
      <c r="Z204" s="177">
        <v>573</v>
      </c>
      <c r="AA204" s="182">
        <v>1.11980666974077</v>
      </c>
      <c r="AB204" s="183">
        <v>-53.315083855550498</v>
      </c>
      <c r="AC204" s="168">
        <v>1.7000000000000001E-2</v>
      </c>
      <c r="AD204" s="168">
        <v>1.2E-2</v>
      </c>
      <c r="AE204" s="176">
        <v>0</v>
      </c>
      <c r="AF204" s="176">
        <v>133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-93.609963277311806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-39.772371625983901</v>
      </c>
      <c r="AW204" s="168"/>
      <c r="AX204" s="168"/>
      <c r="AY204" s="176">
        <v>33</v>
      </c>
      <c r="AZ204" s="176">
        <v>42</v>
      </c>
      <c r="BA204" s="167"/>
      <c r="BB204" s="184">
        <v>73.8</v>
      </c>
      <c r="BC204" s="180">
        <v>25.534466712882601</v>
      </c>
      <c r="BD204" s="181" t="s">
        <v>55</v>
      </c>
      <c r="BE204" s="188">
        <v>0.79795208477758095</v>
      </c>
      <c r="BF204" s="171">
        <v>-32.744743251967897</v>
      </c>
      <c r="BG204" s="168"/>
      <c r="BH204" s="168"/>
      <c r="BI204" s="176">
        <v>19</v>
      </c>
      <c r="BJ204" s="176">
        <v>38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5.3999999999999999E-2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983.10071000000005</v>
      </c>
      <c r="N205" s="171">
        <v>1535.8008</v>
      </c>
      <c r="O205" s="166">
        <v>577.81714923324205</v>
      </c>
      <c r="P205" s="172">
        <v>221.102</v>
      </c>
      <c r="Q205" s="178">
        <v>2.6133510743152102</v>
      </c>
      <c r="R205" s="179">
        <v>858.79932898118398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2024.6844149999999</v>
      </c>
      <c r="Y205" s="166">
        <v>761.75072755026201</v>
      </c>
      <c r="Z205" s="177">
        <v>573</v>
      </c>
      <c r="AA205" s="178">
        <v>1.32940790148388</v>
      </c>
      <c r="AB205" s="179">
        <v>270.19172432428701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167.1</v>
      </c>
      <c r="AI205" s="166">
        <v>62.868339199246897</v>
      </c>
      <c r="AJ205" s="181" t="s">
        <v>53</v>
      </c>
      <c r="AK205" s="182">
        <v>0.997910146019792</v>
      </c>
      <c r="AL205" s="183">
        <v>-25.802337718272099</v>
      </c>
      <c r="AM205" s="168">
        <v>4.0000000000000001E-3</v>
      </c>
      <c r="AN205" s="168">
        <v>0</v>
      </c>
      <c r="AO205" s="176">
        <v>1</v>
      </c>
      <c r="AP205" s="176">
        <v>34</v>
      </c>
      <c r="AQ205" s="167"/>
      <c r="AR205" s="180">
        <v>18</v>
      </c>
      <c r="AS205" s="166">
        <v>6.7721729837608899</v>
      </c>
      <c r="AT205" s="181" t="s">
        <v>54</v>
      </c>
      <c r="AU205" s="173">
        <v>0.42326081148505601</v>
      </c>
      <c r="AV205" s="174">
        <v>-30.991069896704001</v>
      </c>
      <c r="AW205" s="168"/>
      <c r="AX205" s="168"/>
      <c r="AY205" s="176">
        <v>25</v>
      </c>
      <c r="AZ205" s="176">
        <v>34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33.417860206591897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933.94546000000003</v>
      </c>
      <c r="N206" s="171">
        <v>1786.94111</v>
      </c>
      <c r="O206" s="166">
        <v>915.27343064881097</v>
      </c>
      <c r="P206" s="172">
        <v>214.857</v>
      </c>
      <c r="Q206" s="178">
        <v>4.2599190654659198</v>
      </c>
      <c r="R206" s="179">
        <v>1303.7027838524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642.83257500000002</v>
      </c>
      <c r="Y206" s="166">
        <v>329.259634220995</v>
      </c>
      <c r="Z206" s="177">
        <v>573</v>
      </c>
      <c r="AA206" s="173">
        <v>0.57462414349213797</v>
      </c>
      <c r="AB206" s="174">
        <v>-645.91091896377498</v>
      </c>
      <c r="AC206" s="168"/>
      <c r="AD206" s="168"/>
      <c r="AE206" s="176">
        <v>476</v>
      </c>
      <c r="AF206" s="176">
        <v>700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-80.694310854655797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-27.385856724991999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-34.371713449983901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5.0999999999999997E-2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2673.9932399999998</v>
      </c>
      <c r="N207" s="171">
        <v>8575.41</v>
      </c>
      <c r="O207" s="166">
        <v>946.22508284860101</v>
      </c>
      <c r="P207" s="172">
        <v>241.29400000000001</v>
      </c>
      <c r="Q207" s="178">
        <v>3.9214612996949798</v>
      </c>
      <c r="R207" s="179">
        <v>6056.2286119882401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5934.1476149999999</v>
      </c>
      <c r="Y207" s="166">
        <v>654.78377344514104</v>
      </c>
      <c r="Z207" s="177">
        <v>573</v>
      </c>
      <c r="AA207" s="182">
        <v>1.1427290985081</v>
      </c>
      <c r="AB207" s="183">
        <v>-48.143429662272901</v>
      </c>
      <c r="AC207" s="168">
        <v>1.9E-2</v>
      </c>
      <c r="AD207" s="168">
        <v>1.4E-2</v>
      </c>
      <c r="AE207" s="176">
        <v>0</v>
      </c>
      <c r="AF207" s="176">
        <v>298</v>
      </c>
      <c r="AG207" s="167"/>
      <c r="AH207" s="180">
        <v>559.29999999999995</v>
      </c>
      <c r="AI207" s="166">
        <v>61.714097499387499</v>
      </c>
      <c r="AJ207" s="181" t="s">
        <v>53</v>
      </c>
      <c r="AK207" s="182">
        <v>0.97958884919662603</v>
      </c>
      <c r="AL207" s="183">
        <v>-98.438805957631999</v>
      </c>
      <c r="AM207" s="168">
        <v>2E-3</v>
      </c>
      <c r="AN207" s="168"/>
      <c r="AO207" s="176">
        <v>12</v>
      </c>
      <c r="AP207" s="176">
        <v>126</v>
      </c>
      <c r="AQ207" s="167"/>
      <c r="AR207" s="180">
        <v>131.4</v>
      </c>
      <c r="AS207" s="166">
        <v>14.498895782977799</v>
      </c>
      <c r="AT207" s="181" t="s">
        <v>54</v>
      </c>
      <c r="AU207" s="188">
        <v>0.906180986436116</v>
      </c>
      <c r="AV207" s="171">
        <v>-35.644776116224001</v>
      </c>
      <c r="AW207" s="168"/>
      <c r="AX207" s="168"/>
      <c r="AY207" s="176">
        <v>14</v>
      </c>
      <c r="AZ207" s="176">
        <v>43</v>
      </c>
      <c r="BA207" s="167"/>
      <c r="BB207" s="184">
        <v>396.8</v>
      </c>
      <c r="BC207" s="180">
        <v>43.783575697759602</v>
      </c>
      <c r="BD207" s="181" t="s">
        <v>55</v>
      </c>
      <c r="BE207" s="178">
        <v>1.36823674055499</v>
      </c>
      <c r="BF207" s="179">
        <v>62.710447767551997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4.2000000000000003E-2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1740.0768</v>
      </c>
      <c r="N208" s="171">
        <v>3367.0675500000002</v>
      </c>
      <c r="O208" s="166">
        <v>896.104770936514</v>
      </c>
      <c r="P208" s="172">
        <v>224.04499999999999</v>
      </c>
      <c r="Q208" s="178">
        <v>3.9996642234216901</v>
      </c>
      <c r="R208" s="179">
        <v>2397.2706868319101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2953.624965</v>
      </c>
      <c r="Y208" s="166">
        <v>786.07197016100599</v>
      </c>
      <c r="Z208" s="177">
        <v>573</v>
      </c>
      <c r="AA208" s="178">
        <v>1.37185335106633</v>
      </c>
      <c r="AB208" s="179">
        <v>473.34822329491402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-75.300584166527798</v>
      </c>
      <c r="AM208" s="168"/>
      <c r="AN208" s="168"/>
      <c r="AO208" s="176">
        <v>40</v>
      </c>
      <c r="AP208" s="176">
        <v>87</v>
      </c>
      <c r="AQ208" s="167"/>
      <c r="AR208" s="180">
        <v>33.4</v>
      </c>
      <c r="AS208" s="166">
        <v>8.8890106613036508</v>
      </c>
      <c r="AT208" s="181" t="s">
        <v>54</v>
      </c>
      <c r="AU208" s="173">
        <v>0.55556316633147795</v>
      </c>
      <c r="AV208" s="174">
        <v>-35.857291216896002</v>
      </c>
      <c r="AW208" s="168"/>
      <c r="AX208" s="168"/>
      <c r="AY208" s="176">
        <v>27</v>
      </c>
      <c r="AZ208" s="176">
        <v>39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-9.1145824337918899</v>
      </c>
      <c r="BG208" s="168">
        <v>1.2E-2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4.7E-2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259.303</v>
      </c>
      <c r="N209" s="171">
        <v>1931.4326599999999</v>
      </c>
      <c r="O209" s="166">
        <v>735.85166217715005</v>
      </c>
      <c r="P209" s="172">
        <v>262.75900000000001</v>
      </c>
      <c r="Q209" s="178">
        <v>2.8004812858062</v>
      </c>
      <c r="R209" s="179">
        <v>1136.9226464544299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1508.5229099999999</v>
      </c>
      <c r="Y209" s="166">
        <v>574.728342201592</v>
      </c>
      <c r="Z209" s="177">
        <v>573</v>
      </c>
      <c r="AA209" s="182">
        <v>1.0030163040167399</v>
      </c>
      <c r="AB209" s="183">
        <v>-224.06945700403199</v>
      </c>
      <c r="AC209" s="168">
        <v>4.0000000000000001E-3</v>
      </c>
      <c r="AD209" s="168">
        <v>1E-3</v>
      </c>
      <c r="AE209" s="176">
        <v>0</v>
      </c>
      <c r="AF209" s="176">
        <v>297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-10.644448728192</v>
      </c>
      <c r="AM209" s="168">
        <v>1.2999999999999999E-2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-41.779542534143999</v>
      </c>
      <c r="AW209" s="168"/>
      <c r="AX209" s="168"/>
      <c r="AY209" s="176">
        <v>36</v>
      </c>
      <c r="AZ209" s="176">
        <v>44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15.240914931712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5.0999999999999997E-2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895.57006000000001</v>
      </c>
      <c r="N210" s="171">
        <v>4853.3236399999996</v>
      </c>
      <c r="O210" s="166">
        <v>1261.2360807791199</v>
      </c>
      <c r="P210" s="172">
        <v>287.5</v>
      </c>
      <c r="Q210" s="178">
        <v>4.3869081070578098</v>
      </c>
      <c r="R210" s="179">
        <v>3578.8431410160001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3624.0181299999999</v>
      </c>
      <c r="Y210" s="166">
        <v>941.77573184748098</v>
      </c>
      <c r="Z210" s="177">
        <v>573</v>
      </c>
      <c r="AA210" s="178">
        <v>1.64358766465529</v>
      </c>
      <c r="AB210" s="179">
        <v>1083.92308332928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235.25</v>
      </c>
      <c r="AI210" s="166">
        <v>61.134556442497697</v>
      </c>
      <c r="AJ210" s="181" t="s">
        <v>53</v>
      </c>
      <c r="AK210" s="182">
        <v>0.97038978480155103</v>
      </c>
      <c r="AL210" s="183">
        <v>-44.027465864319701</v>
      </c>
      <c r="AM210" s="168">
        <v>1E-3</v>
      </c>
      <c r="AN210" s="168"/>
      <c r="AO210" s="176">
        <v>8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-28.227610378239898</v>
      </c>
      <c r="AW210" s="168"/>
      <c r="AX210" s="168"/>
      <c r="AY210" s="176">
        <v>19</v>
      </c>
      <c r="AZ210" s="176">
        <v>32</v>
      </c>
      <c r="BA210" s="167"/>
      <c r="BB210" s="184">
        <v>189.6</v>
      </c>
      <c r="BC210" s="180">
        <v>49.2714639808611</v>
      </c>
      <c r="BD210" s="181" t="s">
        <v>55</v>
      </c>
      <c r="BE210" s="178">
        <v>1.53973324940191</v>
      </c>
      <c r="BF210" s="179">
        <v>47.744779243520199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1.7999999999999999E-2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1205.18577</v>
      </c>
      <c r="N211" s="171">
        <v>2374.8035</v>
      </c>
      <c r="O211" s="166">
        <v>794.36367183874995</v>
      </c>
      <c r="P211" s="172">
        <v>222.37200000000001</v>
      </c>
      <c r="Q211" s="178">
        <v>3.5722288410355199</v>
      </c>
      <c r="R211" s="179">
        <v>1608.9584901358101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1750.0326250000001</v>
      </c>
      <c r="Y211" s="166">
        <v>585.37994483863895</v>
      </c>
      <c r="Z211" s="177">
        <v>573</v>
      </c>
      <c r="AA211" s="182">
        <v>1.02160548837459</v>
      </c>
      <c r="AB211" s="183">
        <v>-223.36866046841899</v>
      </c>
      <c r="AC211" s="168">
        <v>6.0000000000000001E-3</v>
      </c>
      <c r="AD211" s="168">
        <v>2E-3</v>
      </c>
      <c r="AE211" s="176">
        <v>0</v>
      </c>
      <c r="AF211" s="176">
        <v>306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-89.420821962496305</v>
      </c>
      <c r="AM211" s="168"/>
      <c r="AN211" s="168"/>
      <c r="AO211" s="176">
        <v>61</v>
      </c>
      <c r="AP211" s="176">
        <v>99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-48.103700815872102</v>
      </c>
      <c r="AW211" s="168"/>
      <c r="AX211" s="168"/>
      <c r="AY211" s="176">
        <v>41</v>
      </c>
      <c r="AZ211" s="176">
        <v>51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-16.4074016317442</v>
      </c>
      <c r="BG211" s="168">
        <v>2E-3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-167.21639999999999</v>
      </c>
      <c r="N212" s="171">
        <v>1519.4428800000001</v>
      </c>
      <c r="O212" s="166">
        <v>455.52350286582299</v>
      </c>
      <c r="P212" s="172">
        <v>230.685</v>
      </c>
      <c r="Q212" s="178">
        <v>1.9746559284991401</v>
      </c>
      <c r="R212" s="179">
        <v>633.01088316579001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2756.0392099999999</v>
      </c>
      <c r="Y212" s="166">
        <v>826.25062876648406</v>
      </c>
      <c r="Z212" s="177">
        <v>573</v>
      </c>
      <c r="AA212" s="178">
        <v>1.4419731741125399</v>
      </c>
      <c r="AB212" s="179">
        <v>554.22489963737405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136</v>
      </c>
      <c r="AI212" s="166">
        <v>40.772310170522502</v>
      </c>
      <c r="AJ212" s="181" t="s">
        <v>53</v>
      </c>
      <c r="AK212" s="173">
        <v>0.64717952651623001</v>
      </c>
      <c r="AL212" s="174">
        <v>-106.08429590374401</v>
      </c>
      <c r="AM212" s="168"/>
      <c r="AN212" s="168"/>
      <c r="AO212" s="176">
        <v>75</v>
      </c>
      <c r="AP212" s="176">
        <v>117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-48.481725943808101</v>
      </c>
      <c r="AW212" s="168"/>
      <c r="AX212" s="168"/>
      <c r="AY212" s="176">
        <v>41</v>
      </c>
      <c r="AZ212" s="176">
        <v>52</v>
      </c>
      <c r="BA212" s="167"/>
      <c r="BB212" s="184">
        <v>95.2</v>
      </c>
      <c r="BC212" s="180">
        <v>28.540617119365699</v>
      </c>
      <c r="BD212" s="181" t="s">
        <v>55</v>
      </c>
      <c r="BE212" s="188">
        <v>0.89189428498017997</v>
      </c>
      <c r="BF212" s="171">
        <v>-27.7634518876161</v>
      </c>
      <c r="BG212" s="168"/>
      <c r="BH212" s="168"/>
      <c r="BI212" s="176">
        <v>12</v>
      </c>
      <c r="BJ212" s="176">
        <v>33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0.03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1778.2512400000001</v>
      </c>
      <c r="N213" s="171">
        <v>3549.8737700000001</v>
      </c>
      <c r="O213" s="166">
        <v>946.99759842665605</v>
      </c>
      <c r="P213" s="172">
        <v>260.827</v>
      </c>
      <c r="Q213" s="178">
        <v>3.6307498779906102</v>
      </c>
      <c r="R213" s="179">
        <v>2423.53493629789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1974.268785</v>
      </c>
      <c r="Y213" s="166">
        <v>526.67444511518897</v>
      </c>
      <c r="Z213" s="177">
        <v>573</v>
      </c>
      <c r="AA213" s="188">
        <v>0.91915260927607101</v>
      </c>
      <c r="AB213" s="171">
        <v>-500.13820396704102</v>
      </c>
      <c r="AC213" s="168"/>
      <c r="AD213" s="168"/>
      <c r="AE213" s="176">
        <v>174</v>
      </c>
      <c r="AF213" s="176">
        <v>604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-38.8552186822401</v>
      </c>
      <c r="AM213" s="168">
        <v>3.0000000000000001E-3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-43.093388871679998</v>
      </c>
      <c r="AW213" s="168"/>
      <c r="AX213" s="168"/>
      <c r="AY213" s="176">
        <v>34</v>
      </c>
      <c r="AZ213" s="176">
        <v>46</v>
      </c>
      <c r="BA213" s="167"/>
      <c r="BB213" s="184">
        <v>135</v>
      </c>
      <c r="BC213" s="180">
        <v>36.0138653007931</v>
      </c>
      <c r="BD213" s="181" t="s">
        <v>55</v>
      </c>
      <c r="BE213" s="182">
        <v>1.1254332906497799</v>
      </c>
      <c r="BF213" s="183">
        <v>-3.1867777433600399</v>
      </c>
      <c r="BG213" s="168">
        <v>1.7000000000000001E-2</v>
      </c>
      <c r="BH213" s="168">
        <v>1.2999999999999999E-2</v>
      </c>
      <c r="BI213" s="176">
        <v>0</v>
      </c>
      <c r="BJ213" s="176">
        <v>9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2.3E-2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2537.7864300000001</v>
      </c>
      <c r="N214" s="171">
        <v>4076.81693</v>
      </c>
      <c r="O214" s="166">
        <v>1311.3119312579599</v>
      </c>
      <c r="P214" s="172">
        <v>237.98699999999999</v>
      </c>
      <c r="Q214" s="178">
        <v>5.5100149640861096</v>
      </c>
      <c r="R214" s="179">
        <v>3224.4611498485101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1925.0515949999999</v>
      </c>
      <c r="Y214" s="166">
        <v>619.19462368663801</v>
      </c>
      <c r="Z214" s="177">
        <v>573</v>
      </c>
      <c r="AA214" s="182">
        <v>1.08061888950548</v>
      </c>
      <c r="AB214" s="183">
        <v>-127.160761249731</v>
      </c>
      <c r="AC214" s="168">
        <v>1.2999999999999999E-2</v>
      </c>
      <c r="AD214" s="168">
        <v>8.0000000000000002E-3</v>
      </c>
      <c r="AE214" s="176">
        <v>0</v>
      </c>
      <c r="AF214" s="176">
        <v>213</v>
      </c>
      <c r="AG214" s="167"/>
      <c r="AH214" s="180">
        <v>83.5</v>
      </c>
      <c r="AI214" s="166">
        <v>26.8578521282877</v>
      </c>
      <c r="AJ214" s="181" t="s">
        <v>53</v>
      </c>
      <c r="AK214" s="173">
        <v>0.42631511314742299</v>
      </c>
      <c r="AL214" s="174">
        <v>-142.13591351436801</v>
      </c>
      <c r="AM214" s="168"/>
      <c r="AN214" s="168"/>
      <c r="AO214" s="176">
        <v>113</v>
      </c>
      <c r="AP214" s="176">
        <v>152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-50.504358987776101</v>
      </c>
      <c r="AW214" s="168"/>
      <c r="AX214" s="168"/>
      <c r="AY214" s="176">
        <v>43</v>
      </c>
      <c r="AZ214" s="176">
        <v>53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-52.008717975552202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5088.6342800000002</v>
      </c>
      <c r="N215" s="171">
        <v>6473.5070500000002</v>
      </c>
      <c r="O215" s="166">
        <v>1727.5414976736299</v>
      </c>
      <c r="P215" s="172">
        <v>287.5</v>
      </c>
      <c r="Q215" s="178">
        <v>6.00883999190828</v>
      </c>
      <c r="R215" s="179">
        <v>5232.4222263663996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2006.9844499999999</v>
      </c>
      <c r="Y215" s="166">
        <v>535.59050693560005</v>
      </c>
      <c r="Z215" s="177">
        <v>573</v>
      </c>
      <c r="AA215" s="188">
        <v>0.93471292658918004</v>
      </c>
      <c r="AB215" s="171">
        <v>-466.55156371148598</v>
      </c>
      <c r="AC215" s="168"/>
      <c r="AD215" s="168"/>
      <c r="AE215" s="176">
        <v>141</v>
      </c>
      <c r="AF215" s="176">
        <v>570</v>
      </c>
      <c r="AG215" s="167"/>
      <c r="AH215" s="180">
        <v>133.44999999999999</v>
      </c>
      <c r="AI215" s="166">
        <v>35.612908286636603</v>
      </c>
      <c r="AJ215" s="181" t="s">
        <v>53</v>
      </c>
      <c r="AK215" s="173">
        <v>0.56528425851804198</v>
      </c>
      <c r="AL215" s="174">
        <v>-138.50945700492801</v>
      </c>
      <c r="AM215" s="168"/>
      <c r="AN215" s="168"/>
      <c r="AO215" s="176">
        <v>103</v>
      </c>
      <c r="AP215" s="176">
        <v>150</v>
      </c>
      <c r="AQ215" s="167"/>
      <c r="AR215" s="180">
        <v>37.200000000000003</v>
      </c>
      <c r="AS215" s="166">
        <v>9.9273150113367006</v>
      </c>
      <c r="AT215" s="181" t="s">
        <v>54</v>
      </c>
      <c r="AU215" s="173">
        <v>0.62045718820854401</v>
      </c>
      <c r="AV215" s="174">
        <v>-31.869068445695898</v>
      </c>
      <c r="AW215" s="168"/>
      <c r="AX215" s="168"/>
      <c r="AY215" s="176">
        <v>23</v>
      </c>
      <c r="AZ215" s="176">
        <v>35</v>
      </c>
      <c r="BA215" s="167"/>
      <c r="BB215" s="184">
        <v>156</v>
      </c>
      <c r="BC215" s="180">
        <v>41.630675853992599</v>
      </c>
      <c r="BD215" s="181" t="s">
        <v>55</v>
      </c>
      <c r="BE215" s="178">
        <v>1.3009586204372701</v>
      </c>
      <c r="BF215" s="179">
        <v>17.861863108608102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4.2999999999999997E-2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4478.9071100000001</v>
      </c>
      <c r="N216" s="171">
        <v>8446.2025799999992</v>
      </c>
      <c r="O216" s="166">
        <v>1724.82578371814</v>
      </c>
      <c r="P216" s="172">
        <v>287.5</v>
      </c>
      <c r="Q216" s="178">
        <v>5.9993940303239697</v>
      </c>
      <c r="R216" s="179">
        <v>6824.3678875327996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3043.58419</v>
      </c>
      <c r="Y216" s="166">
        <v>621.53996853682804</v>
      </c>
      <c r="Z216" s="177">
        <v>573</v>
      </c>
      <c r="AA216" s="182">
        <v>1.0847119869752699</v>
      </c>
      <c r="AB216" s="183">
        <v>-188.80286663897499</v>
      </c>
      <c r="AC216" s="168">
        <v>1.2999999999999999E-2</v>
      </c>
      <c r="AD216" s="168">
        <v>8.0000000000000002E-3</v>
      </c>
      <c r="AE216" s="176">
        <v>0</v>
      </c>
      <c r="AF216" s="176">
        <v>324</v>
      </c>
      <c r="AG216" s="167"/>
      <c r="AH216" s="180">
        <v>218.1</v>
      </c>
      <c r="AI216" s="166">
        <v>44.538891870732897</v>
      </c>
      <c r="AJ216" s="181" t="s">
        <v>53</v>
      </c>
      <c r="AK216" s="173">
        <v>0.70696653763068096</v>
      </c>
      <c r="AL216" s="174">
        <v>-137.29334130585599</v>
      </c>
      <c r="AM216" s="168"/>
      <c r="AN216" s="168"/>
      <c r="AO216" s="176">
        <v>91</v>
      </c>
      <c r="AP216" s="176">
        <v>153</v>
      </c>
      <c r="AQ216" s="167"/>
      <c r="AR216" s="180">
        <v>57.3</v>
      </c>
      <c r="AS216" s="166">
        <v>11.7014145079917</v>
      </c>
      <c r="AT216" s="181" t="s">
        <v>54</v>
      </c>
      <c r="AU216" s="173">
        <v>0.73133840674948303</v>
      </c>
      <c r="AV216" s="174">
        <v>-32.9586263633919</v>
      </c>
      <c r="AW216" s="168"/>
      <c r="AX216" s="168"/>
      <c r="AY216" s="176">
        <v>22</v>
      </c>
      <c r="AZ216" s="176">
        <v>37</v>
      </c>
      <c r="BA216" s="167"/>
      <c r="BB216" s="184">
        <v>195.2</v>
      </c>
      <c r="BC216" s="180">
        <v>39.862410330889801</v>
      </c>
      <c r="BD216" s="181" t="s">
        <v>55</v>
      </c>
      <c r="BE216" s="178">
        <v>1.2457003228403101</v>
      </c>
      <c r="BF216" s="179">
        <v>14.6827472732161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2.8000000000000001E-2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1927.7596100000001</v>
      </c>
      <c r="N217" s="171">
        <v>2764.0035200000002</v>
      </c>
      <c r="O217" s="166">
        <v>961.37338846671196</v>
      </c>
      <c r="P217" s="172">
        <v>287.5</v>
      </c>
      <c r="Q217" s="178">
        <v>3.3439074381450902</v>
      </c>
      <c r="R217" s="179">
        <v>1811.7845624064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1864.4234650000001</v>
      </c>
      <c r="Y217" s="166">
        <v>648.48220746256504</v>
      </c>
      <c r="Z217" s="177">
        <v>573</v>
      </c>
      <c r="AA217" s="182">
        <v>1.1317316011563101</v>
      </c>
      <c r="AB217" s="183">
        <v>-33.390318308287299</v>
      </c>
      <c r="AC217" s="168">
        <v>1.7999999999999999E-2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-95.610154185727893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-30.393055031296001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-32.986110062591898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3.2000000000000001E-2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2147.9164000000001</v>
      </c>
      <c r="N218" s="171">
        <v>4929.7182000000003</v>
      </c>
      <c r="O218" s="166">
        <v>1936.1228828574201</v>
      </c>
      <c r="P218" s="172">
        <v>271.947</v>
      </c>
      <c r="Q218" s="178">
        <v>7.1194860868383198</v>
      </c>
      <c r="R218" s="179">
        <v>4132.0432980293699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2381.7994749999998</v>
      </c>
      <c r="Y218" s="166">
        <v>935.44017707245405</v>
      </c>
      <c r="Z218" s="177">
        <v>573</v>
      </c>
      <c r="AA218" s="178">
        <v>1.63253085003919</v>
      </c>
      <c r="AB218" s="179">
        <v>701.07595597177601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136.85</v>
      </c>
      <c r="AI218" s="166">
        <v>53.747172915287202</v>
      </c>
      <c r="AJ218" s="181" t="s">
        <v>53</v>
      </c>
      <c r="AK218" s="188">
        <v>0.853129728814083</v>
      </c>
      <c r="AL218" s="171">
        <v>-47.941591097344102</v>
      </c>
      <c r="AM218" s="168"/>
      <c r="AN218" s="168"/>
      <c r="AO218" s="176">
        <v>24</v>
      </c>
      <c r="AP218" s="176">
        <v>56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-29.131197739008002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-14.262395478016</v>
      </c>
      <c r="BG218" s="168">
        <v>2E-3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2706.44697</v>
      </c>
      <c r="N219" s="171">
        <v>5054.6759899999997</v>
      </c>
      <c r="O219" s="166">
        <v>1333.26917781978</v>
      </c>
      <c r="P219" s="172">
        <v>272.346</v>
      </c>
      <c r="Q219" s="178">
        <v>4.8954975575913702</v>
      </c>
      <c r="R219" s="179">
        <v>3865.2183971858799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1631.4659349999999</v>
      </c>
      <c r="Y219" s="166">
        <v>430.33089561066498</v>
      </c>
      <c r="Z219" s="177">
        <v>573</v>
      </c>
      <c r="AA219" s="173">
        <v>0.75101377942524405</v>
      </c>
      <c r="AB219" s="174">
        <v>-871.08303095686597</v>
      </c>
      <c r="AC219" s="168"/>
      <c r="AD219" s="168"/>
      <c r="AE219" s="176">
        <v>541</v>
      </c>
      <c r="AF219" s="176">
        <v>976</v>
      </c>
      <c r="AG219" s="167"/>
      <c r="AH219" s="180">
        <v>89.9</v>
      </c>
      <c r="AI219" s="166">
        <v>23.712874835721699</v>
      </c>
      <c r="AJ219" s="181" t="s">
        <v>53</v>
      </c>
      <c r="AK219" s="173">
        <v>0.37639483866224999</v>
      </c>
      <c r="AL219" s="174">
        <v>-185.249362749184</v>
      </c>
      <c r="AM219" s="168"/>
      <c r="AN219" s="168"/>
      <c r="AO219" s="176">
        <v>149</v>
      </c>
      <c r="AP219" s="176">
        <v>197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-36.879203237887999</v>
      </c>
      <c r="AW219" s="168"/>
      <c r="AX219" s="168"/>
      <c r="AY219" s="176">
        <v>28</v>
      </c>
      <c r="AZ219" s="176">
        <v>40</v>
      </c>
      <c r="BA219" s="167"/>
      <c r="BB219" s="184">
        <v>195.4</v>
      </c>
      <c r="BC219" s="180">
        <v>51.540553313682203</v>
      </c>
      <c r="BD219" s="181" t="s">
        <v>55</v>
      </c>
      <c r="BE219" s="178">
        <v>1.61064229105257</v>
      </c>
      <c r="BF219" s="179">
        <v>55.6415935242239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2.7E-2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2748.3681000000001</v>
      </c>
      <c r="N220" s="171">
        <v>5550.0463200000004</v>
      </c>
      <c r="O220" s="166">
        <v>1354.20728562156</v>
      </c>
      <c r="P220" s="172">
        <v>276.21300000000002</v>
      </c>
      <c r="Q220" s="178">
        <v>4.9027644811126203</v>
      </c>
      <c r="R220" s="179">
        <v>4245.9548456347002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1915.190165</v>
      </c>
      <c r="Y220" s="166">
        <v>467.30501427486598</v>
      </c>
      <c r="Z220" s="177">
        <v>573</v>
      </c>
      <c r="AA220" s="188">
        <v>0.81554103712891102</v>
      </c>
      <c r="AB220" s="171">
        <v>-790.12933412319899</v>
      </c>
      <c r="AC220" s="168"/>
      <c r="AD220" s="168"/>
      <c r="AE220" s="176">
        <v>434</v>
      </c>
      <c r="AF220" s="176">
        <v>903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-145.49350513920001</v>
      </c>
      <c r="AM220" s="168"/>
      <c r="AN220" s="168"/>
      <c r="AO220" s="176">
        <v>107</v>
      </c>
      <c r="AP220" s="176">
        <v>158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-46.7412076544</v>
      </c>
      <c r="AW220" s="168"/>
      <c r="AX220" s="168"/>
      <c r="AY220" s="176">
        <v>37</v>
      </c>
      <c r="AZ220" s="176">
        <v>50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-4.2824153087998997</v>
      </c>
      <c r="BG220" s="168">
        <v>1.7000000000000001E-2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1383.31016</v>
      </c>
      <c r="N221" s="171">
        <v>2110.1187500000001</v>
      </c>
      <c r="O221" s="166">
        <v>687.97964361250797</v>
      </c>
      <c r="P221" s="172">
        <v>259.01299999999998</v>
      </c>
      <c r="Q221" s="178">
        <v>2.65615873957102</v>
      </c>
      <c r="R221" s="179">
        <v>1194.94121795514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1145.11196</v>
      </c>
      <c r="Y221" s="166">
        <v>373.35041837679501</v>
      </c>
      <c r="Z221" s="177">
        <v>573</v>
      </c>
      <c r="AA221" s="173">
        <v>0.65157141077974801</v>
      </c>
      <c r="AB221" s="174">
        <v>-879.48420259302304</v>
      </c>
      <c r="AC221" s="168"/>
      <c r="AD221" s="168"/>
      <c r="AE221" s="176">
        <v>613</v>
      </c>
      <c r="AF221" s="176">
        <v>964</v>
      </c>
      <c r="AG221" s="167"/>
      <c r="AH221" s="180">
        <v>103.75</v>
      </c>
      <c r="AI221" s="166">
        <v>33.8264792087164</v>
      </c>
      <c r="AJ221" s="181" t="s">
        <v>53</v>
      </c>
      <c r="AK221" s="173">
        <v>0.53692824140819695</v>
      </c>
      <c r="AL221" s="174">
        <v>-118.84957808614401</v>
      </c>
      <c r="AM221" s="168"/>
      <c r="AN221" s="168"/>
      <c r="AO221" s="176">
        <v>90</v>
      </c>
      <c r="AP221" s="176">
        <v>129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-38.933226180608003</v>
      </c>
      <c r="AW221" s="168"/>
      <c r="AX221" s="168"/>
      <c r="AY221" s="176">
        <v>32</v>
      </c>
      <c r="AZ221" s="176">
        <v>42</v>
      </c>
      <c r="BA221" s="167"/>
      <c r="BB221" s="184">
        <v>97.8</v>
      </c>
      <c r="BC221" s="180">
        <v>31.886551003493601</v>
      </c>
      <c r="BD221" s="181" t="s">
        <v>55</v>
      </c>
      <c r="BE221" s="182">
        <v>0.99645471885917702</v>
      </c>
      <c r="BF221" s="183">
        <v>-15.266452361215901</v>
      </c>
      <c r="BG221" s="168">
        <v>4.0000000000000001E-3</v>
      </c>
      <c r="BH221" s="168">
        <v>0</v>
      </c>
      <c r="BI221" s="176">
        <v>1</v>
      </c>
      <c r="BJ221" s="176">
        <v>20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1.7000000000000001E-2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2794.0232099999998</v>
      </c>
      <c r="N222" s="171">
        <v>6732.4346299999997</v>
      </c>
      <c r="O222" s="166">
        <v>922.22020954616301</v>
      </c>
      <c r="P222" s="172">
        <v>287.5</v>
      </c>
      <c r="Q222" s="178">
        <v>3.2077224679866498</v>
      </c>
      <c r="R222" s="179">
        <v>4314.5930707119996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3184.6268150000001</v>
      </c>
      <c r="Y222" s="166">
        <v>436.23553291829398</v>
      </c>
      <c r="Z222" s="177">
        <v>573</v>
      </c>
      <c r="AA222" s="173">
        <v>0.76131855657642999</v>
      </c>
      <c r="AB222" s="174">
        <v>-1634.23653620704</v>
      </c>
      <c r="AC222" s="168"/>
      <c r="AD222" s="168"/>
      <c r="AE222" s="176">
        <v>999</v>
      </c>
      <c r="AF222" s="176">
        <v>1836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-270.42267212223999</v>
      </c>
      <c r="AM222" s="168"/>
      <c r="AN222" s="168"/>
      <c r="AO222" s="176">
        <v>201</v>
      </c>
      <c r="AP222" s="176">
        <v>293</v>
      </c>
      <c r="AQ222" s="167"/>
      <c r="AR222" s="180">
        <v>64.8</v>
      </c>
      <c r="AS222" s="166">
        <v>8.8764128970965395</v>
      </c>
      <c r="AT222" s="181" t="s">
        <v>54</v>
      </c>
      <c r="AU222" s="173">
        <v>0.55477580606853405</v>
      </c>
      <c r="AV222" s="174">
        <v>-69.758138951679996</v>
      </c>
      <c r="AW222" s="168"/>
      <c r="AX222" s="168"/>
      <c r="AY222" s="176">
        <v>53</v>
      </c>
      <c r="AZ222" s="176">
        <v>76</v>
      </c>
      <c r="BA222" s="167"/>
      <c r="BB222" s="184">
        <v>250.4</v>
      </c>
      <c r="BC222" s="180">
        <v>34.300212799891497</v>
      </c>
      <c r="BD222" s="181" t="s">
        <v>55</v>
      </c>
      <c r="BE222" s="182">
        <v>1.07188164999661</v>
      </c>
      <c r="BF222" s="183">
        <v>-18.716277903360002</v>
      </c>
      <c r="BG222" s="168">
        <v>1.2E-2</v>
      </c>
      <c r="BH222" s="168">
        <v>7.0000000000000001E-3</v>
      </c>
      <c r="BI222" s="176">
        <v>0</v>
      </c>
      <c r="BJ222" s="176">
        <v>30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5.6000000000000001E-2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1049.9114999999999</v>
      </c>
      <c r="N223" s="171">
        <v>2541.5944599999998</v>
      </c>
      <c r="O223" s="166">
        <v>858.284124566988</v>
      </c>
      <c r="P223" s="172">
        <v>273.31099999999998</v>
      </c>
      <c r="Q223" s="178">
        <v>3.1403204575263599</v>
      </c>
      <c r="R223" s="179">
        <v>1609.2320283562101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1968.96</v>
      </c>
      <c r="Y223" s="166">
        <v>664.908244215884</v>
      </c>
      <c r="Z223" s="177">
        <v>573</v>
      </c>
      <c r="AA223" s="178">
        <v>1.1603983319648901</v>
      </c>
      <c r="AB223" s="179">
        <v>14.250261526653301</v>
      </c>
      <c r="AC223" s="168">
        <v>0.02</v>
      </c>
      <c r="AD223" s="168">
        <v>1.6E-2</v>
      </c>
      <c r="AE223" s="176">
        <v>0</v>
      </c>
      <c r="AF223" s="176">
        <v>68</v>
      </c>
      <c r="AG223" s="167"/>
      <c r="AH223" s="180">
        <v>149.15</v>
      </c>
      <c r="AI223" s="166">
        <v>50.367231749146299</v>
      </c>
      <c r="AJ223" s="181" t="s">
        <v>53</v>
      </c>
      <c r="AK223" s="188">
        <v>0.79947986903406798</v>
      </c>
      <c r="AL223" s="171">
        <v>-65.7657304080643</v>
      </c>
      <c r="AM223" s="168"/>
      <c r="AN223" s="168"/>
      <c r="AO223" s="176">
        <v>38</v>
      </c>
      <c r="AP223" s="176">
        <v>75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16.4182271979519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237.4</v>
      </c>
      <c r="BC223" s="180">
        <v>80.168828811581093</v>
      </c>
      <c r="BD223" s="181" t="s">
        <v>55</v>
      </c>
      <c r="BE223" s="178">
        <v>2.5052759003619101</v>
      </c>
      <c r="BF223" s="179">
        <v>128.23645439590399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3.2000000000000001E-2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1118.37438</v>
      </c>
      <c r="N224" s="171">
        <v>2453.5119500000001</v>
      </c>
      <c r="O224" s="166">
        <v>778.35867832545898</v>
      </c>
      <c r="P224" s="172">
        <v>216.041</v>
      </c>
      <c r="Q224" s="178">
        <v>3.6028285294247802</v>
      </c>
      <c r="R224" s="179">
        <v>1669.00451554509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1675.9016449999999</v>
      </c>
      <c r="Y224" s="166">
        <v>531.66751007903702</v>
      </c>
      <c r="Z224" s="177">
        <v>573</v>
      </c>
      <c r="AA224" s="188">
        <v>0.92786650973653895</v>
      </c>
      <c r="AB224" s="171">
        <v>-404.82729044588802</v>
      </c>
      <c r="AC224" s="168"/>
      <c r="AD224" s="168"/>
      <c r="AE224" s="176">
        <v>131</v>
      </c>
      <c r="AF224" s="176">
        <v>492</v>
      </c>
      <c r="AG224" s="167"/>
      <c r="AH224" s="180">
        <v>194.55</v>
      </c>
      <c r="AI224" s="166">
        <v>61.719561165462402</v>
      </c>
      <c r="AJ224" s="181" t="s">
        <v>53</v>
      </c>
      <c r="AK224" s="182">
        <v>0.97967557405495898</v>
      </c>
      <c r="AL224" s="183">
        <v>-34.221244211327999</v>
      </c>
      <c r="AM224" s="168">
        <v>2E-3</v>
      </c>
      <c r="AN224" s="168"/>
      <c r="AO224" s="176">
        <v>5</v>
      </c>
      <c r="AP224" s="176">
        <v>44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-50.100633450495998</v>
      </c>
      <c r="AW224" s="168"/>
      <c r="AX224" s="168"/>
      <c r="AY224" s="176">
        <v>43</v>
      </c>
      <c r="AZ224" s="176">
        <v>53</v>
      </c>
      <c r="BA224" s="167"/>
      <c r="BB224" s="184">
        <v>133.6</v>
      </c>
      <c r="BC224" s="180">
        <v>42.383620517634398</v>
      </c>
      <c r="BD224" s="181" t="s">
        <v>55</v>
      </c>
      <c r="BE224" s="178">
        <v>1.32448814117608</v>
      </c>
      <c r="BF224" s="179">
        <v>17.398733099007998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5.2999999999999999E-2</v>
      </c>
      <c r="G225" s="168">
        <v>4.65E-2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928.02701999999999</v>
      </c>
      <c r="N225" s="171">
        <v>4231.7080500000002</v>
      </c>
      <c r="O225" s="166">
        <v>548.89448719081099</v>
      </c>
      <c r="P225" s="172">
        <v>287.5</v>
      </c>
      <c r="Q225" s="178">
        <v>1.9091982163158701</v>
      </c>
      <c r="R225" s="179">
        <v>1678.3180290272001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4930.2639499999996</v>
      </c>
      <c r="Y225" s="166">
        <v>639.50411289611395</v>
      </c>
      <c r="Z225" s="177">
        <v>573</v>
      </c>
      <c r="AA225" s="182">
        <v>1.1160630242515099</v>
      </c>
      <c r="AB225" s="183">
        <v>-158.75337875622401</v>
      </c>
      <c r="AC225" s="168">
        <v>1.6E-2</v>
      </c>
      <c r="AD225" s="168">
        <v>1.2E-2</v>
      </c>
      <c r="AE225" s="176">
        <v>0</v>
      </c>
      <c r="AF225" s="176">
        <v>371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-305.42546546534402</v>
      </c>
      <c r="AM225" s="168"/>
      <c r="AN225" s="168"/>
      <c r="AO225" s="176">
        <v>232</v>
      </c>
      <c r="AP225" s="176">
        <v>329</v>
      </c>
      <c r="AQ225" s="167"/>
      <c r="AR225" s="180">
        <v>134.5</v>
      </c>
      <c r="AS225" s="166">
        <v>17.445983431480801</v>
      </c>
      <c r="AT225" s="181" t="s">
        <v>54</v>
      </c>
      <c r="AU225" s="182">
        <v>1.0903739644675501</v>
      </c>
      <c r="AV225" s="183">
        <v>-7.6017055150080104</v>
      </c>
      <c r="AW225" s="168">
        <v>7.0000000000000001E-3</v>
      </c>
      <c r="AX225" s="168">
        <v>4.4999999999999997E-3</v>
      </c>
      <c r="AY225" s="176">
        <v>0</v>
      </c>
      <c r="AZ225" s="176">
        <v>14</v>
      </c>
      <c r="BA225" s="167"/>
      <c r="BB225" s="184">
        <v>304.39999999999998</v>
      </c>
      <c r="BC225" s="180">
        <v>39.4836978181619</v>
      </c>
      <c r="BD225" s="181" t="s">
        <v>55</v>
      </c>
      <c r="BE225" s="178">
        <v>1.23386555681756</v>
      </c>
      <c r="BF225" s="179">
        <v>20.196588969983999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1.9E-2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1977.68443</v>
      </c>
      <c r="N226" s="171">
        <v>2778.3402000000001</v>
      </c>
      <c r="O226" s="166">
        <v>979.33609165289204</v>
      </c>
      <c r="P226" s="172">
        <v>287.5</v>
      </c>
      <c r="Q226" s="178">
        <v>3.4063864057491902</v>
      </c>
      <c r="R226" s="179">
        <v>1838.738073536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1698.3117950000001</v>
      </c>
      <c r="Y226" s="166">
        <v>598.63728557190598</v>
      </c>
      <c r="Z226" s="177">
        <v>573</v>
      </c>
      <c r="AA226" s="182">
        <v>1.04474220867697</v>
      </c>
      <c r="AB226" s="183">
        <v>-174.35609530911799</v>
      </c>
      <c r="AC226" s="168">
        <v>8.9999999999999993E-3</v>
      </c>
      <c r="AD226" s="168">
        <v>4.0000000000000001E-3</v>
      </c>
      <c r="AE226" s="176">
        <v>0</v>
      </c>
      <c r="AF226" s="176">
        <v>253</v>
      </c>
      <c r="AG226" s="167"/>
      <c r="AH226" s="180">
        <v>116</v>
      </c>
      <c r="AI226" s="166">
        <v>40.888796351049997</v>
      </c>
      <c r="AJ226" s="181" t="s">
        <v>53</v>
      </c>
      <c r="AK226" s="173">
        <v>0.64902851350873003</v>
      </c>
      <c r="AL226" s="174">
        <v>-89.895422494719796</v>
      </c>
      <c r="AM226" s="168"/>
      <c r="AN226" s="168"/>
      <c r="AO226" s="176">
        <v>63</v>
      </c>
      <c r="AP226" s="176">
        <v>99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-43.6909009510399</v>
      </c>
      <c r="AW226" s="168"/>
      <c r="AX226" s="168"/>
      <c r="AY226" s="176">
        <v>37</v>
      </c>
      <c r="AZ226" s="176">
        <v>46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-32.181801902079897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4.8000000000000001E-2</v>
      </c>
      <c r="G227" s="168">
        <v>4.3999999999999997E-2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1119.54261</v>
      </c>
      <c r="N227" s="171">
        <v>3986.9918400000001</v>
      </c>
      <c r="O227" s="166">
        <v>1338.9158651365101</v>
      </c>
      <c r="P227" s="172">
        <v>252.76900000000001</v>
      </c>
      <c r="Q227" s="178">
        <v>5.2969939554949796</v>
      </c>
      <c r="R227" s="179">
        <v>3119.8935124824998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2487.9791399999999</v>
      </c>
      <c r="Y227" s="166">
        <v>835.51581652464597</v>
      </c>
      <c r="Z227" s="177">
        <v>573</v>
      </c>
      <c r="AA227" s="178">
        <v>1.45814278625593</v>
      </c>
      <c r="AB227" s="179">
        <v>522.36096028838494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73">
        <v>0.749733864641975</v>
      </c>
      <c r="AL227" s="174">
        <v>-75.465087821695903</v>
      </c>
      <c r="AM227" s="168"/>
      <c r="AN227" s="168"/>
      <c r="AO227" s="176">
        <v>47</v>
      </c>
      <c r="AP227" s="176">
        <v>85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-41.586371510272002</v>
      </c>
      <c r="AW227" s="168"/>
      <c r="AX227" s="168"/>
      <c r="AY227" s="176">
        <v>35</v>
      </c>
      <c r="AZ227" s="176">
        <v>44</v>
      </c>
      <c r="BA227" s="167"/>
      <c r="BB227" s="184">
        <v>108.4</v>
      </c>
      <c r="BC227" s="180">
        <v>36.403003970230898</v>
      </c>
      <c r="BD227" s="181" t="s">
        <v>55</v>
      </c>
      <c r="BE227" s="182">
        <v>1.13759387406972</v>
      </c>
      <c r="BF227" s="183">
        <v>-1.3727430205439399</v>
      </c>
      <c r="BG227" s="168">
        <v>1.7999999999999999E-2</v>
      </c>
      <c r="BH227" s="168">
        <v>1.4E-2</v>
      </c>
      <c r="BI227" s="176">
        <v>0</v>
      </c>
      <c r="BJ227" s="176">
        <v>6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515.67912999999999</v>
      </c>
      <c r="N228" s="171">
        <v>2238.5780199999999</v>
      </c>
      <c r="O228" s="166">
        <v>675.81528609703196</v>
      </c>
      <c r="P228" s="172">
        <v>266.572</v>
      </c>
      <c r="Q228" s="178">
        <v>2.5352073214629902</v>
      </c>
      <c r="R228" s="179">
        <v>1221.36658438777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1603.110905</v>
      </c>
      <c r="Y228" s="166">
        <v>483.97100535626902</v>
      </c>
      <c r="Z228" s="177">
        <v>573</v>
      </c>
      <c r="AA228" s="188">
        <v>0.84462653639837604</v>
      </c>
      <c r="AB228" s="171">
        <v>-583.39837806726496</v>
      </c>
      <c r="AC228" s="168"/>
      <c r="AD228" s="168"/>
      <c r="AE228" s="176">
        <v>295</v>
      </c>
      <c r="AF228" s="176">
        <v>675</v>
      </c>
      <c r="AG228" s="167"/>
      <c r="AH228" s="180">
        <v>159.35</v>
      </c>
      <c r="AI228" s="166">
        <v>48.1069522158366</v>
      </c>
      <c r="AJ228" s="181" t="s">
        <v>53</v>
      </c>
      <c r="AK228" s="188">
        <v>0.76360241612438995</v>
      </c>
      <c r="AL228" s="171">
        <v>-81.051544211584101</v>
      </c>
      <c r="AM228" s="168"/>
      <c r="AN228" s="168"/>
      <c r="AO228" s="176">
        <v>50</v>
      </c>
      <c r="AP228" s="176">
        <v>92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-30.254360434688</v>
      </c>
      <c r="AW228" s="168"/>
      <c r="AX228" s="168"/>
      <c r="AY228" s="176">
        <v>23</v>
      </c>
      <c r="AZ228" s="176">
        <v>33</v>
      </c>
      <c r="BA228" s="167"/>
      <c r="BB228" s="184">
        <v>105.8</v>
      </c>
      <c r="BC228" s="180">
        <v>31.940480354160702</v>
      </c>
      <c r="BD228" s="181" t="s">
        <v>55</v>
      </c>
      <c r="BE228" s="182">
        <v>0.99814001106752204</v>
      </c>
      <c r="BF228" s="183">
        <v>-16.308720869376</v>
      </c>
      <c r="BG228" s="168">
        <v>4.0000000000000001E-3</v>
      </c>
      <c r="BH228" s="168">
        <v>0</v>
      </c>
      <c r="BI228" s="176">
        <v>1</v>
      </c>
      <c r="BJ228" s="176">
        <v>22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1790.3992499999999</v>
      </c>
      <c r="N229" s="171">
        <v>2991.3846699999999</v>
      </c>
      <c r="O229" s="166">
        <v>781.61501072835995</v>
      </c>
      <c r="P229" s="172">
        <v>255.06700000000001</v>
      </c>
      <c r="Q229" s="178">
        <v>3.0643517614131199</v>
      </c>
      <c r="R229" s="179">
        <v>1866.81562305388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1765.65239</v>
      </c>
      <c r="Y229" s="166">
        <v>461.34501710620998</v>
      </c>
      <c r="Z229" s="177">
        <v>573</v>
      </c>
      <c r="AA229" s="188">
        <v>0.80513964590961595</v>
      </c>
      <c r="AB229" s="171">
        <v>-760.65663429606695</v>
      </c>
      <c r="AC229" s="168"/>
      <c r="AD229" s="168"/>
      <c r="AE229" s="176">
        <v>428</v>
      </c>
      <c r="AF229" s="176">
        <v>866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-168.361725184384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-60.542660364288103</v>
      </c>
      <c r="AW229" s="168"/>
      <c r="AX229" s="168"/>
      <c r="AY229" s="176">
        <v>52</v>
      </c>
      <c r="AZ229" s="176">
        <v>64</v>
      </c>
      <c r="BA229" s="167"/>
      <c r="BB229" s="184">
        <v>103.6</v>
      </c>
      <c r="BC229" s="180">
        <v>27.069509288973499</v>
      </c>
      <c r="BD229" s="181" t="s">
        <v>55</v>
      </c>
      <c r="BE229" s="188">
        <v>0.84592216528042297</v>
      </c>
      <c r="BF229" s="171">
        <v>-37.485320728576198</v>
      </c>
      <c r="BG229" s="168"/>
      <c r="BH229" s="168"/>
      <c r="BI229" s="176">
        <v>19</v>
      </c>
      <c r="BJ229" s="176">
        <v>44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3.7999999999999999E-2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3703.9573599999999</v>
      </c>
      <c r="N230" s="171">
        <v>7730.9683699999996</v>
      </c>
      <c r="O230" s="166">
        <v>1283.6619169114399</v>
      </c>
      <c r="P230" s="172">
        <v>287.5</v>
      </c>
      <c r="Q230" s="178">
        <v>4.46491101534414</v>
      </c>
      <c r="R230" s="179">
        <v>5736.2868339888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3570.6159849999999</v>
      </c>
      <c r="Y230" s="166">
        <v>592.87058755095404</v>
      </c>
      <c r="Z230" s="177">
        <v>573</v>
      </c>
      <c r="AA230" s="182">
        <v>1.03467816326519</v>
      </c>
      <c r="AB230" s="183">
        <v>-404.87104155449703</v>
      </c>
      <c r="AC230" s="168">
        <v>8.0000000000000002E-3</v>
      </c>
      <c r="AD230" s="168">
        <v>3.0000000000000001E-3</v>
      </c>
      <c r="AE230" s="176">
        <v>0</v>
      </c>
      <c r="AF230" s="176">
        <v>571</v>
      </c>
      <c r="AG230" s="167"/>
      <c r="AH230" s="180">
        <v>332.85</v>
      </c>
      <c r="AI230" s="166">
        <v>55.266927582058401</v>
      </c>
      <c r="AJ230" s="181" t="s">
        <v>53</v>
      </c>
      <c r="AK230" s="188">
        <v>0.87725281876283201</v>
      </c>
      <c r="AL230" s="171">
        <v>-104.24543223897599</v>
      </c>
      <c r="AM230" s="168"/>
      <c r="AN230" s="168"/>
      <c r="AO230" s="176">
        <v>47</v>
      </c>
      <c r="AP230" s="176">
        <v>123</v>
      </c>
      <c r="AQ230" s="167"/>
      <c r="AR230" s="180">
        <v>48.7</v>
      </c>
      <c r="AS230" s="166">
        <v>8.0862231432965093</v>
      </c>
      <c r="AT230" s="181" t="s">
        <v>54</v>
      </c>
      <c r="AU230" s="173">
        <v>0.50538894645603205</v>
      </c>
      <c r="AV230" s="174">
        <v>-62.308363743232</v>
      </c>
      <c r="AW230" s="168"/>
      <c r="AX230" s="168"/>
      <c r="AY230" s="176">
        <v>48</v>
      </c>
      <c r="AZ230" s="176">
        <v>67</v>
      </c>
      <c r="BA230" s="167"/>
      <c r="BB230" s="184">
        <v>245.2</v>
      </c>
      <c r="BC230" s="180">
        <v>40.713386339554503</v>
      </c>
      <c r="BD230" s="181" t="s">
        <v>55</v>
      </c>
      <c r="BE230" s="178">
        <v>1.27229332311108</v>
      </c>
      <c r="BF230" s="179">
        <v>23.183272513535901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2044.62851</v>
      </c>
      <c r="N231" s="171">
        <v>5313.6858300000004</v>
      </c>
      <c r="O231" s="166">
        <v>931.46155967513198</v>
      </c>
      <c r="P231" s="172">
        <v>221.803</v>
      </c>
      <c r="Q231" s="178">
        <v>4.1994993741073499</v>
      </c>
      <c r="R231" s="179">
        <v>3856.043970615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2971.6316550000001</v>
      </c>
      <c r="Y231" s="166">
        <v>520.91161289945796</v>
      </c>
      <c r="Z231" s="177">
        <v>573</v>
      </c>
      <c r="AA231" s="188">
        <v>0.90909531047025804</v>
      </c>
      <c r="AB231" s="171">
        <v>-794.00174683679802</v>
      </c>
      <c r="AC231" s="168"/>
      <c r="AD231" s="168"/>
      <c r="AE231" s="176">
        <v>298</v>
      </c>
      <c r="AF231" s="176">
        <v>951</v>
      </c>
      <c r="AG231" s="167"/>
      <c r="AH231" s="180">
        <v>273.14999999999998</v>
      </c>
      <c r="AI231" s="166">
        <v>47.8817779532258</v>
      </c>
      <c r="AJ231" s="181" t="s">
        <v>53</v>
      </c>
      <c r="AK231" s="173">
        <v>0.760028221479775</v>
      </c>
      <c r="AL231" s="174">
        <v>-140.8725206208</v>
      </c>
      <c r="AM231" s="168"/>
      <c r="AN231" s="168"/>
      <c r="AO231" s="176">
        <v>87</v>
      </c>
      <c r="AP231" s="176">
        <v>159</v>
      </c>
      <c r="AQ231" s="167"/>
      <c r="AR231" s="180">
        <v>22.6</v>
      </c>
      <c r="AS231" s="166">
        <v>3.9616627557858402</v>
      </c>
      <c r="AT231" s="181" t="s">
        <v>54</v>
      </c>
      <c r="AU231" s="173">
        <v>0.24760392223661501</v>
      </c>
      <c r="AV231" s="174">
        <v>-82.548576665599896</v>
      </c>
      <c r="AW231" s="168"/>
      <c r="AX231" s="168"/>
      <c r="AY231" s="176">
        <v>69</v>
      </c>
      <c r="AZ231" s="176">
        <v>87</v>
      </c>
      <c r="BA231" s="167"/>
      <c r="BB231" s="184">
        <v>254.6</v>
      </c>
      <c r="BC231" s="180">
        <v>44.6300591868618</v>
      </c>
      <c r="BD231" s="181" t="s">
        <v>55</v>
      </c>
      <c r="BE231" s="178">
        <v>1.3946893495894299</v>
      </c>
      <c r="BF231" s="179">
        <v>44.3028466688001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619.00946999999996</v>
      </c>
      <c r="N232" s="171">
        <v>1282.62483</v>
      </c>
      <c r="O232" s="166">
        <v>522.17957777459003</v>
      </c>
      <c r="P232" s="172">
        <v>232.92099999999999</v>
      </c>
      <c r="Q232" s="178">
        <v>2.24187418813499</v>
      </c>
      <c r="R232" s="179">
        <v>623.54065302876597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2009.63285</v>
      </c>
      <c r="Y232" s="166">
        <v>818.15758478256305</v>
      </c>
      <c r="Z232" s="177">
        <v>573</v>
      </c>
      <c r="AA232" s="178">
        <v>1.4278491881022</v>
      </c>
      <c r="AB232" s="179">
        <v>388.24519751474998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-21.0677523674882</v>
      </c>
      <c r="AM232" s="168">
        <v>6.0000000000000001E-3</v>
      </c>
      <c r="AN232" s="168">
        <v>2E-3</v>
      </c>
      <c r="AO232" s="176">
        <v>0</v>
      </c>
      <c r="AP232" s="176">
        <v>29</v>
      </c>
      <c r="AQ232" s="167"/>
      <c r="AR232" s="180">
        <v>10</v>
      </c>
      <c r="AS232" s="166">
        <v>4.0711793937015104</v>
      </c>
      <c r="AT232" s="181" t="s">
        <v>54</v>
      </c>
      <c r="AU232" s="173">
        <v>0.25444871210634401</v>
      </c>
      <c r="AV232" s="174">
        <v>-35.274349807616098</v>
      </c>
      <c r="AW232" s="168"/>
      <c r="AX232" s="168"/>
      <c r="AY232" s="176">
        <v>30</v>
      </c>
      <c r="AZ232" s="176">
        <v>38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8.0513003847678792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4.2000000000000003E-2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1851.83419</v>
      </c>
      <c r="N233" s="171">
        <v>2709.7458700000002</v>
      </c>
      <c r="O233" s="166">
        <v>814.63261757978</v>
      </c>
      <c r="P233" s="172">
        <v>222.845</v>
      </c>
      <c r="Q233" s="178">
        <v>3.6556019546311602</v>
      </c>
      <c r="R233" s="179">
        <v>1855.81612573851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2010.3578399999999</v>
      </c>
      <c r="Y233" s="166">
        <v>604.37515104367799</v>
      </c>
      <c r="Z233" s="177">
        <v>573</v>
      </c>
      <c r="AA233" s="182">
        <v>1.0547559355038001</v>
      </c>
      <c r="AB233" s="183">
        <v>-185.346544041985</v>
      </c>
      <c r="AC233" s="168">
        <v>0.01</v>
      </c>
      <c r="AD233" s="168">
        <v>5.0000000000000001E-3</v>
      </c>
      <c r="AE233" s="176">
        <v>0</v>
      </c>
      <c r="AF233" s="176">
        <v>277</v>
      </c>
      <c r="AG233" s="167"/>
      <c r="AH233" s="180">
        <v>205.65</v>
      </c>
      <c r="AI233" s="166">
        <v>61.824689783651799</v>
      </c>
      <c r="AJ233" s="181" t="s">
        <v>53</v>
      </c>
      <c r="AK233" s="182">
        <v>0.981344282280188</v>
      </c>
      <c r="AL233" s="183">
        <v>-35.762523899903996</v>
      </c>
      <c r="AM233" s="168">
        <v>2E-3</v>
      </c>
      <c r="AN233" s="168"/>
      <c r="AO233" s="176">
        <v>4</v>
      </c>
      <c r="AP233" s="176">
        <v>46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-32.111117180927998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44.977765638144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3.5000000000000003E-2</v>
      </c>
      <c r="G234" s="168">
        <v>3.1E-2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915.76314000000002</v>
      </c>
      <c r="N234" s="171">
        <v>2098.44733</v>
      </c>
      <c r="O234" s="166">
        <v>922.510179506908</v>
      </c>
      <c r="P234" s="172">
        <v>212.5</v>
      </c>
      <c r="Q234" s="178">
        <v>4.3412243741501602</v>
      </c>
      <c r="R234" s="179">
        <v>1541.5972075888001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1703.2826250000001</v>
      </c>
      <c r="Y234" s="166">
        <v>748.78961109772001</v>
      </c>
      <c r="Z234" s="177">
        <v>573</v>
      </c>
      <c r="AA234" s="178">
        <v>1.306788152003</v>
      </c>
      <c r="AB234" s="179">
        <v>201.75264786297799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123.3</v>
      </c>
      <c r="AI234" s="166">
        <v>54.204603330788302</v>
      </c>
      <c r="AJ234" s="181" t="s">
        <v>53</v>
      </c>
      <c r="AK234" s="188">
        <v>0.86039052906013203</v>
      </c>
      <c r="AL234" s="171">
        <v>-41.789683350143797</v>
      </c>
      <c r="AM234" s="168"/>
      <c r="AN234" s="168"/>
      <c r="AO234" s="176">
        <v>21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-22.327538628607901</v>
      </c>
      <c r="AW234" s="168"/>
      <c r="AX234" s="168"/>
      <c r="AY234" s="176">
        <v>17</v>
      </c>
      <c r="AZ234" s="176">
        <v>25</v>
      </c>
      <c r="BA234" s="167"/>
      <c r="BB234" s="184">
        <v>73.599999999999994</v>
      </c>
      <c r="BC234" s="180">
        <v>32.355708070932799</v>
      </c>
      <c r="BD234" s="181" t="s">
        <v>55</v>
      </c>
      <c r="BE234" s="182">
        <v>1.01111587721665</v>
      </c>
      <c r="BF234" s="183">
        <v>-10.2550772572159</v>
      </c>
      <c r="BG234" s="168">
        <v>5.0000000000000001E-3</v>
      </c>
      <c r="BH234" s="168">
        <v>1E-3</v>
      </c>
      <c r="BI234" s="176">
        <v>0</v>
      </c>
      <c r="BJ234" s="176">
        <v>14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6.3E-2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1969.1160600000001</v>
      </c>
      <c r="N235" s="171">
        <v>2935.1858999999999</v>
      </c>
      <c r="O235" s="166">
        <v>999.16663104644795</v>
      </c>
      <c r="P235" s="172">
        <v>229.05500000000001</v>
      </c>
      <c r="Q235" s="178">
        <v>4.36212538930147</v>
      </c>
      <c r="R235" s="179">
        <v>2160.02841253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1941.42091</v>
      </c>
      <c r="Y235" s="166">
        <v>660.87909119753795</v>
      </c>
      <c r="Z235" s="177">
        <v>573</v>
      </c>
      <c r="AA235" s="178">
        <v>1.1533666513045999</v>
      </c>
      <c r="AB235" s="179">
        <v>2.30043535283176</v>
      </c>
      <c r="AC235" s="168">
        <v>0.02</v>
      </c>
      <c r="AD235" s="168">
        <v>1.4999999999999999E-2</v>
      </c>
      <c r="AE235" s="176">
        <v>0</v>
      </c>
      <c r="AF235" s="176">
        <v>79</v>
      </c>
      <c r="AG235" s="167"/>
      <c r="AH235" s="180">
        <v>218.5</v>
      </c>
      <c r="AI235" s="166">
        <v>74.379584912713298</v>
      </c>
      <c r="AJ235" s="181" t="s">
        <v>53</v>
      </c>
      <c r="AK235" s="178">
        <v>1.1806283319478299</v>
      </c>
      <c r="AL235" s="179">
        <v>5.2982724209920198</v>
      </c>
      <c r="AM235" s="168">
        <v>0.02</v>
      </c>
      <c r="AN235" s="168">
        <v>1.7999999999999999E-2</v>
      </c>
      <c r="AO235" s="176">
        <v>0</v>
      </c>
      <c r="AP235" s="176">
        <v>4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-29.046470496255999</v>
      </c>
      <c r="AW235" s="168"/>
      <c r="AX235" s="168"/>
      <c r="AY235" s="176">
        <v>22</v>
      </c>
      <c r="AZ235" s="176">
        <v>32</v>
      </c>
      <c r="BA235" s="167"/>
      <c r="BB235" s="184">
        <v>128.6</v>
      </c>
      <c r="BC235" s="180">
        <v>43.776725948626698</v>
      </c>
      <c r="BD235" s="181" t="s">
        <v>55</v>
      </c>
      <c r="BE235" s="178">
        <v>1.3680226858945801</v>
      </c>
      <c r="BF235" s="179">
        <v>20.307059007488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-42.561160000000001</v>
      </c>
      <c r="N236" s="171">
        <v>1409.1504500000001</v>
      </c>
      <c r="O236" s="166">
        <v>434.18661568816799</v>
      </c>
      <c r="P236" s="172">
        <v>242.61199999999999</v>
      </c>
      <c r="Q236" s="178">
        <v>1.78963371839879</v>
      </c>
      <c r="R236" s="179">
        <v>502.07024598349102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1261.8269250000001</v>
      </c>
      <c r="Y236" s="166">
        <v>388.79337699530799</v>
      </c>
      <c r="Z236" s="177">
        <v>573</v>
      </c>
      <c r="AA236" s="173">
        <v>0.67852247294120005</v>
      </c>
      <c r="AB236" s="174">
        <v>-880.51128127775905</v>
      </c>
      <c r="AC236" s="168"/>
      <c r="AD236" s="168"/>
      <c r="AE236" s="176">
        <v>598</v>
      </c>
      <c r="AF236" s="176">
        <v>970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-95.245038386559798</v>
      </c>
      <c r="AM236" s="168"/>
      <c r="AN236" s="168"/>
      <c r="AO236" s="176">
        <v>65</v>
      </c>
      <c r="AP236" s="176">
        <v>106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-47.020962129920001</v>
      </c>
      <c r="AW236" s="168"/>
      <c r="AX236" s="168"/>
      <c r="AY236" s="176">
        <v>40</v>
      </c>
      <c r="AZ236" s="176">
        <v>50</v>
      </c>
      <c r="BA236" s="167"/>
      <c r="BB236" s="184">
        <v>84</v>
      </c>
      <c r="BC236" s="180">
        <v>25.8820310619111</v>
      </c>
      <c r="BD236" s="181" t="s">
        <v>55</v>
      </c>
      <c r="BE236" s="188">
        <v>0.80881347068472298</v>
      </c>
      <c r="BF236" s="171">
        <v>-35.641924259839897</v>
      </c>
      <c r="BG236" s="168"/>
      <c r="BH236" s="168"/>
      <c r="BI236" s="176">
        <v>20</v>
      </c>
      <c r="BJ236" s="176">
        <v>41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0.05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1938.3076100000001</v>
      </c>
      <c r="N237" s="171">
        <v>2912.2868899999999</v>
      </c>
      <c r="O237" s="166">
        <v>1019.67951755302</v>
      </c>
      <c r="P237" s="172">
        <v>215.88200000000001</v>
      </c>
      <c r="Q237" s="178">
        <v>4.72331883877776</v>
      </c>
      <c r="R237" s="179">
        <v>2201.9908858987501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1652.8358499999999</v>
      </c>
      <c r="Y237" s="166">
        <v>578.70770490002496</v>
      </c>
      <c r="Z237" s="177">
        <v>573</v>
      </c>
      <c r="AA237" s="182">
        <v>1.00996109057596</v>
      </c>
      <c r="AB237" s="183">
        <v>-232.45153083776199</v>
      </c>
      <c r="AC237" s="168">
        <v>5.0000000000000001E-3</v>
      </c>
      <c r="AD237" s="168">
        <v>1E-3</v>
      </c>
      <c r="AE237" s="176">
        <v>0</v>
      </c>
      <c r="AF237" s="176">
        <v>312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-25.7829057465602</v>
      </c>
      <c r="AM237" s="168">
        <v>5.0000000000000001E-3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0.156722350079946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26.313444700159899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3.5000000000000003E-2</v>
      </c>
      <c r="G238" s="168">
        <v>3.1E-2</v>
      </c>
      <c r="H238" s="169"/>
      <c r="I238" s="170">
        <v>4</v>
      </c>
      <c r="J238" s="170">
        <v>4</v>
      </c>
      <c r="K238" s="167"/>
      <c r="L238" s="171">
        <v>6164.6352299999999</v>
      </c>
      <c r="M238" s="171">
        <v>-1779.73397</v>
      </c>
      <c r="N238" s="171">
        <v>4384.9012599999996</v>
      </c>
      <c r="O238" s="166">
        <v>476.54512700540698</v>
      </c>
      <c r="P238" s="172">
        <v>232.92099999999999</v>
      </c>
      <c r="Q238" s="178">
        <v>2.0459517476114502</v>
      </c>
      <c r="R238" s="179">
        <v>1915.92502074252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5320.7460350000001</v>
      </c>
      <c r="Y238" s="166">
        <v>578.25146899946196</v>
      </c>
      <c r="Z238" s="177">
        <v>573</v>
      </c>
      <c r="AA238" s="182">
        <v>1.0091648673638101</v>
      </c>
      <c r="AB238" s="183">
        <v>-753.08751841312005</v>
      </c>
      <c r="AC238" s="168">
        <v>5.0000000000000001E-3</v>
      </c>
      <c r="AD238" s="168">
        <v>1E-3</v>
      </c>
      <c r="AE238" s="176">
        <v>0</v>
      </c>
      <c r="AF238" s="176">
        <v>1007</v>
      </c>
      <c r="AG238" s="167"/>
      <c r="AH238" s="180">
        <v>551.79999999999995</v>
      </c>
      <c r="AI238" s="166">
        <v>59.9688762618987</v>
      </c>
      <c r="AJ238" s="181" t="s">
        <v>53</v>
      </c>
      <c r="AK238" s="188">
        <v>0.95188692479204295</v>
      </c>
      <c r="AL238" s="171">
        <v>-116.00368911872</v>
      </c>
      <c r="AM238" s="168"/>
      <c r="AN238" s="168"/>
      <c r="AO238" s="176">
        <v>28</v>
      </c>
      <c r="AP238" s="176">
        <v>144</v>
      </c>
      <c r="AQ238" s="167"/>
      <c r="AR238" s="180">
        <v>49.8</v>
      </c>
      <c r="AS238" s="166">
        <v>5.4121965165686001</v>
      </c>
      <c r="AT238" s="181" t="s">
        <v>54</v>
      </c>
      <c r="AU238" s="173">
        <v>0.33826228228553701</v>
      </c>
      <c r="AV238" s="174">
        <v>-119.80093691904</v>
      </c>
      <c r="AW238" s="168"/>
      <c r="AX238" s="168"/>
      <c r="AY238" s="176">
        <v>98</v>
      </c>
      <c r="AZ238" s="176">
        <v>127</v>
      </c>
      <c r="BA238" s="167"/>
      <c r="BB238" s="184">
        <v>363</v>
      </c>
      <c r="BC238" s="180">
        <v>39.450348102698896</v>
      </c>
      <c r="BD238" s="181" t="s">
        <v>55</v>
      </c>
      <c r="BE238" s="178">
        <v>1.2328233782093401</v>
      </c>
      <c r="BF238" s="179">
        <v>23.798126161919999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4.3999999999999997E-2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12.19712</v>
      </c>
      <c r="N239" s="171">
        <v>2047.37519</v>
      </c>
      <c r="O239" s="166">
        <v>820.77242801165698</v>
      </c>
      <c r="P239" s="172">
        <v>245.339</v>
      </c>
      <c r="Q239" s="178">
        <v>3.3454625151796402</v>
      </c>
      <c r="R239" s="179">
        <v>1342.36767364666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1668.197535</v>
      </c>
      <c r="Y239" s="166">
        <v>668.76386306361906</v>
      </c>
      <c r="Z239" s="177">
        <v>573</v>
      </c>
      <c r="AA239" s="178">
        <v>1.16712716066949</v>
      </c>
      <c r="AB239" s="179">
        <v>21.6215447560351</v>
      </c>
      <c r="AC239" s="168">
        <v>0.02</v>
      </c>
      <c r="AD239" s="168">
        <v>1.7000000000000001E-2</v>
      </c>
      <c r="AE239" s="176">
        <v>0</v>
      </c>
      <c r="AF239" s="176">
        <v>47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-93.337150759807599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-34.9776890818559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-4.9553781637118304</v>
      </c>
      <c r="BG239" s="168">
        <v>1.4E-2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-577.922160212074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-639.76855950080096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-92.510704604800097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-29.526528153600001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-23.453056307200001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3.2000000000000001E-2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-1884.73027</v>
      </c>
      <c r="N241" s="171">
        <v>4830.0003299999998</v>
      </c>
      <c r="O241" s="166">
        <v>1436.0282668754601</v>
      </c>
      <c r="P241" s="172">
        <v>217.09100000000001</v>
      </c>
      <c r="Q241" s="178">
        <v>6.61486780601434</v>
      </c>
      <c r="R241" s="179">
        <v>3988.84060567399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1748.8745449999999</v>
      </c>
      <c r="Y241" s="166">
        <v>519.96544725680496</v>
      </c>
      <c r="Z241" s="177">
        <v>573</v>
      </c>
      <c r="AA241" s="188">
        <v>0.90744406153020096</v>
      </c>
      <c r="AB241" s="171">
        <v>-471.32123482873902</v>
      </c>
      <c r="AC241" s="168"/>
      <c r="AD241" s="168"/>
      <c r="AE241" s="176">
        <v>179</v>
      </c>
      <c r="AF241" s="176">
        <v>564</v>
      </c>
      <c r="AG241" s="167"/>
      <c r="AH241" s="180">
        <v>207.7</v>
      </c>
      <c r="AI241" s="166">
        <v>61.752184399961301</v>
      </c>
      <c r="AJ241" s="181" t="s">
        <v>53</v>
      </c>
      <c r="AK241" s="182">
        <v>0.98019340317398895</v>
      </c>
      <c r="AL241" s="183">
        <v>-36.405295164416302</v>
      </c>
      <c r="AM241" s="168">
        <v>2E-3</v>
      </c>
      <c r="AN241" s="168"/>
      <c r="AO241" s="176">
        <v>5</v>
      </c>
      <c r="AP241" s="176">
        <v>47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-40.494995597312098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17.010008805375801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3.5999999999999997E-2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781.61608999999999</v>
      </c>
      <c r="N242" s="171">
        <v>982.08969999999999</v>
      </c>
      <c r="O242" s="166">
        <v>423.73246116393898</v>
      </c>
      <c r="P242" s="172">
        <v>215.88200000000001</v>
      </c>
      <c r="Q242" s="178">
        <v>1.9627966257675</v>
      </c>
      <c r="R242" s="179">
        <v>405.683912692511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1301.5187550000001</v>
      </c>
      <c r="Y242" s="166">
        <v>561.55333398484504</v>
      </c>
      <c r="Z242" s="177">
        <v>573</v>
      </c>
      <c r="AA242" s="182">
        <v>0.98002327047965898</v>
      </c>
      <c r="AB242" s="183">
        <v>-228.39349394707</v>
      </c>
      <c r="AC242" s="168">
        <v>2E-3</v>
      </c>
      <c r="AD242" s="168"/>
      <c r="AE242" s="176">
        <v>27</v>
      </c>
      <c r="AF242" s="176">
        <v>293</v>
      </c>
      <c r="AG242" s="167"/>
      <c r="AH242" s="180">
        <v>154.80000000000001</v>
      </c>
      <c r="AI242" s="166">
        <v>66.790014179130296</v>
      </c>
      <c r="AJ242" s="181" t="s">
        <v>53</v>
      </c>
      <c r="AK242" s="182">
        <v>1.06015895522429</v>
      </c>
      <c r="AL242" s="183">
        <v>-13.410247266431799</v>
      </c>
      <c r="AM242" s="168">
        <v>0.01</v>
      </c>
      <c r="AN242" s="168">
        <v>6.0000000000000001E-3</v>
      </c>
      <c r="AO242" s="176">
        <v>0</v>
      </c>
      <c r="AP242" s="176">
        <v>21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-14.920062797823901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25.7598744043521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4.4999999999999998E-2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1654.2549899999999</v>
      </c>
      <c r="N243" s="171">
        <v>2756.12914</v>
      </c>
      <c r="O243" s="166">
        <v>987.76307448011096</v>
      </c>
      <c r="P243" s="172">
        <v>245.339</v>
      </c>
      <c r="Q243" s="178">
        <v>4.0261151895137397</v>
      </c>
      <c r="R243" s="179">
        <v>1967.5126648555099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2012.3160700000001</v>
      </c>
      <c r="Y243" s="166">
        <v>721.18954053398795</v>
      </c>
      <c r="Z243" s="177">
        <v>573</v>
      </c>
      <c r="AA243" s="178">
        <v>1.2586204895881099</v>
      </c>
      <c r="AB243" s="179">
        <v>170.467687729793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-84.956890197247901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-38.630321319936002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-4.6606426398719503</v>
      </c>
      <c r="BG243" s="168">
        <v>1.4999999999999999E-2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2.1999999999999999E-2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1874.5771999999999</v>
      </c>
      <c r="N244" s="171">
        <v>3648.5453000000002</v>
      </c>
      <c r="O244" s="166">
        <v>1019.59672886624</v>
      </c>
      <c r="P244" s="172">
        <v>213.536</v>
      </c>
      <c r="Q244" s="178">
        <v>4.7748235841555502</v>
      </c>
      <c r="R244" s="179">
        <v>2768.2773463215899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2053.9829800000002</v>
      </c>
      <c r="Y244" s="166">
        <v>573.99159263691297</v>
      </c>
      <c r="Z244" s="177">
        <v>573</v>
      </c>
      <c r="AA244" s="182">
        <v>1.00173052816215</v>
      </c>
      <c r="AB244" s="183">
        <v>-308.11773115750498</v>
      </c>
      <c r="AC244" s="168">
        <v>4.0000000000000001E-3</v>
      </c>
      <c r="AD244" s="168">
        <v>1E-3</v>
      </c>
      <c r="AE244" s="176">
        <v>0</v>
      </c>
      <c r="AF244" s="176">
        <v>407</v>
      </c>
      <c r="AG244" s="167"/>
      <c r="AH244" s="180">
        <v>173.05</v>
      </c>
      <c r="AI244" s="166">
        <v>48.359332123491001</v>
      </c>
      <c r="AJ244" s="181" t="s">
        <v>53</v>
      </c>
      <c r="AK244" s="188">
        <v>0.767608446404619</v>
      </c>
      <c r="AL244" s="171">
        <v>-86.657408033023998</v>
      </c>
      <c r="AM244" s="168"/>
      <c r="AN244" s="168"/>
      <c r="AO244" s="176">
        <v>53</v>
      </c>
      <c r="AP244" s="176">
        <v>98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-23.157436960767999</v>
      </c>
      <c r="AW244" s="168"/>
      <c r="AX244" s="168"/>
      <c r="AY244" s="176">
        <v>15</v>
      </c>
      <c r="AZ244" s="176">
        <v>26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-13.114873921536001</v>
      </c>
      <c r="BG244" s="168">
        <v>8.0000000000000002E-3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0</v>
      </c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-632.9384</v>
      </c>
      <c r="N245" s="171">
        <v>422.51553000000001</v>
      </c>
      <c r="O245" s="166">
        <v>137.171326006133</v>
      </c>
      <c r="P245" s="172">
        <v>252.38499999999999</v>
      </c>
      <c r="Q245" s="173">
        <v>0.54350031105704899</v>
      </c>
      <c r="R245" s="174">
        <v>-473.045853605003</v>
      </c>
      <c r="S245" s="168"/>
      <c r="T245" s="168"/>
      <c r="U245" s="175">
        <v>355</v>
      </c>
      <c r="V245" s="176">
        <v>511</v>
      </c>
      <c r="W245" s="167"/>
      <c r="X245" s="175">
        <v>1095.18487</v>
      </c>
      <c r="Y245" s="166">
        <v>355.55606876688</v>
      </c>
      <c r="Z245" s="177">
        <v>573</v>
      </c>
      <c r="AA245" s="173">
        <v>0.62051669941863896</v>
      </c>
      <c r="AB245" s="174">
        <v>-938.04481007475295</v>
      </c>
      <c r="AC245" s="168"/>
      <c r="AD245" s="168"/>
      <c r="AE245" s="176">
        <v>670</v>
      </c>
      <c r="AF245" s="176">
        <v>1023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-140.94881299251199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-41.474301712383998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8">
        <v>0.95772908446251304</v>
      </c>
      <c r="BF245" s="171">
        <v>-19.148603424768002</v>
      </c>
      <c r="BG245" s="168">
        <v>0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3.6999999999999998E-2</v>
      </c>
      <c r="G246" s="168">
        <v>2.8000000000000001E-2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663.23071000000004</v>
      </c>
      <c r="N246" s="171">
        <v>5991.7600499999999</v>
      </c>
      <c r="O246" s="166">
        <v>996.60486895880695</v>
      </c>
      <c r="P246" s="172">
        <v>220.02799999999999</v>
      </c>
      <c r="Q246" s="178">
        <v>4.5294456567291803</v>
      </c>
      <c r="R246" s="179">
        <v>4467.8412085529699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3544.4366150000001</v>
      </c>
      <c r="Y246" s="166">
        <v>589.543432772291</v>
      </c>
      <c r="Z246" s="177">
        <v>573</v>
      </c>
      <c r="AA246" s="182">
        <v>1.0288716104228499</v>
      </c>
      <c r="AB246" s="183">
        <v>-424.17418066758103</v>
      </c>
      <c r="AC246" s="168">
        <v>7.0000000000000001E-3</v>
      </c>
      <c r="AD246" s="168">
        <v>3.0000000000000001E-3</v>
      </c>
      <c r="AE246" s="176">
        <v>0</v>
      </c>
      <c r="AF246" s="176">
        <v>590</v>
      </c>
      <c r="AG246" s="167"/>
      <c r="AH246" s="180">
        <v>328.75</v>
      </c>
      <c r="AI246" s="166">
        <v>54.680736200410401</v>
      </c>
      <c r="AJ246" s="181" t="s">
        <v>53</v>
      </c>
      <c r="AK246" s="188">
        <v>0.86794819365730802</v>
      </c>
      <c r="AL246" s="171">
        <v>-107.589406853504</v>
      </c>
      <c r="AM246" s="168"/>
      <c r="AN246" s="168"/>
      <c r="AO246" s="176">
        <v>51</v>
      </c>
      <c r="AP246" s="176">
        <v>126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-77.016357296127893</v>
      </c>
      <c r="AW246" s="168"/>
      <c r="AX246" s="168"/>
      <c r="AY246" s="176">
        <v>63</v>
      </c>
      <c r="AZ246" s="176">
        <v>82</v>
      </c>
      <c r="BA246" s="167"/>
      <c r="BB246" s="184">
        <v>221.2</v>
      </c>
      <c r="BC246" s="180">
        <v>36.792026912641198</v>
      </c>
      <c r="BD246" s="181" t="s">
        <v>55</v>
      </c>
      <c r="BE246" s="178">
        <v>1.1497508410200401</v>
      </c>
      <c r="BF246" s="179">
        <v>-0.43271459225581999</v>
      </c>
      <c r="BG246" s="168">
        <v>0.02</v>
      </c>
      <c r="BH246" s="168">
        <v>1.4999999999999999E-2</v>
      </c>
      <c r="BI246" s="176">
        <v>0</v>
      </c>
      <c r="BJ246" s="176">
        <v>10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3454.1523299999999</v>
      </c>
      <c r="N247" s="171">
        <v>7112.5934100000004</v>
      </c>
      <c r="O247" s="166">
        <v>831.28167163074204</v>
      </c>
      <c r="P247" s="172">
        <v>215.38300000000001</v>
      </c>
      <c r="Q247" s="178">
        <v>3.8595509934894698</v>
      </c>
      <c r="R247" s="179">
        <v>4989.6242816890499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4778.2725549999996</v>
      </c>
      <c r="Y247" s="166">
        <v>558.45880230453099</v>
      </c>
      <c r="Z247" s="177">
        <v>573</v>
      </c>
      <c r="AA247" s="182">
        <v>0.97462269163094295</v>
      </c>
      <c r="AB247" s="183">
        <v>-869.62588880557098</v>
      </c>
      <c r="AC247" s="168">
        <v>2E-3</v>
      </c>
      <c r="AD247" s="168"/>
      <c r="AE247" s="176">
        <v>125</v>
      </c>
      <c r="AF247" s="176">
        <v>1105</v>
      </c>
      <c r="AG247" s="167"/>
      <c r="AH247" s="180">
        <v>281.89999999999998</v>
      </c>
      <c r="AI247" s="166">
        <v>32.946956155716201</v>
      </c>
      <c r="AJ247" s="181" t="s">
        <v>53</v>
      </c>
      <c r="AK247" s="173">
        <v>0.52296755802724204</v>
      </c>
      <c r="AL247" s="174">
        <v>-339.07312732940801</v>
      </c>
      <c r="AM247" s="168"/>
      <c r="AN247" s="168"/>
      <c r="AO247" s="176">
        <v>258</v>
      </c>
      <c r="AP247" s="176">
        <v>365</v>
      </c>
      <c r="AQ247" s="167"/>
      <c r="AR247" s="180">
        <v>69.5</v>
      </c>
      <c r="AS247" s="166">
        <v>8.1227862817391898</v>
      </c>
      <c r="AT247" s="181" t="s">
        <v>54</v>
      </c>
      <c r="AU247" s="173">
        <v>0.50767414260869903</v>
      </c>
      <c r="AV247" s="174">
        <v>-88.207460909056095</v>
      </c>
      <c r="AW247" s="168"/>
      <c r="AX247" s="168"/>
      <c r="AY247" s="176">
        <v>68</v>
      </c>
      <c r="AZ247" s="176">
        <v>95</v>
      </c>
      <c r="BA247" s="167"/>
      <c r="BB247" s="184">
        <v>252.6</v>
      </c>
      <c r="BC247" s="180">
        <v>29.522529708882299</v>
      </c>
      <c r="BD247" s="181" t="s">
        <v>55</v>
      </c>
      <c r="BE247" s="188">
        <v>0.92257905340257196</v>
      </c>
      <c r="BF247" s="171">
        <v>-62.814921818112097</v>
      </c>
      <c r="BG247" s="168"/>
      <c r="BH247" s="168"/>
      <c r="BI247" s="176">
        <v>22</v>
      </c>
      <c r="BJ247" s="176">
        <v>76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2003.3647599999999</v>
      </c>
      <c r="N248" s="171">
        <v>6713.3532599999999</v>
      </c>
      <c r="O248" s="166">
        <v>875.99088286131405</v>
      </c>
      <c r="P248" s="172">
        <v>245.339</v>
      </c>
      <c r="Q248" s="178">
        <v>3.5705325401233199</v>
      </c>
      <c r="R248" s="179">
        <v>4547.3506067227099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3472.87968</v>
      </c>
      <c r="Y248" s="166">
        <v>453.15817880173898</v>
      </c>
      <c r="Z248" s="177">
        <v>573</v>
      </c>
      <c r="AA248" s="188">
        <v>0.79085196998558305</v>
      </c>
      <c r="AB248" s="171">
        <v>-1585.9145611434301</v>
      </c>
      <c r="AC248" s="168"/>
      <c r="AD248" s="168"/>
      <c r="AE248" s="176">
        <v>919</v>
      </c>
      <c r="AF248" s="176">
        <v>1797</v>
      </c>
      <c r="AG248" s="167"/>
      <c r="AH248" s="180">
        <v>317.3</v>
      </c>
      <c r="AI248" s="166">
        <v>41.402842419750002</v>
      </c>
      <c r="AJ248" s="181" t="s">
        <v>53</v>
      </c>
      <c r="AK248" s="173">
        <v>0.65718797491666703</v>
      </c>
      <c r="AL248" s="174">
        <v>-238.902508188544</v>
      </c>
      <c r="AM248" s="168"/>
      <c r="AN248" s="168"/>
      <c r="AO248" s="176">
        <v>166</v>
      </c>
      <c r="AP248" s="176">
        <v>263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-103.857779857408</v>
      </c>
      <c r="AW248" s="168"/>
      <c r="AX248" s="168"/>
      <c r="AY248" s="176">
        <v>86</v>
      </c>
      <c r="AZ248" s="176">
        <v>110</v>
      </c>
      <c r="BA248" s="167"/>
      <c r="BB248" s="184">
        <v>188.2</v>
      </c>
      <c r="BC248" s="180">
        <v>24.557248482183901</v>
      </c>
      <c r="BD248" s="181" t="s">
        <v>55</v>
      </c>
      <c r="BE248" s="188">
        <v>0.76741401506824602</v>
      </c>
      <c r="BF248" s="171">
        <v>-94.315559714816004</v>
      </c>
      <c r="BG248" s="168"/>
      <c r="BH248" s="168"/>
      <c r="BI248" s="176">
        <v>58</v>
      </c>
      <c r="BJ248" s="176">
        <v>107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1063.92509</v>
      </c>
      <c r="N249" s="171">
        <v>2640.7744899999998</v>
      </c>
      <c r="O249" s="166">
        <v>632.60098114395896</v>
      </c>
      <c r="P249" s="172">
        <v>233.489</v>
      </c>
      <c r="Q249" s="178">
        <v>2.7093395455201699</v>
      </c>
      <c r="R249" s="179">
        <v>1517.92806880847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2331.4804749999998</v>
      </c>
      <c r="Y249" s="166">
        <v>558.50919553641404</v>
      </c>
      <c r="Z249" s="177">
        <v>573</v>
      </c>
      <c r="AA249" s="182">
        <v>0.97471063793440504</v>
      </c>
      <c r="AB249" s="183">
        <v>-424.07117558201799</v>
      </c>
      <c r="AC249" s="168">
        <v>2E-3</v>
      </c>
      <c r="AD249" s="168"/>
      <c r="AE249" s="176">
        <v>61</v>
      </c>
      <c r="AF249" s="176">
        <v>539</v>
      </c>
      <c r="AG249" s="167"/>
      <c r="AH249" s="180">
        <v>150.69999999999999</v>
      </c>
      <c r="AI249" s="166">
        <v>36.100381997553598</v>
      </c>
      <c r="AJ249" s="181" t="s">
        <v>53</v>
      </c>
      <c r="AK249" s="173">
        <v>0.57302193646910404</v>
      </c>
      <c r="AL249" s="174">
        <v>-152.26641184409601</v>
      </c>
      <c r="AM249" s="168"/>
      <c r="AN249" s="168"/>
      <c r="AO249" s="176">
        <v>113</v>
      </c>
      <c r="AP249" s="176">
        <v>165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-46.343850627072101</v>
      </c>
      <c r="AW249" s="168"/>
      <c r="AX249" s="168"/>
      <c r="AY249" s="176">
        <v>37</v>
      </c>
      <c r="AZ249" s="176">
        <v>50</v>
      </c>
      <c r="BA249" s="167"/>
      <c r="BB249" s="184">
        <v>131.4</v>
      </c>
      <c r="BC249" s="180">
        <v>31.477041768271601</v>
      </c>
      <c r="BD249" s="181" t="s">
        <v>55</v>
      </c>
      <c r="BE249" s="182">
        <v>0.98365755525848897</v>
      </c>
      <c r="BF249" s="183">
        <v>-22.487701254144099</v>
      </c>
      <c r="BG249" s="168">
        <v>2E-3</v>
      </c>
      <c r="BH249" s="168"/>
      <c r="BI249" s="176">
        <v>3</v>
      </c>
      <c r="BJ249" s="176">
        <v>29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6.5000000000000002E-2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176.8116</v>
      </c>
      <c r="N250" s="171">
        <v>1042.37427</v>
      </c>
      <c r="O250" s="166">
        <v>408.24491119725297</v>
      </c>
      <c r="P250" s="172">
        <v>240.12899999999999</v>
      </c>
      <c r="Q250" s="178">
        <v>1.7001066559942899</v>
      </c>
      <c r="R250" s="179">
        <v>336.05672527059897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1687.9969550000001</v>
      </c>
      <c r="Y250" s="166">
        <v>661.10243396089197</v>
      </c>
      <c r="Z250" s="177">
        <v>573</v>
      </c>
      <c r="AA250" s="178">
        <v>1.15375642925112</v>
      </c>
      <c r="AB250" s="179">
        <v>2.5697340897950198</v>
      </c>
      <c r="AC250" s="168">
        <v>0.02</v>
      </c>
      <c r="AD250" s="168">
        <v>1.4999999999999999E-2</v>
      </c>
      <c r="AE250" s="176">
        <v>0</v>
      </c>
      <c r="AF250" s="176">
        <v>68</v>
      </c>
      <c r="AG250" s="167"/>
      <c r="AH250" s="180">
        <v>223.55</v>
      </c>
      <c r="AI250" s="166">
        <v>87.553149118066599</v>
      </c>
      <c r="AJ250" s="181" t="s">
        <v>53</v>
      </c>
      <c r="AK250" s="178">
        <v>1.3897325256836</v>
      </c>
      <c r="AL250" s="179">
        <v>38.241247962752396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-35.262540199935898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5.4749196001281897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655.20746999999994</v>
      </c>
      <c r="N251" s="171">
        <v>1583.9323899999999</v>
      </c>
      <c r="O251" s="166">
        <v>703.51141470416997</v>
      </c>
      <c r="P251" s="172">
        <v>255.477</v>
      </c>
      <c r="Q251" s="178">
        <v>2.7537172219188801</v>
      </c>
      <c r="R251" s="179">
        <v>921.30439800578199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1188.0812599999999</v>
      </c>
      <c r="Y251" s="166">
        <v>527.69217504675998</v>
      </c>
      <c r="Z251" s="177">
        <v>573</v>
      </c>
      <c r="AA251" s="188">
        <v>0.920928752263106</v>
      </c>
      <c r="AB251" s="171">
        <v>-298.10277775168299</v>
      </c>
      <c r="AC251" s="168"/>
      <c r="AD251" s="168"/>
      <c r="AE251" s="176">
        <v>103</v>
      </c>
      <c r="AF251" s="176">
        <v>361</v>
      </c>
      <c r="AG251" s="167"/>
      <c r="AH251" s="180">
        <v>63.8</v>
      </c>
      <c r="AI251" s="166">
        <v>28.337085939713599</v>
      </c>
      <c r="AJ251" s="181" t="s">
        <v>53</v>
      </c>
      <c r="AK251" s="173">
        <v>0.44979501491608997</v>
      </c>
      <c r="AL251" s="174">
        <v>-99.6024334700803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-33.699030722560103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-21.398061445120099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1950.9358099999999</v>
      </c>
      <c r="N252" s="171">
        <v>2200.5297700000001</v>
      </c>
      <c r="O252" s="166">
        <v>774.95925380059396</v>
      </c>
      <c r="P252" s="172">
        <v>222.37200000000001</v>
      </c>
      <c r="Q252" s="178">
        <v>3.4849677738231102</v>
      </c>
      <c r="R252" s="179">
        <v>1473.1169330488499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909.82177999999999</v>
      </c>
      <c r="Y252" s="166">
        <v>320.41139244406901</v>
      </c>
      <c r="Z252" s="177">
        <v>573</v>
      </c>
      <c r="AA252" s="173">
        <v>0.55918218576626399</v>
      </c>
      <c r="AB252" s="174">
        <v>-964.54889424409805</v>
      </c>
      <c r="AC252" s="168"/>
      <c r="AD252" s="168"/>
      <c r="AE252" s="176">
        <v>718</v>
      </c>
      <c r="AF252" s="176">
        <v>1043</v>
      </c>
      <c r="AG252" s="167"/>
      <c r="AH252" s="180">
        <v>110.3</v>
      </c>
      <c r="AI252" s="166">
        <v>38.844285071501403</v>
      </c>
      <c r="AJ252" s="181" t="s">
        <v>53</v>
      </c>
      <c r="AK252" s="173">
        <v>0.616575953515896</v>
      </c>
      <c r="AL252" s="174">
        <v>-95.782639576576202</v>
      </c>
      <c r="AM252" s="168"/>
      <c r="AN252" s="168"/>
      <c r="AO252" s="176">
        <v>69</v>
      </c>
      <c r="AP252" s="176">
        <v>105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-45.3384481464321</v>
      </c>
      <c r="AW252" s="168"/>
      <c r="AX252" s="168"/>
      <c r="AY252" s="176">
        <v>39</v>
      </c>
      <c r="AZ252" s="176">
        <v>48</v>
      </c>
      <c r="BA252" s="167"/>
      <c r="BB252" s="184">
        <v>54.4</v>
      </c>
      <c r="BC252" s="180">
        <v>19.1580154840406</v>
      </c>
      <c r="BD252" s="181" t="s">
        <v>55</v>
      </c>
      <c r="BE252" s="173">
        <v>0.59868798387626798</v>
      </c>
      <c r="BF252" s="174">
        <v>-50.276896292864102</v>
      </c>
      <c r="BG252" s="168"/>
      <c r="BH252" s="168"/>
      <c r="BI252" s="176">
        <v>37</v>
      </c>
      <c r="BJ252" s="176">
        <v>55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339.08438999999998</v>
      </c>
      <c r="N253" s="171">
        <v>1175.4601700000001</v>
      </c>
      <c r="O253" s="166">
        <v>452.36865668403402</v>
      </c>
      <c r="P253" s="172">
        <v>286.47199999999998</v>
      </c>
      <c r="Q253" s="178">
        <v>1.57910251851502</v>
      </c>
      <c r="R253" s="179">
        <v>317.92869249123203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1985.717245</v>
      </c>
      <c r="Y253" s="166">
        <v>764.19113603395999</v>
      </c>
      <c r="Z253" s="177">
        <v>573</v>
      </c>
      <c r="AA253" s="178">
        <v>1.3336669040732301</v>
      </c>
      <c r="AB253" s="179">
        <v>270.48665837190299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158.9</v>
      </c>
      <c r="AI253" s="166">
        <v>61.151693082967697</v>
      </c>
      <c r="AJ253" s="181" t="s">
        <v>53</v>
      </c>
      <c r="AK253" s="182">
        <v>0.97066179496774097</v>
      </c>
      <c r="AL253" s="183">
        <v>-29.685561880576099</v>
      </c>
      <c r="AM253" s="168">
        <v>1E-3</v>
      </c>
      <c r="AN253" s="168"/>
      <c r="AO253" s="176">
        <v>5</v>
      </c>
      <c r="AP253" s="176">
        <v>38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-26.294745874432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-8.9894917488640491</v>
      </c>
      <c r="BG253" s="168">
        <v>8.9999999999999993E-3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1907.7647099999999</v>
      </c>
      <c r="N254" s="171">
        <v>4416.3670300000003</v>
      </c>
      <c r="O254" s="166">
        <v>1290.5444435071499</v>
      </c>
      <c r="P254" s="172">
        <v>237.096</v>
      </c>
      <c r="Q254" s="178">
        <v>5.4431303923606897</v>
      </c>
      <c r="R254" s="179">
        <v>3481.67422423874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2460.007865</v>
      </c>
      <c r="Y254" s="166">
        <v>718.85997236955996</v>
      </c>
      <c r="Z254" s="177">
        <v>573</v>
      </c>
      <c r="AA254" s="178">
        <v>1.25455492560133</v>
      </c>
      <c r="AB254" s="179">
        <v>201.09595716013001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-128.11204222323201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-48.076074215423901</v>
      </c>
      <c r="AW254" s="168"/>
      <c r="AX254" s="168"/>
      <c r="AY254" s="176">
        <v>40</v>
      </c>
      <c r="AZ254" s="176">
        <v>51</v>
      </c>
      <c r="BA254" s="167"/>
      <c r="BB254" s="184">
        <v>149.6</v>
      </c>
      <c r="BC254" s="180">
        <v>43.715897577622599</v>
      </c>
      <c r="BD254" s="181" t="s">
        <v>55</v>
      </c>
      <c r="BE254" s="178">
        <v>1.36612179930071</v>
      </c>
      <c r="BF254" s="179">
        <v>23.4478515691521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829.45393000000001</v>
      </c>
      <c r="N255" s="171">
        <v>3306.8431399999999</v>
      </c>
      <c r="O255" s="166">
        <v>1251.4000577672</v>
      </c>
      <c r="P255" s="172">
        <v>265.19900000000001</v>
      </c>
      <c r="Q255" s="178">
        <v>4.7187208766518696</v>
      </c>
      <c r="R255" s="179">
        <v>2499.5304387700398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2016.01143</v>
      </c>
      <c r="Y255" s="166">
        <v>762.91396753742799</v>
      </c>
      <c r="Z255" s="177">
        <v>573</v>
      </c>
      <c r="AA255" s="178">
        <v>1.33143798872151</v>
      </c>
      <c r="AB255" s="179">
        <v>271.69799818176199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199.3</v>
      </c>
      <c r="AI255" s="166">
        <v>75.420581186987306</v>
      </c>
      <c r="AJ255" s="181" t="s">
        <v>53</v>
      </c>
      <c r="AK255" s="178">
        <v>1.1971520823331301</v>
      </c>
      <c r="AL255" s="179">
        <v>7.5168478105603098</v>
      </c>
      <c r="AM255" s="168">
        <v>0.02</v>
      </c>
      <c r="AN255" s="168">
        <v>0.02</v>
      </c>
      <c r="AO255" s="176">
        <v>0</v>
      </c>
      <c r="AP255" s="176">
        <v>1</v>
      </c>
      <c r="AQ255" s="167"/>
      <c r="AR255" s="180">
        <v>59.2</v>
      </c>
      <c r="AS255" s="166">
        <v>22.402902189009801</v>
      </c>
      <c r="AT255" s="181" t="s">
        <v>54</v>
      </c>
      <c r="AU255" s="178">
        <v>1.4001813868131101</v>
      </c>
      <c r="AV255" s="179">
        <v>10.4931676979201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72.386335395840106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1.9E-2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2526.2619300000001</v>
      </c>
      <c r="N256" s="171">
        <v>3566.67983</v>
      </c>
      <c r="O256" s="166">
        <v>1169.53328029212</v>
      </c>
      <c r="P256" s="172">
        <v>266.08300000000003</v>
      </c>
      <c r="Q256" s="178">
        <v>4.3953701675496699</v>
      </c>
      <c r="R256" s="179">
        <v>2631.8745672954501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1895.6180400000001</v>
      </c>
      <c r="Y256" s="166">
        <v>621.58323431630197</v>
      </c>
      <c r="Z256" s="177">
        <v>573</v>
      </c>
      <c r="AA256" s="182">
        <v>1.0847874944438101</v>
      </c>
      <c r="AB256" s="183">
        <v>-117.45087281932599</v>
      </c>
      <c r="AC256" s="168">
        <v>1.2999999999999999E-2</v>
      </c>
      <c r="AD256" s="168">
        <v>8.0000000000000002E-3</v>
      </c>
      <c r="AE256" s="176">
        <v>0</v>
      </c>
      <c r="AF256" s="176">
        <v>202</v>
      </c>
      <c r="AG256" s="167"/>
      <c r="AH256" s="180">
        <v>120.75</v>
      </c>
      <c r="AI256" s="166">
        <v>39.594567027697998</v>
      </c>
      <c r="AJ256" s="181" t="s">
        <v>53</v>
      </c>
      <c r="AK256" s="173">
        <v>0.62848519091584099</v>
      </c>
      <c r="AL256" s="174">
        <v>-100.58218413196801</v>
      </c>
      <c r="AM256" s="168"/>
      <c r="AN256" s="168"/>
      <c r="AO256" s="176">
        <v>72</v>
      </c>
      <c r="AP256" s="176">
        <v>110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-50.711348350975904</v>
      </c>
      <c r="AW256" s="168"/>
      <c r="AX256" s="168"/>
      <c r="AY256" s="176">
        <v>44</v>
      </c>
      <c r="AZ256" s="176">
        <v>54</v>
      </c>
      <c r="BA256" s="167"/>
      <c r="BB256" s="184">
        <v>98.4</v>
      </c>
      <c r="BC256" s="180">
        <v>32.265883192757599</v>
      </c>
      <c r="BD256" s="181" t="s">
        <v>55</v>
      </c>
      <c r="BE256" s="182">
        <v>1.0083088497736801</v>
      </c>
      <c r="BF256" s="183">
        <v>-14.022696701951901</v>
      </c>
      <c r="BG256" s="168">
        <v>5.0000000000000001E-3</v>
      </c>
      <c r="BH256" s="168">
        <v>1E-3</v>
      </c>
      <c r="BI256" s="176">
        <v>0</v>
      </c>
      <c r="BJ256" s="176">
        <v>19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2524.7166400000001</v>
      </c>
      <c r="N257" s="171">
        <v>4422.2167099999997</v>
      </c>
      <c r="O257" s="166">
        <v>1552.01119480079</v>
      </c>
      <c r="P257" s="172">
        <v>263.75299999999999</v>
      </c>
      <c r="Q257" s="178">
        <v>5.8843357034831403</v>
      </c>
      <c r="R257" s="179">
        <v>3556.4616092322999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1880.67527</v>
      </c>
      <c r="Y257" s="166">
        <v>660.03754773587298</v>
      </c>
      <c r="Z257" s="177">
        <v>573</v>
      </c>
      <c r="AA257" s="178">
        <v>1.15189798906784</v>
      </c>
      <c r="AB257" s="179">
        <v>-0.16655071820741801</v>
      </c>
      <c r="AC257" s="168">
        <v>0.02</v>
      </c>
      <c r="AD257" s="168">
        <v>1.4999999999999999E-2</v>
      </c>
      <c r="AE257" s="176">
        <v>0</v>
      </c>
      <c r="AF257" s="176">
        <v>79</v>
      </c>
      <c r="AG257" s="167"/>
      <c r="AH257" s="180">
        <v>164.25</v>
      </c>
      <c r="AI257" s="166">
        <v>57.644809258122002</v>
      </c>
      <c r="AJ257" s="181" t="s">
        <v>53</v>
      </c>
      <c r="AK257" s="188">
        <v>0.91499697235114297</v>
      </c>
      <c r="AL257" s="171">
        <v>-42.544126885247898</v>
      </c>
      <c r="AM257" s="168"/>
      <c r="AN257" s="168"/>
      <c r="AO257" s="176">
        <v>16</v>
      </c>
      <c r="AP257" s="176">
        <v>52</v>
      </c>
      <c r="AQ257" s="167"/>
      <c r="AR257" s="180">
        <v>33.9</v>
      </c>
      <c r="AS257" s="166">
        <v>11.897467481585</v>
      </c>
      <c r="AT257" s="181" t="s">
        <v>54</v>
      </c>
      <c r="AU257" s="173">
        <v>0.74359171759906195</v>
      </c>
      <c r="AV257" s="174">
        <v>-18.619143335935998</v>
      </c>
      <c r="AW257" s="168"/>
      <c r="AX257" s="168"/>
      <c r="AY257" s="176">
        <v>12</v>
      </c>
      <c r="AZ257" s="176">
        <v>21</v>
      </c>
      <c r="BA257" s="167"/>
      <c r="BB257" s="184">
        <v>113</v>
      </c>
      <c r="BC257" s="180">
        <v>39.658224938616598</v>
      </c>
      <c r="BD257" s="181" t="s">
        <v>55</v>
      </c>
      <c r="BE257" s="178">
        <v>1.23931952933177</v>
      </c>
      <c r="BF257" s="179">
        <v>7.9617133281280399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2.9000000000000001E-2</v>
      </c>
      <c r="G258" s="168">
        <v>0.02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-1031.5922599999999</v>
      </c>
      <c r="N258" s="171">
        <v>2767.3595799999998</v>
      </c>
      <c r="O258" s="166">
        <v>352.38081098584303</v>
      </c>
      <c r="P258" s="172">
        <v>267.36500000000001</v>
      </c>
      <c r="Q258" s="178">
        <v>1.3179765900018401</v>
      </c>
      <c r="R258" s="179">
        <v>348.50156663002201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4828.6669899999997</v>
      </c>
      <c r="Y258" s="166">
        <v>614.85670391874805</v>
      </c>
      <c r="Z258" s="177">
        <v>573</v>
      </c>
      <c r="AA258" s="182">
        <v>1.07304834889834</v>
      </c>
      <c r="AB258" s="183">
        <v>-355.27870843097401</v>
      </c>
      <c r="AC258" s="168">
        <v>1.2E-2</v>
      </c>
      <c r="AD258" s="168">
        <v>7.0000000000000001E-3</v>
      </c>
      <c r="AE258" s="176">
        <v>0</v>
      </c>
      <c r="AF258" s="176">
        <v>572</v>
      </c>
      <c r="AG258" s="167"/>
      <c r="AH258" s="180">
        <v>420.3</v>
      </c>
      <c r="AI258" s="166">
        <v>53.518760600438398</v>
      </c>
      <c r="AJ258" s="181" t="s">
        <v>53</v>
      </c>
      <c r="AK258" s="188">
        <v>0.84950413651489598</v>
      </c>
      <c r="AL258" s="171">
        <v>-149.66261605785601</v>
      </c>
      <c r="AM258" s="168"/>
      <c r="AN258" s="168"/>
      <c r="AO258" s="176">
        <v>75</v>
      </c>
      <c r="AP258" s="176">
        <v>174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-83.152410427391999</v>
      </c>
      <c r="AW258" s="168"/>
      <c r="AX258" s="168"/>
      <c r="AY258" s="176">
        <v>65</v>
      </c>
      <c r="AZ258" s="176">
        <v>90</v>
      </c>
      <c r="BA258" s="167"/>
      <c r="BB258" s="184">
        <v>258.2</v>
      </c>
      <c r="BC258" s="180">
        <v>32.877811056467301</v>
      </c>
      <c r="BD258" s="181" t="s">
        <v>55</v>
      </c>
      <c r="BE258" s="182">
        <v>1.0274315955146001</v>
      </c>
      <c r="BF258" s="183">
        <v>-31.304820854783902</v>
      </c>
      <c r="BG258" s="168">
        <v>7.0000000000000001E-3</v>
      </c>
      <c r="BH258" s="168">
        <v>3.0000000000000001E-3</v>
      </c>
      <c r="BI258" s="176">
        <v>0</v>
      </c>
      <c r="BJ258" s="176">
        <v>44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1.5E-3</v>
      </c>
      <c r="G259" s="168"/>
      <c r="H259" s="169"/>
      <c r="I259" s="170">
        <v>2</v>
      </c>
      <c r="J259" s="170">
        <v>1</v>
      </c>
      <c r="K259" s="167"/>
      <c r="L259" s="171">
        <v>4377.8224399999999</v>
      </c>
      <c r="M259" s="171">
        <v>-2040.3157699999999</v>
      </c>
      <c r="N259" s="171">
        <v>2337.5066700000002</v>
      </c>
      <c r="O259" s="166">
        <v>262.345297139693</v>
      </c>
      <c r="P259" s="172">
        <v>266.08300000000003</v>
      </c>
      <c r="Q259" s="182">
        <v>0.98595286861502796</v>
      </c>
      <c r="R259" s="183">
        <v>-393.666157381289</v>
      </c>
      <c r="S259" s="168">
        <v>1.5E-3</v>
      </c>
      <c r="T259" s="168"/>
      <c r="U259" s="175">
        <v>34</v>
      </c>
      <c r="V259" s="176">
        <v>508</v>
      </c>
      <c r="W259" s="167"/>
      <c r="X259" s="175">
        <v>3632.368375</v>
      </c>
      <c r="Y259" s="166">
        <v>407.67146160066198</v>
      </c>
      <c r="Z259" s="177">
        <v>573</v>
      </c>
      <c r="AA259" s="173">
        <v>0.71146851937288402</v>
      </c>
      <c r="AB259" s="174">
        <v>-2249.1123287258201</v>
      </c>
      <c r="AC259" s="168"/>
      <c r="AD259" s="168"/>
      <c r="AE259" s="176">
        <v>1474</v>
      </c>
      <c r="AF259" s="176">
        <v>2495</v>
      </c>
      <c r="AG259" s="167"/>
      <c r="AH259" s="180">
        <v>413.45</v>
      </c>
      <c r="AI259" s="166">
        <v>46.402718116053897</v>
      </c>
      <c r="AJ259" s="181" t="s">
        <v>53</v>
      </c>
      <c r="AK259" s="173">
        <v>0.73655108120720503</v>
      </c>
      <c r="AL259" s="174">
        <v>-233.204946482944</v>
      </c>
      <c r="AM259" s="168"/>
      <c r="AN259" s="168"/>
      <c r="AO259" s="176">
        <v>148</v>
      </c>
      <c r="AP259" s="176">
        <v>261</v>
      </c>
      <c r="AQ259" s="167"/>
      <c r="AR259" s="180">
        <v>63.6</v>
      </c>
      <c r="AS259" s="166">
        <v>7.1380163796856504</v>
      </c>
      <c r="AT259" s="181" t="s">
        <v>54</v>
      </c>
      <c r="AU259" s="173">
        <v>0.44612602373035298</v>
      </c>
      <c r="AV259" s="174">
        <v>-100.629827678208</v>
      </c>
      <c r="AW259" s="168"/>
      <c r="AX259" s="168"/>
      <c r="AY259" s="176">
        <v>79</v>
      </c>
      <c r="AZ259" s="176">
        <v>108</v>
      </c>
      <c r="BA259" s="167"/>
      <c r="BB259" s="184">
        <v>271.2</v>
      </c>
      <c r="BC259" s="180">
        <v>30.437579279414301</v>
      </c>
      <c r="BD259" s="181" t="s">
        <v>55</v>
      </c>
      <c r="BE259" s="188">
        <v>0.95117435248169602</v>
      </c>
      <c r="BF259" s="171">
        <v>-57.259655356415998</v>
      </c>
      <c r="BG259" s="168"/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5.6000000000000001E-2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1825.43724</v>
      </c>
      <c r="N260" s="171">
        <v>2980.46558</v>
      </c>
      <c r="O260" s="166">
        <v>800.43488175745404</v>
      </c>
      <c r="P260" s="172">
        <v>287.5</v>
      </c>
      <c r="Q260" s="178">
        <v>2.7841213278520098</v>
      </c>
      <c r="R260" s="179">
        <v>1747.2232231344001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2866.6980549999998</v>
      </c>
      <c r="Y260" s="166">
        <v>769.88143533207597</v>
      </c>
      <c r="Z260" s="177">
        <v>573</v>
      </c>
      <c r="AA260" s="178">
        <v>1.34359761838059</v>
      </c>
      <c r="AB260" s="179">
        <v>408.79241853395098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238.05</v>
      </c>
      <c r="AI260" s="166">
        <v>63.9307915115604</v>
      </c>
      <c r="AJ260" s="181" t="s">
        <v>53</v>
      </c>
      <c r="AK260" s="182">
        <v>1.01477446843747</v>
      </c>
      <c r="AL260" s="183">
        <v>-32.190933852288097</v>
      </c>
      <c r="AM260" s="168">
        <v>6.0000000000000001E-3</v>
      </c>
      <c r="AN260" s="168">
        <v>1E-3</v>
      </c>
      <c r="AO260" s="176">
        <v>0</v>
      </c>
      <c r="AP260" s="176">
        <v>44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-37.432618121216002</v>
      </c>
      <c r="AW260" s="168"/>
      <c r="AX260" s="168"/>
      <c r="AY260" s="176">
        <v>29</v>
      </c>
      <c r="AZ260" s="176">
        <v>41</v>
      </c>
      <c r="BA260" s="167"/>
      <c r="BB260" s="184">
        <v>154.80000000000001</v>
      </c>
      <c r="BC260" s="180">
        <v>41.573142306194299</v>
      </c>
      <c r="BD260" s="181" t="s">
        <v>55</v>
      </c>
      <c r="BE260" s="178">
        <v>1.2991606970685701</v>
      </c>
      <c r="BF260" s="179">
        <v>17.534763757567902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3.5999999999999997E-2</v>
      </c>
      <c r="G261" s="168">
        <v>2.7E-2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969.24396000000002</v>
      </c>
      <c r="N261" s="171">
        <v>1345.8662999999999</v>
      </c>
      <c r="O261" s="166">
        <v>541.04235664938403</v>
      </c>
      <c r="P261" s="172">
        <v>263.75299999999999</v>
      </c>
      <c r="Q261" s="178">
        <v>2.0513220954809399</v>
      </c>
      <c r="R261" s="179">
        <v>590.042540769006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1341.867765</v>
      </c>
      <c r="Y261" s="166">
        <v>539.43493338635597</v>
      </c>
      <c r="Z261" s="177">
        <v>573</v>
      </c>
      <c r="AA261" s="188">
        <v>0.94142222231475703</v>
      </c>
      <c r="AB261" s="171">
        <v>-300.14963021203403</v>
      </c>
      <c r="AC261" s="168"/>
      <c r="AD261" s="168"/>
      <c r="AE261" s="176">
        <v>84</v>
      </c>
      <c r="AF261" s="176">
        <v>369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-20.935943976192199</v>
      </c>
      <c r="AM261" s="168">
        <v>6.0000000000000001E-3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-29.450398470143998</v>
      </c>
      <c r="AW261" s="168"/>
      <c r="AX261" s="168"/>
      <c r="AY261" s="176">
        <v>24</v>
      </c>
      <c r="AZ261" s="176">
        <v>32</v>
      </c>
      <c r="BA261" s="167"/>
      <c r="BB261" s="184">
        <v>91.6</v>
      </c>
      <c r="BC261" s="180">
        <v>36.8234793226367</v>
      </c>
      <c r="BD261" s="181" t="s">
        <v>55</v>
      </c>
      <c r="BE261" s="178">
        <v>1.1507337288324</v>
      </c>
      <c r="BF261" s="179">
        <v>-0.10079694028807799</v>
      </c>
      <c r="BG261" s="168">
        <v>0.02</v>
      </c>
      <c r="BH261" s="168">
        <v>1.4999999999999999E-2</v>
      </c>
      <c r="BI261" s="176">
        <v>0</v>
      </c>
      <c r="BJ261" s="176">
        <v>4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0.06</v>
      </c>
      <c r="G262" s="168">
        <v>0.06</v>
      </c>
      <c r="H262" s="169"/>
      <c r="I262" s="170">
        <v>5</v>
      </c>
      <c r="J262" s="170">
        <v>5</v>
      </c>
      <c r="K262" s="167"/>
      <c r="L262" s="171">
        <v>419.31195000000002</v>
      </c>
      <c r="M262" s="171">
        <v>233.81218000000001</v>
      </c>
      <c r="N262" s="171">
        <v>653.12413000000004</v>
      </c>
      <c r="O262" s="166">
        <v>246.8785970081</v>
      </c>
      <c r="P262" s="172">
        <v>266.08300000000003</v>
      </c>
      <c r="Q262" s="188">
        <v>0.92782551688044701</v>
      </c>
      <c r="R262" s="171">
        <v>-157.80312310005399</v>
      </c>
      <c r="S262" s="168"/>
      <c r="T262" s="168"/>
      <c r="U262" s="175">
        <v>51</v>
      </c>
      <c r="V262" s="176">
        <v>192</v>
      </c>
      <c r="W262" s="167"/>
      <c r="X262" s="175">
        <v>1927.890795</v>
      </c>
      <c r="Y262" s="166">
        <v>728.73586014105797</v>
      </c>
      <c r="Z262" s="177">
        <v>573</v>
      </c>
      <c r="AA262" s="178">
        <v>1.27179033183431</v>
      </c>
      <c r="AB262" s="179">
        <v>181.58864106182699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276.95</v>
      </c>
      <c r="AI262" s="166">
        <v>104.6861144778</v>
      </c>
      <c r="AJ262" s="181" t="s">
        <v>53</v>
      </c>
      <c r="AK262" s="178">
        <v>1.66168435679048</v>
      </c>
      <c r="AL262" s="179">
        <v>84.948192498944294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33.200000000000003</v>
      </c>
      <c r="AS262" s="166">
        <v>12.5494818583244</v>
      </c>
      <c r="AT262" s="181" t="s">
        <v>54</v>
      </c>
      <c r="AU262" s="188">
        <v>0.78434261614527601</v>
      </c>
      <c r="AV262" s="171">
        <v>-15.562363809791901</v>
      </c>
      <c r="AW262" s="168"/>
      <c r="AX262" s="168"/>
      <c r="AY262" s="176">
        <v>10</v>
      </c>
      <c r="AZ262" s="176">
        <v>18</v>
      </c>
      <c r="BA262" s="167"/>
      <c r="BB262" s="184">
        <v>173.8</v>
      </c>
      <c r="BC262" s="180">
        <v>65.695781535445306</v>
      </c>
      <c r="BD262" s="181" t="s">
        <v>55</v>
      </c>
      <c r="BE262" s="178">
        <v>2.0529931729826698</v>
      </c>
      <c r="BF262" s="179">
        <v>76.275272380416197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2.7E-2</v>
      </c>
      <c r="G263" s="168">
        <v>2.1999999999999999E-2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1138.8378299999999</v>
      </c>
      <c r="N263" s="171">
        <v>2291.4784300000001</v>
      </c>
      <c r="O263" s="166">
        <v>900.07066624818503</v>
      </c>
      <c r="P263" s="172">
        <v>287.5</v>
      </c>
      <c r="Q263" s="178">
        <v>3.1306805782545601</v>
      </c>
      <c r="R263" s="179">
        <v>1448.2805740143999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1337.447995</v>
      </c>
      <c r="Y263" s="166">
        <v>525.33669624459401</v>
      </c>
      <c r="Z263" s="177">
        <v>573</v>
      </c>
      <c r="AA263" s="188">
        <v>0.91681796901325296</v>
      </c>
      <c r="AB263" s="171">
        <v>-343.08199275564601</v>
      </c>
      <c r="AC263" s="168"/>
      <c r="AD263" s="168"/>
      <c r="AE263" s="176">
        <v>122</v>
      </c>
      <c r="AF263" s="176">
        <v>414</v>
      </c>
      <c r="AG263" s="167"/>
      <c r="AH263" s="180">
        <v>123.45</v>
      </c>
      <c r="AI263" s="166">
        <v>48.489971493355199</v>
      </c>
      <c r="AJ263" s="181" t="s">
        <v>53</v>
      </c>
      <c r="AK263" s="188">
        <v>0.76968208719611497</v>
      </c>
      <c r="AL263" s="171">
        <v>-61.320312789887801</v>
      </c>
      <c r="AM263" s="168"/>
      <c r="AN263" s="168"/>
      <c r="AO263" s="176">
        <v>37</v>
      </c>
      <c r="AP263" s="176">
        <v>70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-37.1257937244159</v>
      </c>
      <c r="AW263" s="168"/>
      <c r="AX263" s="168"/>
      <c r="AY263" s="176">
        <v>31</v>
      </c>
      <c r="AZ263" s="176">
        <v>40</v>
      </c>
      <c r="BA263" s="167"/>
      <c r="BB263" s="184">
        <v>91.6</v>
      </c>
      <c r="BC263" s="180">
        <v>35.979598127106797</v>
      </c>
      <c r="BD263" s="181" t="s">
        <v>55</v>
      </c>
      <c r="BE263" s="182">
        <v>1.1243624414720901</v>
      </c>
      <c r="BF263" s="183">
        <v>-2.2515874488318701</v>
      </c>
      <c r="BG263" s="168">
        <v>1.7000000000000001E-2</v>
      </c>
      <c r="BH263" s="168">
        <v>1.2E-2</v>
      </c>
      <c r="BI263" s="176">
        <v>0</v>
      </c>
      <c r="BJ263" s="176">
        <v>7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2.1000000000000001E-2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-1212.5643700000001</v>
      </c>
      <c r="N264" s="171">
        <v>1082.8822299999999</v>
      </c>
      <c r="O264" s="166">
        <v>467.71867546350899</v>
      </c>
      <c r="P264" s="172">
        <v>247.95</v>
      </c>
      <c r="Q264" s="178">
        <v>1.8863427120931999</v>
      </c>
      <c r="R264" s="179">
        <v>421.56002117628202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1475.8856049999999</v>
      </c>
      <c r="Y264" s="166">
        <v>637.46475949306205</v>
      </c>
      <c r="Z264" s="177">
        <v>573</v>
      </c>
      <c r="AA264" s="182">
        <v>1.1125039432688699</v>
      </c>
      <c r="AB264" s="183">
        <v>-52.396813455294001</v>
      </c>
      <c r="AC264" s="168">
        <v>1.6E-2</v>
      </c>
      <c r="AD264" s="168">
        <v>1.0999999999999999E-2</v>
      </c>
      <c r="AE264" s="176">
        <v>0</v>
      </c>
      <c r="AF264" s="176">
        <v>117</v>
      </c>
      <c r="AG264" s="167"/>
      <c r="AH264" s="180">
        <v>68.849999999999994</v>
      </c>
      <c r="AI264" s="166">
        <v>29.7377036149745</v>
      </c>
      <c r="AJ264" s="181" t="s">
        <v>53</v>
      </c>
      <c r="AK264" s="173">
        <v>0.472027041507531</v>
      </c>
      <c r="AL264" s="174">
        <v>-99.181051243775698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-36.674552696831903</v>
      </c>
      <c r="AW264" s="168"/>
      <c r="AX264" s="168"/>
      <c r="AY264" s="176">
        <v>32</v>
      </c>
      <c r="AZ264" s="176">
        <v>39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-22.349105393663901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1216.0934299999999</v>
      </c>
      <c r="N265" s="171">
        <v>11023.688969999999</v>
      </c>
      <c r="O265" s="166">
        <v>1263.56476392335</v>
      </c>
      <c r="P265" s="172">
        <v>287.5</v>
      </c>
      <c r="Q265" s="178">
        <v>4.3950078745159997</v>
      </c>
      <c r="R265" s="179">
        <v>8134.208437536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3624.8172800000002</v>
      </c>
      <c r="Y265" s="166">
        <v>415.48626808440298</v>
      </c>
      <c r="Z265" s="177">
        <v>573</v>
      </c>
      <c r="AA265" s="173">
        <v>0.72510692510366903</v>
      </c>
      <c r="AB265" s="174">
        <v>-2134.0430507891201</v>
      </c>
      <c r="AC265" s="168"/>
      <c r="AD265" s="168"/>
      <c r="AE265" s="176">
        <v>1375</v>
      </c>
      <c r="AF265" s="176">
        <v>2374</v>
      </c>
      <c r="AG265" s="167"/>
      <c r="AH265" s="180">
        <v>493.25</v>
      </c>
      <c r="AI265" s="166">
        <v>56.537636493675002</v>
      </c>
      <c r="AJ265" s="181" t="s">
        <v>53</v>
      </c>
      <c r="AK265" s="188">
        <v>0.89742280148690401</v>
      </c>
      <c r="AL265" s="171">
        <v>-139.92312537472</v>
      </c>
      <c r="AM265" s="168"/>
      <c r="AN265" s="168"/>
      <c r="AO265" s="176">
        <v>57</v>
      </c>
      <c r="AP265" s="176">
        <v>167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-136.20587311104001</v>
      </c>
      <c r="AW265" s="168"/>
      <c r="AX265" s="168"/>
      <c r="AY265" s="176">
        <v>115</v>
      </c>
      <c r="AZ265" s="176">
        <v>143</v>
      </c>
      <c r="BA265" s="167"/>
      <c r="BB265" s="184">
        <v>278</v>
      </c>
      <c r="BC265" s="180">
        <v>31.8651048053556</v>
      </c>
      <c r="BD265" s="181" t="s">
        <v>55</v>
      </c>
      <c r="BE265" s="182">
        <v>0.99578452516736105</v>
      </c>
      <c r="BF265" s="183">
        <v>-43.611746222080001</v>
      </c>
      <c r="BG265" s="168">
        <v>4.0000000000000001E-3</v>
      </c>
      <c r="BH265" s="168">
        <v>0</v>
      </c>
      <c r="BI265" s="176">
        <v>2</v>
      </c>
      <c r="BJ265" s="176">
        <v>58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3164.4145699999999</v>
      </c>
      <c r="N266" s="171">
        <v>4708.3034500000003</v>
      </c>
      <c r="O266" s="166">
        <v>2409.8874902798898</v>
      </c>
      <c r="P266" s="172">
        <v>242.66300000000001</v>
      </c>
      <c r="Q266" s="178">
        <v>9.9310050987579093</v>
      </c>
      <c r="R266" s="179">
        <v>4162.1386338044704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1775.426105</v>
      </c>
      <c r="Y266" s="166">
        <v>908.73012026356503</v>
      </c>
      <c r="Z266" s="177">
        <v>573</v>
      </c>
      <c r="AA266" s="178">
        <v>1.5859164402505499</v>
      </c>
      <c r="AB266" s="179">
        <v>485.76744389369901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165</v>
      </c>
      <c r="AI266" s="166">
        <v>84.453230366063707</v>
      </c>
      <c r="AJ266" s="181" t="s">
        <v>53</v>
      </c>
      <c r="AK266" s="178">
        <v>1.340527466128</v>
      </c>
      <c r="AL266" s="179">
        <v>23.205068674176299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44.7</v>
      </c>
      <c r="AS266" s="166">
        <v>22.879147862806299</v>
      </c>
      <c r="AT266" s="181" t="s">
        <v>54</v>
      </c>
      <c r="AU266" s="178">
        <v>1.4299467414253999</v>
      </c>
      <c r="AV266" s="179">
        <v>8.6885888696320901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31.7771777392642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-400.57072134080101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-909.22667908966605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-106.644143145984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-60.177977470976103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0.08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1199.2650599999999</v>
      </c>
      <c r="N268" s="171">
        <v>2191.73711</v>
      </c>
      <c r="O268" s="166">
        <v>1146.9031503875899</v>
      </c>
      <c r="P268" s="172">
        <v>245.202</v>
      </c>
      <c r="Q268" s="178">
        <v>4.67738089570065</v>
      </c>
      <c r="R268" s="179">
        <v>1651.9304944984001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1393.3266249999999</v>
      </c>
      <c r="Y268" s="166">
        <v>729.10692091689896</v>
      </c>
      <c r="Z268" s="177">
        <v>573</v>
      </c>
      <c r="AA268" s="178">
        <v>1.2724379073593399</v>
      </c>
      <c r="AB268" s="179">
        <v>131.88018213894301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167.2</v>
      </c>
      <c r="AI268" s="166">
        <v>87.493251754451705</v>
      </c>
      <c r="AJ268" s="181" t="s">
        <v>53</v>
      </c>
      <c r="AK268" s="178">
        <v>1.38878177388019</v>
      </c>
      <c r="AL268" s="179">
        <v>28.506935601664001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78">
        <v>1.17085018421403</v>
      </c>
      <c r="AV268" s="179">
        <v>0.57636459724798805</v>
      </c>
      <c r="AW268" s="168">
        <v>0.01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59.552729194496003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2.5000000000000001E-2</v>
      </c>
      <c r="G269" s="168">
        <v>0.02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1048.6427900000001</v>
      </c>
      <c r="N269" s="171">
        <v>3202.2230599999998</v>
      </c>
      <c r="O269" s="166">
        <v>739.65504334929597</v>
      </c>
      <c r="P269" s="172">
        <v>287.5</v>
      </c>
      <c r="Q269" s="178">
        <v>2.5727131942584198</v>
      </c>
      <c r="R269" s="179">
        <v>1768.3434603024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2337.7933849999999</v>
      </c>
      <c r="Y269" s="166">
        <v>539.98757585733995</v>
      </c>
      <c r="Z269" s="177">
        <v>573</v>
      </c>
      <c r="AA269" s="188">
        <v>0.94238669434090805</v>
      </c>
      <c r="AB269" s="171">
        <v>-519.990999788605</v>
      </c>
      <c r="AC269" s="168"/>
      <c r="AD269" s="168"/>
      <c r="AE269" s="176">
        <v>143</v>
      </c>
      <c r="AF269" s="176">
        <v>640</v>
      </c>
      <c r="AG269" s="167"/>
      <c r="AH269" s="180">
        <v>206.8</v>
      </c>
      <c r="AI269" s="166">
        <v>47.767023126938099</v>
      </c>
      <c r="AJ269" s="181" t="s">
        <v>53</v>
      </c>
      <c r="AK269" s="173">
        <v>0.75820671630060499</v>
      </c>
      <c r="AL269" s="174">
        <v>-107.40666010764799</v>
      </c>
      <c r="AM269" s="168"/>
      <c r="AN269" s="168"/>
      <c r="AO269" s="176">
        <v>66</v>
      </c>
      <c r="AP269" s="176">
        <v>121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-49.198516852735899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-6.7970337054717902</v>
      </c>
      <c r="BG269" s="168">
        <v>1.4999999999999999E-2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2981.4194600000001</v>
      </c>
      <c r="N270" s="171">
        <v>4848.8268399999997</v>
      </c>
      <c r="O270" s="166">
        <v>1410.7278342168199</v>
      </c>
      <c r="P270" s="172">
        <v>242.35900000000001</v>
      </c>
      <c r="Q270" s="178">
        <v>5.82081884401578</v>
      </c>
      <c r="R270" s="179">
        <v>3889.1940685003901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1372.88536</v>
      </c>
      <c r="Y270" s="166">
        <v>399.430141444436</v>
      </c>
      <c r="Z270" s="177">
        <v>573</v>
      </c>
      <c r="AA270" s="173">
        <v>0.69708576168313496</v>
      </c>
      <c r="AB270" s="174">
        <v>-895.93724641970903</v>
      </c>
      <c r="AC270" s="168"/>
      <c r="AD270" s="168"/>
      <c r="AE270" s="176">
        <v>597</v>
      </c>
      <c r="AF270" s="176">
        <v>991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-123.15170018227199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-47.5528127447039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-32.105625489407799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4.2000000000000003E-2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130.97725</v>
      </c>
      <c r="N271" s="171">
        <v>1405.155</v>
      </c>
      <c r="O271" s="166">
        <v>523.03891910147695</v>
      </c>
      <c r="P271" s="172">
        <v>212.5</v>
      </c>
      <c r="Q271" s="178">
        <v>2.4613596193010698</v>
      </c>
      <c r="R271" s="179">
        <v>747.49467791359905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1842.40508</v>
      </c>
      <c r="Y271" s="166">
        <v>685.79591688480696</v>
      </c>
      <c r="Z271" s="177">
        <v>573</v>
      </c>
      <c r="AA271" s="178">
        <v>1.19685151288797</v>
      </c>
      <c r="AB271" s="179">
        <v>69.043364444669095</v>
      </c>
      <c r="AC271" s="168">
        <v>0.02</v>
      </c>
      <c r="AD271" s="168">
        <v>0.02</v>
      </c>
      <c r="AE271" s="176">
        <v>0</v>
      </c>
      <c r="AF271" s="176">
        <v>5</v>
      </c>
      <c r="AG271" s="167"/>
      <c r="AH271" s="180">
        <v>153.9</v>
      </c>
      <c r="AI271" s="166">
        <v>57.2859859942265</v>
      </c>
      <c r="AJ271" s="181" t="s">
        <v>53</v>
      </c>
      <c r="AK271" s="188">
        <v>0.90930136498772196</v>
      </c>
      <c r="AL271" s="171">
        <v>-41.076942547968301</v>
      </c>
      <c r="AM271" s="168"/>
      <c r="AN271" s="168"/>
      <c r="AO271" s="176">
        <v>16</v>
      </c>
      <c r="AP271" s="176">
        <v>50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-33.517953662976097</v>
      </c>
      <c r="AW271" s="168"/>
      <c r="AX271" s="168"/>
      <c r="AY271" s="176">
        <v>27</v>
      </c>
      <c r="AZ271" s="176">
        <v>36</v>
      </c>
      <c r="BA271" s="167"/>
      <c r="BB271" s="184">
        <v>96.4</v>
      </c>
      <c r="BC271" s="180">
        <v>35.882839830041803</v>
      </c>
      <c r="BD271" s="181" t="s">
        <v>55</v>
      </c>
      <c r="BE271" s="182">
        <v>1.1213387446888099</v>
      </c>
      <c r="BF271" s="183">
        <v>-2.6359073259521502</v>
      </c>
      <c r="BG271" s="168">
        <v>1.7000000000000001E-2</v>
      </c>
      <c r="BH271" s="168">
        <v>1.2E-2</v>
      </c>
      <c r="BI271" s="176">
        <v>0</v>
      </c>
      <c r="BJ271" s="176">
        <v>7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258.11588999999998</v>
      </c>
      <c r="N272" s="171">
        <v>836.96794999999997</v>
      </c>
      <c r="O272" s="166">
        <v>836.96794999999997</v>
      </c>
      <c r="P272" s="172">
        <v>212.5</v>
      </c>
      <c r="Q272" s="178">
        <v>3.9386727058823499</v>
      </c>
      <c r="R272" s="179">
        <v>592.16795000000002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350.40894500000002</v>
      </c>
      <c r="Y272" s="166">
        <v>350.40894500000002</v>
      </c>
      <c r="Z272" s="177">
        <v>573</v>
      </c>
      <c r="AA272" s="173">
        <v>0.61153393542757395</v>
      </c>
      <c r="AB272" s="174">
        <v>-309.68705499999999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-20.876000000000001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-17.431999999999999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11.336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-702.06025</v>
      </c>
      <c r="N273" s="171">
        <v>165.93582000000001</v>
      </c>
      <c r="O273" s="166">
        <v>63.210329736507902</v>
      </c>
      <c r="P273" s="172">
        <v>212.5</v>
      </c>
      <c r="Q273" s="173">
        <v>0.29746037523062502</v>
      </c>
      <c r="R273" s="174">
        <v>-476.69789042880001</v>
      </c>
      <c r="S273" s="168"/>
      <c r="T273" s="168"/>
      <c r="U273" s="175">
        <v>392</v>
      </c>
      <c r="V273" s="176">
        <v>504</v>
      </c>
      <c r="W273" s="167"/>
      <c r="X273" s="175">
        <v>1369.5794900000001</v>
      </c>
      <c r="Y273" s="166">
        <v>521.71719863293094</v>
      </c>
      <c r="Z273" s="177">
        <v>573</v>
      </c>
      <c r="AA273" s="188">
        <v>0.91050121925467897</v>
      </c>
      <c r="AB273" s="171">
        <v>-363.26340917977598</v>
      </c>
      <c r="AC273" s="168"/>
      <c r="AD273" s="168"/>
      <c r="AE273" s="176">
        <v>135</v>
      </c>
      <c r="AF273" s="176">
        <v>436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-112.321994150656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-42.386538196991999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-53.173076393983997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-69.28322</v>
      </c>
      <c r="N274" s="171">
        <v>3051.6052199999999</v>
      </c>
      <c r="O274" s="166">
        <v>677.91549070868302</v>
      </c>
      <c r="P274" s="172">
        <v>218.52799999999999</v>
      </c>
      <c r="Q274" s="178">
        <v>3.1021905234509202</v>
      </c>
      <c r="R274" s="179">
        <v>1918.3900976968901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2350.1375699999999</v>
      </c>
      <c r="Y274" s="166">
        <v>522.08413249452406</v>
      </c>
      <c r="Z274" s="177">
        <v>573</v>
      </c>
      <c r="AA274" s="188">
        <v>0.91114159248607995</v>
      </c>
      <c r="AB274" s="171">
        <v>-621.25403693222097</v>
      </c>
      <c r="AC274" s="168"/>
      <c r="AD274" s="168"/>
      <c r="AE274" s="176">
        <v>230</v>
      </c>
      <c r="AF274" s="176">
        <v>746</v>
      </c>
      <c r="AG274" s="167"/>
      <c r="AH274" s="180">
        <v>170.9</v>
      </c>
      <c r="AI274" s="166">
        <v>37.965512905405802</v>
      </c>
      <c r="AJ274" s="181" t="s">
        <v>53</v>
      </c>
      <c r="AK274" s="173">
        <v>0.60262718897469603</v>
      </c>
      <c r="AL274" s="174">
        <v>-155.79750652134399</v>
      </c>
      <c r="AM274" s="168"/>
      <c r="AN274" s="168"/>
      <c r="AO274" s="176">
        <v>113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-63.6707953070079</v>
      </c>
      <c r="AW274" s="168"/>
      <c r="AX274" s="168"/>
      <c r="AY274" s="176">
        <v>53</v>
      </c>
      <c r="AZ274" s="176">
        <v>68</v>
      </c>
      <c r="BA274" s="167"/>
      <c r="BB274" s="184">
        <v>127.4</v>
      </c>
      <c r="BC274" s="180">
        <v>28.3019680757677</v>
      </c>
      <c r="BD274" s="181" t="s">
        <v>55</v>
      </c>
      <c r="BE274" s="188">
        <v>0.88443650236774196</v>
      </c>
      <c r="BF274" s="171">
        <v>-38.541590614015803</v>
      </c>
      <c r="BG274" s="168"/>
      <c r="BH274" s="168"/>
      <c r="BI274" s="176">
        <v>17</v>
      </c>
      <c r="BJ274" s="176">
        <v>46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3728.4103300000002</v>
      </c>
      <c r="N275" s="171">
        <v>10800.305920000001</v>
      </c>
      <c r="O275" s="166">
        <v>1244.85378947662</v>
      </c>
      <c r="P275" s="172">
        <v>246.08699999999999</v>
      </c>
      <c r="Q275" s="178">
        <v>5.0585922437049504</v>
      </c>
      <c r="R275" s="179">
        <v>8340.7377594464306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4197.3262699999996</v>
      </c>
      <c r="Y275" s="166">
        <v>483.78791782217201</v>
      </c>
      <c r="Z275" s="177">
        <v>573</v>
      </c>
      <c r="AA275" s="188">
        <v>0.84430701190605895</v>
      </c>
      <c r="AB275" s="171">
        <v>-1529.6424686867199</v>
      </c>
      <c r="AC275" s="168"/>
      <c r="AD275" s="168"/>
      <c r="AE275" s="176">
        <v>775</v>
      </c>
      <c r="AF275" s="176">
        <v>1769</v>
      </c>
      <c r="AG275" s="167"/>
      <c r="AH275" s="180">
        <v>483.65</v>
      </c>
      <c r="AI275" s="166">
        <v>55.7459705067659</v>
      </c>
      <c r="AJ275" s="181" t="s">
        <v>53</v>
      </c>
      <c r="AK275" s="188">
        <v>0.88485667471056895</v>
      </c>
      <c r="AL275" s="171">
        <v>-146.01671996031999</v>
      </c>
      <c r="AM275" s="168"/>
      <c r="AN275" s="168"/>
      <c r="AO275" s="176">
        <v>63</v>
      </c>
      <c r="AP275" s="176">
        <v>173</v>
      </c>
      <c r="AQ275" s="167"/>
      <c r="AR275" s="180">
        <v>50.7</v>
      </c>
      <c r="AS275" s="166">
        <v>5.84373142705061</v>
      </c>
      <c r="AT275" s="181" t="s">
        <v>54</v>
      </c>
      <c r="AU275" s="173">
        <v>0.36523321419066301</v>
      </c>
      <c r="AV275" s="174">
        <v>-109.21535745024001</v>
      </c>
      <c r="AW275" s="168"/>
      <c r="AX275" s="168"/>
      <c r="AY275" s="176">
        <v>89</v>
      </c>
      <c r="AZ275" s="176">
        <v>116</v>
      </c>
      <c r="BA275" s="167"/>
      <c r="BB275" s="184">
        <v>558.79999999999995</v>
      </c>
      <c r="BC275" s="180">
        <v>64.407832769938494</v>
      </c>
      <c r="BD275" s="181" t="s">
        <v>55</v>
      </c>
      <c r="BE275" s="178">
        <v>2.0127447740605802</v>
      </c>
      <c r="BF275" s="179">
        <v>238.96928509951999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567.52021999999999</v>
      </c>
      <c r="N276" s="171">
        <v>1596.6740299999999</v>
      </c>
      <c r="O276" s="166">
        <v>840.830604682429</v>
      </c>
      <c r="P276" s="172">
        <v>246.08699999999999</v>
      </c>
      <c r="Q276" s="178">
        <v>3.4168022068716701</v>
      </c>
      <c r="R276" s="179">
        <v>1058.3436347372101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967.31460500000003</v>
      </c>
      <c r="Y276" s="166">
        <v>509.401235918076</v>
      </c>
      <c r="Z276" s="177">
        <v>573</v>
      </c>
      <c r="AA276" s="188">
        <v>0.88900739252718297</v>
      </c>
      <c r="AB276" s="171">
        <v>-286.15801438086203</v>
      </c>
      <c r="AC276" s="168"/>
      <c r="AD276" s="168"/>
      <c r="AE276" s="176">
        <v>121</v>
      </c>
      <c r="AF276" s="176">
        <v>339</v>
      </c>
      <c r="AG276" s="167"/>
      <c r="AH276" s="180">
        <v>106.2</v>
      </c>
      <c r="AI276" s="166">
        <v>55.926387314807101</v>
      </c>
      <c r="AJ276" s="181" t="s">
        <v>53</v>
      </c>
      <c r="AK276" s="188">
        <v>0.88772043356836705</v>
      </c>
      <c r="AL276" s="171">
        <v>-31.6163612931838</v>
      </c>
      <c r="AM276" s="168"/>
      <c r="AN276" s="168"/>
      <c r="AO276" s="176">
        <v>14</v>
      </c>
      <c r="AP276" s="176">
        <v>38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-19.200980645887999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13.398038708224099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2921.6687299999999</v>
      </c>
      <c r="N277" s="171">
        <v>4269.5725499999999</v>
      </c>
      <c r="O277" s="166">
        <v>2293.7726320874099</v>
      </c>
      <c r="P277" s="172">
        <v>246.08699999999999</v>
      </c>
      <c r="Q277" s="178">
        <v>9.3209825471780707</v>
      </c>
      <c r="R277" s="179">
        <v>3741.8870240691399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1601.1507449999999</v>
      </c>
      <c r="Y277" s="166">
        <v>860.197529311773</v>
      </c>
      <c r="Z277" s="177">
        <v>573</v>
      </c>
      <c r="AA277" s="178">
        <v>1.50121732864184</v>
      </c>
      <c r="AB277" s="179">
        <v>372.46411645651398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142.80000000000001</v>
      </c>
      <c r="AI277" s="166">
        <v>76.717453100095895</v>
      </c>
      <c r="AJ277" s="181" t="s">
        <v>53</v>
      </c>
      <c r="AK277" s="178">
        <v>1.2177373507951701</v>
      </c>
      <c r="AL277" s="179">
        <v>7.7088000030722696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48</v>
      </c>
      <c r="AS277" s="166">
        <v>25.787379193309501</v>
      </c>
      <c r="AT277" s="181" t="s">
        <v>54</v>
      </c>
      <c r="AU277" s="178">
        <v>1.6117111995818501</v>
      </c>
      <c r="AV277" s="179">
        <v>13.6911238103041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39.182247620608102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646.50264000000004</v>
      </c>
      <c r="N278" s="171">
        <v>1696.82834</v>
      </c>
      <c r="O278" s="166">
        <v>417.425674627609</v>
      </c>
      <c r="P278" s="172">
        <v>212.5</v>
      </c>
      <c r="Q278" s="178">
        <v>1.9643561158946301</v>
      </c>
      <c r="R278" s="179">
        <v>701.72046120799996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1494.8112000000001</v>
      </c>
      <c r="Y278" s="166">
        <v>367.728755403099</v>
      </c>
      <c r="Z278" s="177">
        <v>573</v>
      </c>
      <c r="AA278" s="173">
        <v>0.64176048063367996</v>
      </c>
      <c r="AB278" s="174">
        <v>-1188.46792728384</v>
      </c>
      <c r="AC278" s="168"/>
      <c r="AD278" s="168"/>
      <c r="AE278" s="176">
        <v>835</v>
      </c>
      <c r="AF278" s="176">
        <v>1301</v>
      </c>
      <c r="AG278" s="167"/>
      <c r="AH278" s="180">
        <v>155.5</v>
      </c>
      <c r="AI278" s="166">
        <v>38.2535409590066</v>
      </c>
      <c r="AJ278" s="181" t="s">
        <v>53</v>
      </c>
      <c r="AK278" s="173">
        <v>0.60719906284137504</v>
      </c>
      <c r="AL278" s="174">
        <v>-139.52021818303999</v>
      </c>
      <c r="AM278" s="168"/>
      <c r="AN278" s="168"/>
      <c r="AO278" s="176">
        <v>101</v>
      </c>
      <c r="AP278" s="176">
        <v>152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-51.525769697279998</v>
      </c>
      <c r="AW278" s="168"/>
      <c r="AX278" s="168"/>
      <c r="AY278" s="176">
        <v>42</v>
      </c>
      <c r="AZ278" s="176">
        <v>55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-5.4515393945600001</v>
      </c>
      <c r="BG278" s="168">
        <v>1.6E-2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381.83647999999999</v>
      </c>
      <c r="N279" s="171">
        <v>2010.6152300000001</v>
      </c>
      <c r="O279" s="166">
        <v>722.12209346680299</v>
      </c>
      <c r="P279" s="172">
        <v>243.43</v>
      </c>
      <c r="Q279" s="178">
        <v>2.9664465902592201</v>
      </c>
      <c r="R279" s="179">
        <v>1229.8060448403201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763.57512499999996</v>
      </c>
      <c r="Y279" s="166">
        <v>274.24166471880102</v>
      </c>
      <c r="Z279" s="177">
        <v>573</v>
      </c>
      <c r="AA279" s="173">
        <v>0.47860674470995002</v>
      </c>
      <c r="AB279" s="174">
        <v>-1074.3399351671701</v>
      </c>
      <c r="AC279" s="168"/>
      <c r="AD279" s="168"/>
      <c r="AE279" s="176">
        <v>832</v>
      </c>
      <c r="AF279" s="176">
        <v>1151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-49.874430699008101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-42.520490336256003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8">
        <v>0.95176019714474502</v>
      </c>
      <c r="BF279" s="171">
        <v>-17.840980672512</v>
      </c>
      <c r="BG279" s="168"/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-198.69099</v>
      </c>
      <c r="N280" s="171">
        <v>1562.9749099999999</v>
      </c>
      <c r="O280" s="166">
        <v>339.05559940634799</v>
      </c>
      <c r="P280" s="172">
        <v>254.44499999999999</v>
      </c>
      <c r="Q280" s="178">
        <v>1.3325300139768801</v>
      </c>
      <c r="R280" s="179">
        <v>211.75048921090601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1739.0672</v>
      </c>
      <c r="Y280" s="166">
        <v>377.25523815601099</v>
      </c>
      <c r="Z280" s="177">
        <v>573</v>
      </c>
      <c r="AA280" s="173">
        <v>0.65838610498431205</v>
      </c>
      <c r="AB280" s="174">
        <v>-1303.8363473762499</v>
      </c>
      <c r="AC280" s="168"/>
      <c r="AD280" s="168"/>
      <c r="AE280" s="176">
        <v>903</v>
      </c>
      <c r="AF280" s="176">
        <v>1431</v>
      </c>
      <c r="AG280" s="167"/>
      <c r="AH280" s="180">
        <v>238.7</v>
      </c>
      <c r="AI280" s="166">
        <v>51.781107336070598</v>
      </c>
      <c r="AJ280" s="181" t="s">
        <v>53</v>
      </c>
      <c r="AK280" s="188">
        <v>0.82192233866778797</v>
      </c>
      <c r="AL280" s="171">
        <v>-95.860075889535594</v>
      </c>
      <c r="AM280" s="168"/>
      <c r="AN280" s="168"/>
      <c r="AO280" s="176">
        <v>52</v>
      </c>
      <c r="AP280" s="176">
        <v>110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-71.967638321151895</v>
      </c>
      <c r="AW280" s="168"/>
      <c r="AX280" s="168"/>
      <c r="AY280" s="176">
        <v>61</v>
      </c>
      <c r="AZ280" s="176">
        <v>76</v>
      </c>
      <c r="BA280" s="167"/>
      <c r="BB280" s="184">
        <v>141.19999999999999</v>
      </c>
      <c r="BC280" s="180">
        <v>30.630466509648802</v>
      </c>
      <c r="BD280" s="181" t="s">
        <v>55</v>
      </c>
      <c r="BE280" s="188">
        <v>0.95720207842652505</v>
      </c>
      <c r="BF280" s="171">
        <v>-28.735276642303798</v>
      </c>
      <c r="BG280" s="168">
        <v>0</v>
      </c>
      <c r="BH280" s="168"/>
      <c r="BI280" s="176">
        <v>7</v>
      </c>
      <c r="BJ280" s="176">
        <v>36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1.7999999999999999E-2</v>
      </c>
      <c r="G281" s="168">
        <v>1.4E-2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3213.4582099999998</v>
      </c>
      <c r="N281" s="171">
        <v>5616.7464099999997</v>
      </c>
      <c r="O281" s="166">
        <v>1216.7568809249401</v>
      </c>
      <c r="P281" s="172">
        <v>212.5</v>
      </c>
      <c r="Q281" s="178">
        <v>5.7259147337644203</v>
      </c>
      <c r="R281" s="179">
        <v>4486.7100463487996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2503.9270550000001</v>
      </c>
      <c r="Y281" s="166">
        <v>542.426211032266</v>
      </c>
      <c r="Z281" s="177">
        <v>573</v>
      </c>
      <c r="AA281" s="188">
        <v>0.94664260215055096</v>
      </c>
      <c r="AB281" s="171">
        <v>-543.18276322182203</v>
      </c>
      <c r="AC281" s="168"/>
      <c r="AD281" s="168"/>
      <c r="AE281" s="176">
        <v>142</v>
      </c>
      <c r="AF281" s="176">
        <v>671</v>
      </c>
      <c r="AG281" s="167"/>
      <c r="AH281" s="180">
        <v>170.95</v>
      </c>
      <c r="AI281" s="166">
        <v>37.032932165815801</v>
      </c>
      <c r="AJ281" s="181" t="s">
        <v>53</v>
      </c>
      <c r="AK281" s="173">
        <v>0.587824320092314</v>
      </c>
      <c r="AL281" s="174">
        <v>-164.07254545894401</v>
      </c>
      <c r="AM281" s="168"/>
      <c r="AN281" s="168"/>
      <c r="AO281" s="176">
        <v>120</v>
      </c>
      <c r="AP281" s="176">
        <v>179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-46.285090910207998</v>
      </c>
      <c r="AW281" s="168"/>
      <c r="AX281" s="168"/>
      <c r="AY281" s="176">
        <v>36</v>
      </c>
      <c r="AZ281" s="176">
        <v>50</v>
      </c>
      <c r="BA281" s="167"/>
      <c r="BB281" s="184">
        <v>153.19999999999999</v>
      </c>
      <c r="BC281" s="180">
        <v>33.187746170242598</v>
      </c>
      <c r="BD281" s="181" t="s">
        <v>55</v>
      </c>
      <c r="BE281" s="182">
        <v>1.0371170678200801</v>
      </c>
      <c r="BF281" s="183">
        <v>-16.970181820415899</v>
      </c>
      <c r="BG281" s="168">
        <v>8.0000000000000002E-3</v>
      </c>
      <c r="BH281" s="168">
        <v>4.0000000000000001E-3</v>
      </c>
      <c r="BI281" s="176">
        <v>0</v>
      </c>
      <c r="BJ281" s="176">
        <v>25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3462.37808</v>
      </c>
      <c r="N282" s="171">
        <v>6475.44787</v>
      </c>
      <c r="O282" s="166">
        <v>1012.0887136607799</v>
      </c>
      <c r="P282" s="172">
        <v>250.489</v>
      </c>
      <c r="Q282" s="178">
        <v>4.0404517310571704</v>
      </c>
      <c r="R282" s="179">
        <v>4629.1899654938097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2572.19038</v>
      </c>
      <c r="Y282" s="166">
        <v>402.02390711004699</v>
      </c>
      <c r="Z282" s="177">
        <v>573</v>
      </c>
      <c r="AA282" s="173">
        <v>0.70161240333341501</v>
      </c>
      <c r="AB282" s="174">
        <v>-1651.17184062464</v>
      </c>
      <c r="AC282" s="168"/>
      <c r="AD282" s="168"/>
      <c r="AE282" s="176">
        <v>1094</v>
      </c>
      <c r="AF282" s="176">
        <v>1828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-216.44872582784001</v>
      </c>
      <c r="AM282" s="168"/>
      <c r="AN282" s="168"/>
      <c r="AO282" s="176">
        <v>156</v>
      </c>
      <c r="AP282" s="176">
        <v>236</v>
      </c>
      <c r="AQ282" s="167"/>
      <c r="AR282" s="180">
        <v>49.4</v>
      </c>
      <c r="AS282" s="166">
        <v>7.7210385225203702</v>
      </c>
      <c r="AT282" s="181" t="s">
        <v>54</v>
      </c>
      <c r="AU282" s="173">
        <v>0.48256490765752302</v>
      </c>
      <c r="AV282" s="174">
        <v>-68.529835130879903</v>
      </c>
      <c r="AW282" s="168"/>
      <c r="AX282" s="168"/>
      <c r="AY282" s="176">
        <v>53</v>
      </c>
      <c r="AZ282" s="176">
        <v>74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6.9403297382401901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3.5000000000000003E-2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1351.5827300000001</v>
      </c>
      <c r="N283" s="171">
        <v>3355.2703200000001</v>
      </c>
      <c r="O283" s="166">
        <v>665.13736430011795</v>
      </c>
      <c r="P283" s="172">
        <v>216.363</v>
      </c>
      <c r="Q283" s="178">
        <v>3.0741733304683199</v>
      </c>
      <c r="R283" s="179">
        <v>2097.9334709905302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3109.9827300000002</v>
      </c>
      <c r="Y283" s="166">
        <v>616.51238760729302</v>
      </c>
      <c r="Z283" s="177">
        <v>573</v>
      </c>
      <c r="AA283" s="182">
        <v>1.0759378492273901</v>
      </c>
      <c r="AB283" s="183">
        <v>-219.856542345218</v>
      </c>
      <c r="AC283" s="168">
        <v>1.2E-2</v>
      </c>
      <c r="AD283" s="168">
        <v>8.0000000000000002E-3</v>
      </c>
      <c r="AE283" s="176">
        <v>0</v>
      </c>
      <c r="AF283" s="176">
        <v>359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-162.007982823296</v>
      </c>
      <c r="AM283" s="168"/>
      <c r="AN283" s="168"/>
      <c r="AO283" s="176">
        <v>114</v>
      </c>
      <c r="AP283" s="176">
        <v>178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-64.179805161472103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3.2403896770559002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3.4000000000000002E-2</v>
      </c>
      <c r="G284" s="168">
        <v>2.9000000000000001E-2</v>
      </c>
      <c r="H284" s="169"/>
      <c r="I284" s="170">
        <v>5</v>
      </c>
      <c r="J284" s="170">
        <v>4</v>
      </c>
      <c r="K284" s="167"/>
      <c r="L284" s="171">
        <v>2398.0965000000001</v>
      </c>
      <c r="M284" s="171">
        <v>895.19471999999996</v>
      </c>
      <c r="N284" s="171">
        <v>3293.2912200000001</v>
      </c>
      <c r="O284" s="166">
        <v>1009.26184459981</v>
      </c>
      <c r="P284" s="172">
        <v>249.714</v>
      </c>
      <c r="Q284" s="178">
        <v>4.04167105008053</v>
      </c>
      <c r="R284" s="179">
        <v>2354.6023859929801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1788.1067599999999</v>
      </c>
      <c r="Y284" s="166">
        <v>547.98309848194504</v>
      </c>
      <c r="Z284" s="177">
        <v>573</v>
      </c>
      <c r="AA284" s="188">
        <v>0.95634048600688404</v>
      </c>
      <c r="AB284" s="171">
        <v>-365.83215366130901</v>
      </c>
      <c r="AC284" s="168">
        <v>0</v>
      </c>
      <c r="AD284" s="168"/>
      <c r="AE284" s="176">
        <v>82</v>
      </c>
      <c r="AF284" s="176">
        <v>456</v>
      </c>
      <c r="AG284" s="167"/>
      <c r="AH284" s="180">
        <v>204.8</v>
      </c>
      <c r="AI284" s="166">
        <v>62.762996639586703</v>
      </c>
      <c r="AJ284" s="181" t="s">
        <v>53</v>
      </c>
      <c r="AK284" s="182">
        <v>0.99623804189820198</v>
      </c>
      <c r="AL284" s="183">
        <v>-32.020508831871702</v>
      </c>
      <c r="AM284" s="168">
        <v>4.0000000000000001E-3</v>
      </c>
      <c r="AN284" s="168">
        <v>0</v>
      </c>
      <c r="AO284" s="176">
        <v>1</v>
      </c>
      <c r="AP284" s="176">
        <v>42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-45.8448911319039</v>
      </c>
      <c r="AW284" s="168"/>
      <c r="AX284" s="168"/>
      <c r="AY284" s="176">
        <v>38</v>
      </c>
      <c r="AZ284" s="176">
        <v>49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3.91021773619214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5.7000000000000002E-2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301.16286000000002</v>
      </c>
      <c r="N285" s="171">
        <v>1397.62661</v>
      </c>
      <c r="O285" s="166">
        <v>535.65595394062098</v>
      </c>
      <c r="P285" s="172">
        <v>212.5</v>
      </c>
      <c r="Q285" s="178">
        <v>2.52073390089704</v>
      </c>
      <c r="R285" s="179">
        <v>758.89760566240102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1870.4515550000001</v>
      </c>
      <c r="Y285" s="166">
        <v>716.87137667852699</v>
      </c>
      <c r="Z285" s="177">
        <v>573</v>
      </c>
      <c r="AA285" s="178">
        <v>1.25108442701314</v>
      </c>
      <c r="AB285" s="179">
        <v>148.13758095084901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175.4</v>
      </c>
      <c r="AI285" s="166">
        <v>67.224002211280805</v>
      </c>
      <c r="AJ285" s="181" t="s">
        <v>53</v>
      </c>
      <c r="AK285" s="182">
        <v>1.06704765414731</v>
      </c>
      <c r="AL285" s="183">
        <v>-13.9643636389118</v>
      </c>
      <c r="AM285" s="168">
        <v>1.0999999999999999E-2</v>
      </c>
      <c r="AN285" s="168">
        <v>7.0000000000000001E-3</v>
      </c>
      <c r="AO285" s="176">
        <v>0</v>
      </c>
      <c r="AP285" s="176">
        <v>22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-35.892536797183901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22.8149264056321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1550.3539800000001</v>
      </c>
      <c r="N286" s="171">
        <v>7141.6174700000001</v>
      </c>
      <c r="O286" s="166">
        <v>2781.6903998196799</v>
      </c>
      <c r="P286" s="172">
        <v>212.5</v>
      </c>
      <c r="Q286" s="178">
        <v>13.0903077638573</v>
      </c>
      <c r="R286" s="179">
        <v>6513.1262630816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2221.8721500000001</v>
      </c>
      <c r="Y286" s="166">
        <v>865.42865887798996</v>
      </c>
      <c r="Z286" s="177">
        <v>573</v>
      </c>
      <c r="AA286" s="178">
        <v>1.5103466996125501</v>
      </c>
      <c r="AB286" s="179">
        <v>527.16409558003397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217.3</v>
      </c>
      <c r="AI286" s="166">
        <v>84.639274844948702</v>
      </c>
      <c r="AJ286" s="181" t="s">
        <v>53</v>
      </c>
      <c r="AK286" s="178">
        <v>1.34348055309442</v>
      </c>
      <c r="AL286" s="179">
        <v>30.9708421841923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-23.921690873855901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40.756618252288099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6.3E-2</v>
      </c>
      <c r="G287" s="168">
        <v>5.8000000000000003E-2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1094.30826</v>
      </c>
      <c r="N287" s="171">
        <v>2556.3534500000001</v>
      </c>
      <c r="O287" s="166">
        <v>873.12688647411801</v>
      </c>
      <c r="P287" s="172">
        <v>220.75700000000001</v>
      </c>
      <c r="Q287" s="178">
        <v>3.9551492658176999</v>
      </c>
      <c r="R287" s="179">
        <v>1811.77493311534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1997.254725</v>
      </c>
      <c r="Y287" s="166">
        <v>682.16576214645499</v>
      </c>
      <c r="Z287" s="177">
        <v>573</v>
      </c>
      <c r="AA287" s="178">
        <v>1.1905161643044599</v>
      </c>
      <c r="AB287" s="179">
        <v>64.6161668799339</v>
      </c>
      <c r="AC287" s="168">
        <v>0.02</v>
      </c>
      <c r="AD287" s="168">
        <v>1.9E-2</v>
      </c>
      <c r="AE287" s="176">
        <v>0</v>
      </c>
      <c r="AF287" s="176">
        <v>16</v>
      </c>
      <c r="AG287" s="167"/>
      <c r="AH287" s="180">
        <v>200.4</v>
      </c>
      <c r="AI287" s="166">
        <v>68.446962234198594</v>
      </c>
      <c r="AJ287" s="181" t="s">
        <v>53</v>
      </c>
      <c r="AK287" s="182">
        <v>1.0864597180031501</v>
      </c>
      <c r="AL287" s="183">
        <v>-12.0890561283842</v>
      </c>
      <c r="AM287" s="168">
        <v>1.2999999999999999E-2</v>
      </c>
      <c r="AN287" s="168">
        <v>8.9999999999999993E-3</v>
      </c>
      <c r="AO287" s="176">
        <v>0</v>
      </c>
      <c r="AP287" s="176">
        <v>21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-40.965474572288102</v>
      </c>
      <c r="AW287" s="168"/>
      <c r="AX287" s="168"/>
      <c r="AY287" s="176">
        <v>34</v>
      </c>
      <c r="AZ287" s="176">
        <v>44</v>
      </c>
      <c r="BA287" s="167"/>
      <c r="BB287" s="184">
        <v>122.8</v>
      </c>
      <c r="BC287" s="180">
        <v>41.9425497123732</v>
      </c>
      <c r="BD287" s="181" t="s">
        <v>55</v>
      </c>
      <c r="BE287" s="178">
        <v>1.3107046785116601</v>
      </c>
      <c r="BF287" s="179">
        <v>14.8690508554239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2.1999999999999999E-2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421.91061999999999</v>
      </c>
      <c r="N288" s="171">
        <v>2081.3048800000001</v>
      </c>
      <c r="O288" s="166">
        <v>522.45213463959305</v>
      </c>
      <c r="P288" s="172">
        <v>222.58099999999999</v>
      </c>
      <c r="Q288" s="178">
        <v>2.3472449788598002</v>
      </c>
      <c r="R288" s="179">
        <v>1059.8251267768501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2266.4230400000001</v>
      </c>
      <c r="Y288" s="166">
        <v>568.92076053958795</v>
      </c>
      <c r="Z288" s="177">
        <v>573</v>
      </c>
      <c r="AA288" s="182">
        <v>0.99288090844605303</v>
      </c>
      <c r="AB288" s="183">
        <v>-363.21694992217402</v>
      </c>
      <c r="AC288" s="168">
        <v>3.0000000000000001E-3</v>
      </c>
      <c r="AD288" s="168"/>
      <c r="AE288" s="176">
        <v>17</v>
      </c>
      <c r="AF288" s="176">
        <v>473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-97.672721405055697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-60.627992737791899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-13.2559854755839</v>
      </c>
      <c r="BG288" s="168">
        <v>8.9999999999999993E-3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4.7E-2</v>
      </c>
      <c r="G289" s="168">
        <v>3.7999999999999999E-2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3797.39759</v>
      </c>
      <c r="N289" s="171">
        <v>7940.4133499999998</v>
      </c>
      <c r="O289" s="166">
        <v>1583.6857952847799</v>
      </c>
      <c r="P289" s="172">
        <v>268.01799999999997</v>
      </c>
      <c r="Q289" s="178">
        <v>5.9088784905669796</v>
      </c>
      <c r="R289" s="179">
        <v>6392.3435777406803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3174.6121950000002</v>
      </c>
      <c r="Y289" s="166">
        <v>633.16454914268797</v>
      </c>
      <c r="Z289" s="177">
        <v>573</v>
      </c>
      <c r="AA289" s="182">
        <v>1.1049992131635</v>
      </c>
      <c r="AB289" s="183">
        <v>-135.031110690622</v>
      </c>
      <c r="AC289" s="168">
        <v>1.4999999999999999E-2</v>
      </c>
      <c r="AD289" s="168">
        <v>0.01</v>
      </c>
      <c r="AE289" s="176">
        <v>0</v>
      </c>
      <c r="AF289" s="176">
        <v>273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-55.737483871743699</v>
      </c>
      <c r="AM289" s="168">
        <v>2E-3</v>
      </c>
      <c r="AN289" s="168"/>
      <c r="AO289" s="176">
        <v>8</v>
      </c>
      <c r="AP289" s="176">
        <v>71</v>
      </c>
      <c r="AQ289" s="167"/>
      <c r="AR289" s="180">
        <v>57.5</v>
      </c>
      <c r="AS289" s="166">
        <v>11.4681603104295</v>
      </c>
      <c r="AT289" s="181" t="s">
        <v>54</v>
      </c>
      <c r="AU289" s="173">
        <v>0.71676001940184497</v>
      </c>
      <c r="AV289" s="174">
        <v>-34.915868919807899</v>
      </c>
      <c r="AW289" s="168"/>
      <c r="AX289" s="168"/>
      <c r="AY289" s="176">
        <v>23</v>
      </c>
      <c r="AZ289" s="176">
        <v>39</v>
      </c>
      <c r="BA289" s="167"/>
      <c r="BB289" s="184">
        <v>189.2</v>
      </c>
      <c r="BC289" s="180">
        <v>37.7352335779699</v>
      </c>
      <c r="BD289" s="181" t="s">
        <v>55</v>
      </c>
      <c r="BE289" s="178">
        <v>1.1792260493115601</v>
      </c>
      <c r="BF289" s="179">
        <v>4.3682621603841802</v>
      </c>
      <c r="BG289" s="168">
        <v>0.02</v>
      </c>
      <c r="BH289" s="168">
        <v>1.7999999999999999E-2</v>
      </c>
      <c r="BI289" s="176">
        <v>0</v>
      </c>
      <c r="BJ289" s="176">
        <v>4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-3477.0395776850901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625.26745536294197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37.109092945663797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-26.5119763947521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16.376047210495901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-115.44275</v>
      </c>
      <c r="N291" s="171">
        <v>967.61055999999996</v>
      </c>
      <c r="O291" s="166">
        <v>479.11080308177202</v>
      </c>
      <c r="P291" s="172">
        <v>212.5</v>
      </c>
      <c r="Q291" s="178">
        <v>2.2546390733259898</v>
      </c>
      <c r="R291" s="179">
        <v>473.21330666239999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943.61001499999998</v>
      </c>
      <c r="Y291" s="166">
        <v>467.22697206059098</v>
      </c>
      <c r="Z291" s="177">
        <v>573</v>
      </c>
      <c r="AA291" s="188">
        <v>0.81540483780207895</v>
      </c>
      <c r="AB291" s="171">
        <v>-389.51763752915099</v>
      </c>
      <c r="AC291" s="168"/>
      <c r="AD291" s="168"/>
      <c r="AE291" s="176">
        <v>214</v>
      </c>
      <c r="AF291" s="176">
        <v>446</v>
      </c>
      <c r="AG291" s="167"/>
      <c r="AH291" s="180">
        <v>78.7</v>
      </c>
      <c r="AI291" s="166">
        <v>38.968177654588096</v>
      </c>
      <c r="AJ291" s="181" t="s">
        <v>53</v>
      </c>
      <c r="AK291" s="173">
        <v>0.61854250245377895</v>
      </c>
      <c r="AL291" s="174">
        <v>-67.874244518911894</v>
      </c>
      <c r="AM291" s="168"/>
      <c r="AN291" s="168"/>
      <c r="AO291" s="176">
        <v>49</v>
      </c>
      <c r="AP291" s="176">
        <v>74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-31.225204957184001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-15.450409914367899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601.28752999999995</v>
      </c>
      <c r="N292" s="171">
        <v>1730.6351299999999</v>
      </c>
      <c r="O292" s="166">
        <v>598.00326358956499</v>
      </c>
      <c r="P292" s="172">
        <v>212.5</v>
      </c>
      <c r="Q292" s="178">
        <v>2.8141330051273701</v>
      </c>
      <c r="R292" s="179">
        <v>1022.1783278064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1389.5570150000001</v>
      </c>
      <c r="Y292" s="166">
        <v>480.14721041388702</v>
      </c>
      <c r="Z292" s="177">
        <v>573</v>
      </c>
      <c r="AA292" s="188">
        <v>0.837953246795614</v>
      </c>
      <c r="AB292" s="171">
        <v>-520.77591515027405</v>
      </c>
      <c r="AC292" s="168"/>
      <c r="AD292" s="168"/>
      <c r="AE292" s="176">
        <v>269</v>
      </c>
      <c r="AF292" s="176">
        <v>601</v>
      </c>
      <c r="AG292" s="167"/>
      <c r="AH292" s="180">
        <v>95.4</v>
      </c>
      <c r="AI292" s="166">
        <v>32.964493992702302</v>
      </c>
      <c r="AJ292" s="181" t="s">
        <v>53</v>
      </c>
      <c r="AK292" s="173">
        <v>0.52324593639210004</v>
      </c>
      <c r="AL292" s="174">
        <v>-114.636604885632</v>
      </c>
      <c r="AM292" s="168"/>
      <c r="AN292" s="168"/>
      <c r="AO292" s="176">
        <v>87</v>
      </c>
      <c r="AP292" s="176">
        <v>124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-52.342629812223997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-43.485259624448098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3.7999999999999999E-2</v>
      </c>
      <c r="G293" s="168">
        <v>2.9000000000000001E-2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-308.45769000000001</v>
      </c>
      <c r="N293" s="171">
        <v>2114.1499699999999</v>
      </c>
      <c r="O293" s="166">
        <v>571.12362922759598</v>
      </c>
      <c r="P293" s="172">
        <v>229.78899999999999</v>
      </c>
      <c r="Q293" s="178">
        <v>2.4854263225289102</v>
      </c>
      <c r="R293" s="179">
        <v>1134.2372912922699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2220.2256600000001</v>
      </c>
      <c r="Y293" s="166">
        <v>599.77927518710305</v>
      </c>
      <c r="Z293" s="177">
        <v>573</v>
      </c>
      <c r="AA293" s="182">
        <v>1.04673520975062</v>
      </c>
      <c r="AB293" s="183">
        <v>-223.276704776066</v>
      </c>
      <c r="AC293" s="168">
        <v>8.9999999999999993E-3</v>
      </c>
      <c r="AD293" s="168">
        <v>5.0000000000000001E-3</v>
      </c>
      <c r="AE293" s="176">
        <v>0</v>
      </c>
      <c r="AF293" s="176">
        <v>326</v>
      </c>
      <c r="AG293" s="167"/>
      <c r="AH293" s="180">
        <v>164.7</v>
      </c>
      <c r="AI293" s="166">
        <v>44.492615504369901</v>
      </c>
      <c r="AJ293" s="181" t="s">
        <v>53</v>
      </c>
      <c r="AK293" s="173">
        <v>0.70623199213285603</v>
      </c>
      <c r="AL293" s="174">
        <v>-103.957328064384</v>
      </c>
      <c r="AM293" s="168"/>
      <c r="AN293" s="168"/>
      <c r="AO293" s="176">
        <v>69</v>
      </c>
      <c r="AP293" s="176">
        <v>116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-50.230432524287998</v>
      </c>
      <c r="AW293" s="168"/>
      <c r="AX293" s="168"/>
      <c r="AY293" s="176">
        <v>42</v>
      </c>
      <c r="AZ293" s="176">
        <v>54</v>
      </c>
      <c r="BA293" s="167"/>
      <c r="BB293" s="184">
        <v>134.80000000000001</v>
      </c>
      <c r="BC293" s="180">
        <v>36.415328293801203</v>
      </c>
      <c r="BD293" s="181" t="s">
        <v>55</v>
      </c>
      <c r="BE293" s="182">
        <v>1.13797900918129</v>
      </c>
      <c r="BF293" s="183">
        <v>-1.6608650485760801</v>
      </c>
      <c r="BG293" s="168">
        <v>1.9E-2</v>
      </c>
      <c r="BH293" s="168">
        <v>1.4E-2</v>
      </c>
      <c r="BI293" s="176">
        <v>0</v>
      </c>
      <c r="BJ293" s="176">
        <v>8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413.95717999999999</v>
      </c>
      <c r="N294" s="171">
        <v>1823.44102</v>
      </c>
      <c r="O294" s="166">
        <v>526.68920297048601</v>
      </c>
      <c r="P294" s="172">
        <v>212.5</v>
      </c>
      <c r="Q294" s="178">
        <v>2.4785374257434598</v>
      </c>
      <c r="R294" s="179">
        <v>975.92343433760004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2350.4439849999999</v>
      </c>
      <c r="Y294" s="166">
        <v>678.91061762251195</v>
      </c>
      <c r="Z294" s="177">
        <v>573</v>
      </c>
      <c r="AA294" s="178">
        <v>1.18483528380892</v>
      </c>
      <c r="AB294" s="179">
        <v>65.137742249150506</v>
      </c>
      <c r="AC294" s="168">
        <v>0.02</v>
      </c>
      <c r="AD294" s="168">
        <v>1.7999999999999999E-2</v>
      </c>
      <c r="AE294" s="176">
        <v>0</v>
      </c>
      <c r="AF294" s="176">
        <v>31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-63.4640371610881</v>
      </c>
      <c r="AM294" s="168"/>
      <c r="AN294" s="168"/>
      <c r="AO294" s="176">
        <v>31</v>
      </c>
      <c r="AP294" s="176">
        <v>74</v>
      </c>
      <c r="AQ294" s="167"/>
      <c r="AR294" s="180">
        <v>39.9</v>
      </c>
      <c r="AS294" s="166">
        <v>11.5248582038164</v>
      </c>
      <c r="AT294" s="181" t="s">
        <v>54</v>
      </c>
      <c r="AU294" s="173">
        <v>0.72030363773852601</v>
      </c>
      <c r="AV294" s="174">
        <v>-23.913088802815999</v>
      </c>
      <c r="AW294" s="168"/>
      <c r="AX294" s="168"/>
      <c r="AY294" s="176">
        <v>16</v>
      </c>
      <c r="AZ294" s="176">
        <v>27</v>
      </c>
      <c r="BA294" s="167"/>
      <c r="BB294" s="184">
        <v>139.80000000000001</v>
      </c>
      <c r="BC294" s="180">
        <v>40.380330247958298</v>
      </c>
      <c r="BD294" s="181" t="s">
        <v>55</v>
      </c>
      <c r="BE294" s="178">
        <v>1.2618853202486999</v>
      </c>
      <c r="BF294" s="179">
        <v>12.1738223943679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4268.44229</v>
      </c>
      <c r="N295" s="171">
        <v>10849.973959999999</v>
      </c>
      <c r="O295" s="166">
        <v>1055.72765637201</v>
      </c>
      <c r="P295" s="172">
        <v>263.10899999999998</v>
      </c>
      <c r="Q295" s="178">
        <v>4.0125106186865898</v>
      </c>
      <c r="R295" s="179">
        <v>7734.9242592688997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4812.7903699999997</v>
      </c>
      <c r="Y295" s="166">
        <v>468.29567671422001</v>
      </c>
      <c r="Z295" s="177">
        <v>573</v>
      </c>
      <c r="AA295" s="188">
        <v>0.81726994190963398</v>
      </c>
      <c r="AB295" s="171">
        <v>-1971.1793099384299</v>
      </c>
      <c r="AC295" s="168"/>
      <c r="AD295" s="168"/>
      <c r="AE295" s="176">
        <v>1077</v>
      </c>
      <c r="AF295" s="176">
        <v>2254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-300.43148313459199</v>
      </c>
      <c r="AM295" s="168"/>
      <c r="AN295" s="168"/>
      <c r="AO295" s="176">
        <v>203</v>
      </c>
      <c r="AP295" s="176">
        <v>332</v>
      </c>
      <c r="AQ295" s="167"/>
      <c r="AR295" s="180">
        <v>50.1</v>
      </c>
      <c r="AS295" s="166">
        <v>4.8748463156899202</v>
      </c>
      <c r="AT295" s="181" t="s">
        <v>54</v>
      </c>
      <c r="AU295" s="173">
        <v>0.30467789473062001</v>
      </c>
      <c r="AV295" s="174">
        <v>-139.330217938944</v>
      </c>
      <c r="AW295" s="168"/>
      <c r="AX295" s="168"/>
      <c r="AY295" s="176">
        <v>115</v>
      </c>
      <c r="AZ295" s="176">
        <v>148</v>
      </c>
      <c r="BA295" s="167"/>
      <c r="BB295" s="184">
        <v>386.2</v>
      </c>
      <c r="BC295" s="180">
        <v>37.578156629130703</v>
      </c>
      <c r="BD295" s="181" t="s">
        <v>55</v>
      </c>
      <c r="BE295" s="178">
        <v>1.17431739466033</v>
      </c>
      <c r="BF295" s="179">
        <v>7.3395641221120496</v>
      </c>
      <c r="BG295" s="168">
        <v>0.02</v>
      </c>
      <c r="BH295" s="168">
        <v>1.7000000000000001E-2</v>
      </c>
      <c r="BI295" s="176">
        <v>0</v>
      </c>
      <c r="BJ295" s="176">
        <v>9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577.36892999999998</v>
      </c>
      <c r="N296" s="171">
        <v>2114.6890600000002</v>
      </c>
      <c r="O296" s="166">
        <v>529.831829598637</v>
      </c>
      <c r="P296" s="172">
        <v>212.5</v>
      </c>
      <c r="Q296" s="178">
        <v>2.4933262569347598</v>
      </c>
      <c r="R296" s="179">
        <v>1137.6320902816001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2452.7350750000001</v>
      </c>
      <c r="Y296" s="166">
        <v>614.52869686099405</v>
      </c>
      <c r="Z296" s="177">
        <v>573</v>
      </c>
      <c r="AA296" s="182">
        <v>1.07247591075217</v>
      </c>
      <c r="AB296" s="183">
        <v>-181.87030687596601</v>
      </c>
      <c r="AC296" s="168">
        <v>1.2E-2</v>
      </c>
      <c r="AD296" s="168">
        <v>7.0000000000000001E-3</v>
      </c>
      <c r="AE296" s="176">
        <v>0</v>
      </c>
      <c r="AF296" s="176">
        <v>292</v>
      </c>
      <c r="AG296" s="167"/>
      <c r="AH296" s="180">
        <v>213.55</v>
      </c>
      <c r="AI296" s="166">
        <v>53.504597603010701</v>
      </c>
      <c r="AJ296" s="181" t="s">
        <v>53</v>
      </c>
      <c r="AK296" s="188">
        <v>0.849279327031916</v>
      </c>
      <c r="AL296" s="171">
        <v>-76.118654551807694</v>
      </c>
      <c r="AM296" s="168"/>
      <c r="AN296" s="168"/>
      <c r="AO296" s="176">
        <v>38</v>
      </c>
      <c r="AP296" s="176">
        <v>89</v>
      </c>
      <c r="AQ296" s="167"/>
      <c r="AR296" s="180">
        <v>16.8</v>
      </c>
      <c r="AS296" s="166">
        <v>4.2092120802181201</v>
      </c>
      <c r="AT296" s="181" t="s">
        <v>54</v>
      </c>
      <c r="AU296" s="173">
        <v>0.26307575501363301</v>
      </c>
      <c r="AV296" s="174">
        <v>-56.766642425855899</v>
      </c>
      <c r="AW296" s="168"/>
      <c r="AX296" s="168"/>
      <c r="AY296" s="176">
        <v>48</v>
      </c>
      <c r="AZ296" s="176">
        <v>60</v>
      </c>
      <c r="BA296" s="167"/>
      <c r="BB296" s="184">
        <v>98.6</v>
      </c>
      <c r="BC296" s="180">
        <v>24.704066137470601</v>
      </c>
      <c r="BD296" s="181" t="s">
        <v>55</v>
      </c>
      <c r="BE296" s="188">
        <v>0.77200206679595695</v>
      </c>
      <c r="BF296" s="171">
        <v>-48.533284851711898</v>
      </c>
      <c r="BG296" s="168"/>
      <c r="BH296" s="168"/>
      <c r="BI296" s="176">
        <v>30</v>
      </c>
      <c r="BJ296" s="176">
        <v>55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5.6000000000000001E-2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57.978630000000003</v>
      </c>
      <c r="N297" s="171">
        <v>289.06835000000001</v>
      </c>
      <c r="O297" s="166">
        <v>153.043979742983</v>
      </c>
      <c r="P297" s="172">
        <v>212.5</v>
      </c>
      <c r="Q297" s="173">
        <v>0.72020696349638902</v>
      </c>
      <c r="R297" s="174">
        <v>-173.30810021280001</v>
      </c>
      <c r="S297" s="168"/>
      <c r="T297" s="168"/>
      <c r="U297" s="175">
        <v>113</v>
      </c>
      <c r="V297" s="176">
        <v>193</v>
      </c>
      <c r="W297" s="167"/>
      <c r="X297" s="175">
        <v>1459.7343800000001</v>
      </c>
      <c r="Y297" s="166">
        <v>772.83991444533899</v>
      </c>
      <c r="Z297" s="177">
        <v>573</v>
      </c>
      <c r="AA297" s="178">
        <v>1.34876075819431</v>
      </c>
      <c r="AB297" s="179">
        <v>212.94988130854301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178.75</v>
      </c>
      <c r="AI297" s="166">
        <v>94.6371727622832</v>
      </c>
      <c r="AJ297" s="181" t="s">
        <v>53</v>
      </c>
      <c r="AK297" s="178">
        <v>1.50217734543307</v>
      </c>
      <c r="AL297" s="179">
        <v>41.668981819263898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-20.214226839552001</v>
      </c>
      <c r="AW297" s="168"/>
      <c r="AX297" s="168"/>
      <c r="AY297" s="176">
        <v>16</v>
      </c>
      <c r="AZ297" s="176">
        <v>22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-2.2284536791040601</v>
      </c>
      <c r="BG297" s="168">
        <v>1.6E-2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2.8000000000000001E-2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670.91150000000005</v>
      </c>
      <c r="N298" s="171">
        <v>2790.6286599999999</v>
      </c>
      <c r="O298" s="166">
        <v>870.061844680229</v>
      </c>
      <c r="P298" s="172">
        <v>236.798</v>
      </c>
      <c r="Q298" s="178">
        <v>3.6742786876587998</v>
      </c>
      <c r="R298" s="179">
        <v>1915.68027159443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1784.28234</v>
      </c>
      <c r="Y298" s="166">
        <v>556.30331846830404</v>
      </c>
      <c r="Z298" s="177">
        <v>573</v>
      </c>
      <c r="AA298" s="182">
        <v>0.97086093973526</v>
      </c>
      <c r="AB298" s="183">
        <v>-332.90372811033399</v>
      </c>
      <c r="AC298" s="168">
        <v>1E-3</v>
      </c>
      <c r="AD298" s="168"/>
      <c r="AE298" s="176">
        <v>54</v>
      </c>
      <c r="AF298" s="176">
        <v>422</v>
      </c>
      <c r="AG298" s="167"/>
      <c r="AH298" s="180">
        <v>118.25</v>
      </c>
      <c r="AI298" s="166">
        <v>36.867969790519197</v>
      </c>
      <c r="AJ298" s="181" t="s">
        <v>53</v>
      </c>
      <c r="AK298" s="173">
        <v>0.58520586969078103</v>
      </c>
      <c r="AL298" s="174">
        <v>-114.52962005401599</v>
      </c>
      <c r="AM298" s="168"/>
      <c r="AN298" s="168"/>
      <c r="AO298" s="176">
        <v>84</v>
      </c>
      <c r="AP298" s="176">
        <v>125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-47.118633664511897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-3.0372673290238601</v>
      </c>
      <c r="BG298" s="168">
        <v>1.7000000000000001E-2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376507.20486</v>
      </c>
      <c r="N299" s="194">
        <v>1061507.7387000001</v>
      </c>
      <c r="O299" s="191">
        <v>916.50822911367902</v>
      </c>
      <c r="P299" s="195"/>
      <c r="Q299" s="189"/>
      <c r="R299" s="189"/>
      <c r="S299" s="189"/>
      <c r="T299" s="189"/>
      <c r="U299" s="196">
        <v>37508</v>
      </c>
      <c r="V299" s="196">
        <v>41755</v>
      </c>
      <c r="W299" s="192"/>
      <c r="X299" s="197">
        <v>653889.33573000005</v>
      </c>
      <c r="Y299" s="198">
        <v>564.56956014297396</v>
      </c>
      <c r="Z299" s="199"/>
      <c r="AA299" s="200"/>
      <c r="AB299" s="200"/>
      <c r="AC299" s="200"/>
      <c r="AD299" s="200"/>
      <c r="AE299" s="201">
        <v>69387</v>
      </c>
      <c r="AF299" s="201">
        <v>165264</v>
      </c>
      <c r="AG299" s="192"/>
      <c r="AH299" s="198">
        <v>61167.6</v>
      </c>
      <c r="AI299" s="202">
        <v>52.812246874233701</v>
      </c>
      <c r="AJ299" s="199"/>
      <c r="AK299" s="200"/>
      <c r="AL299" s="200"/>
      <c r="AM299" s="200"/>
      <c r="AN299" s="200"/>
      <c r="AO299" s="201">
        <v>15573</v>
      </c>
      <c r="AP299" s="201">
        <v>28551</v>
      </c>
      <c r="AQ299" s="192"/>
      <c r="AR299" s="198">
        <v>11899.4</v>
      </c>
      <c r="AS299" s="202">
        <v>10.2739693964657</v>
      </c>
      <c r="AT299" s="199"/>
      <c r="AU299" s="200"/>
      <c r="AV299" s="200"/>
      <c r="AW299" s="200"/>
      <c r="AX299" s="203"/>
      <c r="AY299" s="201">
        <v>8446</v>
      </c>
      <c r="AZ299" s="201">
        <v>11655</v>
      </c>
      <c r="BA299" s="192"/>
      <c r="BB299" s="200">
        <v>45547.6</v>
      </c>
      <c r="BC299" s="202">
        <v>39.325902859174498</v>
      </c>
      <c r="BD299" s="199"/>
      <c r="BE299" s="200"/>
      <c r="BF299" s="200"/>
      <c r="BG299" s="200"/>
      <c r="BH299" s="200"/>
      <c r="BI299" s="201">
        <v>1394</v>
      </c>
      <c r="BJ299" s="201">
        <v>4433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M15" sqref="M15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700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701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698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697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702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699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11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4.65E-2</v>
      </c>
      <c r="G6" s="168">
        <v>4.1500000000000002E-2</v>
      </c>
      <c r="H6" s="169"/>
      <c r="I6" s="170">
        <v>6</v>
      </c>
      <c r="J6" s="170">
        <v>6</v>
      </c>
      <c r="K6" s="167"/>
      <c r="L6" s="171">
        <v>265.52704</v>
      </c>
      <c r="M6" s="171">
        <v>219.12684999999999</v>
      </c>
      <c r="N6" s="171">
        <v>484.65388999999999</v>
      </c>
      <c r="O6" s="166">
        <v>255.08745249200399</v>
      </c>
      <c r="P6" s="172">
        <v>234.65600000000001</v>
      </c>
      <c r="Q6" s="182">
        <v>1.08706980640599</v>
      </c>
      <c r="R6" s="183">
        <v>-39.648202911905003</v>
      </c>
      <c r="S6" s="168">
        <v>5.4999999999999997E-3</v>
      </c>
      <c r="T6" s="168">
        <v>4.4999999999999997E-3</v>
      </c>
      <c r="U6" s="175">
        <v>0</v>
      </c>
      <c r="V6" s="176">
        <v>51</v>
      </c>
      <c r="W6" s="167"/>
      <c r="X6" s="175">
        <v>1551.5223149999999</v>
      </c>
      <c r="Y6" s="166">
        <v>816.61136531442401</v>
      </c>
      <c r="Z6" s="177">
        <v>573</v>
      </c>
      <c r="AA6" s="178">
        <v>1.4251507248070201</v>
      </c>
      <c r="AB6" s="179">
        <v>271.24352716367099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127.1</v>
      </c>
      <c r="AI6" s="166">
        <v>66.896430381965402</v>
      </c>
      <c r="AJ6" s="181" t="s">
        <v>53</v>
      </c>
      <c r="AK6" s="182">
        <v>1.0618481013010399</v>
      </c>
      <c r="AL6" s="183">
        <v>-13.6636363589681</v>
      </c>
      <c r="AM6" s="168">
        <v>8.0000000000000002E-3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-15.5494949483094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-4.0989898966186997</v>
      </c>
      <c r="BG6" s="168">
        <v>1.2999999999999999E-2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4.4999999999999998E-2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6346.8770500000001</v>
      </c>
      <c r="N7" s="171">
        <v>9497.4633400000002</v>
      </c>
      <c r="O7" s="166">
        <v>1033.28848301315</v>
      </c>
      <c r="P7" s="172">
        <v>244.07400000000001</v>
      </c>
      <c r="Q7" s="178">
        <v>4.23350493298405</v>
      </c>
      <c r="R7" s="179">
        <v>6859.2198361788496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6079.8051349999996</v>
      </c>
      <c r="Y7" s="166">
        <v>661.46005518139998</v>
      </c>
      <c r="Z7" s="177">
        <v>573</v>
      </c>
      <c r="AA7" s="182">
        <v>1.1543805500547999</v>
      </c>
      <c r="AB7" s="183">
        <v>-113.863701867175</v>
      </c>
      <c r="AC7" s="168">
        <v>1.7999999999999999E-2</v>
      </c>
      <c r="AD7" s="168">
        <v>1.4999999999999999E-2</v>
      </c>
      <c r="AE7" s="176">
        <v>0</v>
      </c>
      <c r="AF7" s="176">
        <v>241</v>
      </c>
      <c r="AG7" s="167"/>
      <c r="AH7" s="180">
        <v>488.35</v>
      </c>
      <c r="AI7" s="166">
        <v>53.130653166540498</v>
      </c>
      <c r="AJ7" s="181" t="s">
        <v>53</v>
      </c>
      <c r="AK7" s="188">
        <v>0.84334370105619805</v>
      </c>
      <c r="AL7" s="171">
        <v>-192.62929620005599</v>
      </c>
      <c r="AM7" s="168"/>
      <c r="AN7" s="168"/>
      <c r="AO7" s="176">
        <v>91</v>
      </c>
      <c r="AP7" s="176">
        <v>207</v>
      </c>
      <c r="AQ7" s="167"/>
      <c r="AR7" s="180">
        <v>77.7</v>
      </c>
      <c r="AS7" s="166">
        <v>8.4534693376475794</v>
      </c>
      <c r="AT7" s="181" t="s">
        <v>54</v>
      </c>
      <c r="AU7" s="173">
        <v>0.52834183360297404</v>
      </c>
      <c r="AV7" s="174">
        <v>-95.247122844458602</v>
      </c>
      <c r="AW7" s="168"/>
      <c r="AX7" s="168"/>
      <c r="AY7" s="176">
        <v>70</v>
      </c>
      <c r="AZ7" s="176">
        <v>99</v>
      </c>
      <c r="BA7" s="167"/>
      <c r="BB7" s="184">
        <v>389</v>
      </c>
      <c r="BC7" s="180">
        <v>42.321744817823799</v>
      </c>
      <c r="BD7" s="181" t="s">
        <v>55</v>
      </c>
      <c r="BE7" s="178">
        <v>1.3225545255569899</v>
      </c>
      <c r="BF7" s="179">
        <v>43.105754311082698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5.5500000000000001E-2</v>
      </c>
      <c r="G8" s="168">
        <v>5.45E-2</v>
      </c>
      <c r="H8" s="169"/>
      <c r="I8" s="170">
        <v>6</v>
      </c>
      <c r="J8" s="170">
        <v>6</v>
      </c>
      <c r="K8" s="167"/>
      <c r="L8" s="171">
        <v>1159.26242</v>
      </c>
      <c r="M8" s="171">
        <v>733.07960000000003</v>
      </c>
      <c r="N8" s="171">
        <v>1892.34202</v>
      </c>
      <c r="O8" s="166">
        <v>783.99955883662096</v>
      </c>
      <c r="P8" s="172">
        <v>214.66499999999999</v>
      </c>
      <c r="Q8" s="178">
        <v>3.6522002135262901</v>
      </c>
      <c r="R8" s="179">
        <v>1283.0122775400901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2262.6126450000002</v>
      </c>
      <c r="Y8" s="166">
        <v>937.40312097395599</v>
      </c>
      <c r="Z8" s="177">
        <v>573</v>
      </c>
      <c r="AA8" s="178">
        <v>1.6359565811063801</v>
      </c>
      <c r="AB8" s="179">
        <v>636.14376358231505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114.85</v>
      </c>
      <c r="AI8" s="166">
        <v>47.582492160896997</v>
      </c>
      <c r="AJ8" s="181" t="s">
        <v>53</v>
      </c>
      <c r="AK8" s="173">
        <v>0.75527765334757102</v>
      </c>
      <c r="AL8" s="174">
        <v>-63.976421517127697</v>
      </c>
      <c r="AM8" s="168"/>
      <c r="AN8" s="168"/>
      <c r="AO8" s="176">
        <v>38</v>
      </c>
      <c r="AP8" s="176">
        <v>68</v>
      </c>
      <c r="AQ8" s="167"/>
      <c r="AR8" s="180">
        <v>42.1</v>
      </c>
      <c r="AS8" s="166">
        <v>17.4420802783958</v>
      </c>
      <c r="AT8" s="181" t="s">
        <v>54</v>
      </c>
      <c r="AU8" s="182">
        <v>1.0901300173997399</v>
      </c>
      <c r="AV8" s="183">
        <v>-3.3162340360959299</v>
      </c>
      <c r="AW8" s="168">
        <v>5.4999999999999997E-3</v>
      </c>
      <c r="AX8" s="168">
        <v>4.4999999999999997E-3</v>
      </c>
      <c r="AY8" s="176">
        <v>0</v>
      </c>
      <c r="AZ8" s="176">
        <v>5</v>
      </c>
      <c r="BA8" s="167"/>
      <c r="BB8" s="184">
        <v>117.8</v>
      </c>
      <c r="BC8" s="180">
        <v>48.804680683967497</v>
      </c>
      <c r="BD8" s="181" t="s">
        <v>55</v>
      </c>
      <c r="BE8" s="178">
        <v>1.5251462713739801</v>
      </c>
      <c r="BF8" s="179">
        <v>26.9675319278081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0.89</v>
      </c>
      <c r="BN8" s="186">
        <v>3.375E-3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-673.81940999999995</v>
      </c>
      <c r="N9" s="171">
        <v>323.95289000000002</v>
      </c>
      <c r="O9" s="166">
        <v>115.07139942287201</v>
      </c>
      <c r="P9" s="172">
        <v>212.5</v>
      </c>
      <c r="Q9" s="173">
        <v>0.54151246787233998</v>
      </c>
      <c r="R9" s="174">
        <v>-379.57402995599898</v>
      </c>
      <c r="S9" s="168"/>
      <c r="T9" s="168"/>
      <c r="U9" s="175">
        <v>275</v>
      </c>
      <c r="V9" s="176">
        <v>394</v>
      </c>
      <c r="W9" s="167"/>
      <c r="X9" s="175">
        <v>1542.0214900000001</v>
      </c>
      <c r="Y9" s="166">
        <v>547.741897886581</v>
      </c>
      <c r="Z9" s="177">
        <v>573</v>
      </c>
      <c r="AA9" s="188">
        <v>0.95591954255947797</v>
      </c>
      <c r="AB9" s="171">
        <v>-355.01815769311702</v>
      </c>
      <c r="AC9" s="168"/>
      <c r="AD9" s="168"/>
      <c r="AE9" s="176">
        <v>72</v>
      </c>
      <c r="AF9" s="176">
        <v>394</v>
      </c>
      <c r="AG9" s="167"/>
      <c r="AH9" s="180">
        <v>102</v>
      </c>
      <c r="AI9" s="166">
        <v>36.231449397265699</v>
      </c>
      <c r="AJ9" s="181" t="s">
        <v>53</v>
      </c>
      <c r="AK9" s="173">
        <v>0.57510237138516895</v>
      </c>
      <c r="AL9" s="174">
        <v>-106.57503979872</v>
      </c>
      <c r="AM9" s="168"/>
      <c r="AN9" s="168"/>
      <c r="AO9" s="176">
        <v>76</v>
      </c>
      <c r="AP9" s="176">
        <v>111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-45.971438679039899</v>
      </c>
      <c r="AW9" s="168"/>
      <c r="AX9" s="168"/>
      <c r="AY9" s="176">
        <v>39</v>
      </c>
      <c r="AZ9" s="176">
        <v>48</v>
      </c>
      <c r="BA9" s="167"/>
      <c r="BB9" s="184">
        <v>84</v>
      </c>
      <c r="BC9" s="180">
        <v>29.837664209512901</v>
      </c>
      <c r="BD9" s="181" t="s">
        <v>55</v>
      </c>
      <c r="BE9" s="188">
        <v>0.93242700654727795</v>
      </c>
      <c r="BF9" s="171">
        <v>-21.942877358079901</v>
      </c>
      <c r="BG9" s="168"/>
      <c r="BH9" s="168"/>
      <c r="BI9" s="176">
        <v>7</v>
      </c>
      <c r="BJ9" s="176">
        <v>25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5.2999999999999999E-2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3131.2479199999998</v>
      </c>
      <c r="N10" s="171">
        <v>5883.1539199999997</v>
      </c>
      <c r="O10" s="166">
        <v>881.06134666407399</v>
      </c>
      <c r="P10" s="172">
        <v>234.65600000000001</v>
      </c>
      <c r="Q10" s="178">
        <v>3.75469345196404</v>
      </c>
      <c r="R10" s="179">
        <v>4040.5030888646502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4972.1401400000004</v>
      </c>
      <c r="Y10" s="166">
        <v>744.62788958458896</v>
      </c>
      <c r="Z10" s="177">
        <v>573</v>
      </c>
      <c r="AA10" s="178">
        <v>1.29952511271307</v>
      </c>
      <c r="AB10" s="179">
        <v>472.62201030992298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448.1</v>
      </c>
      <c r="AI10" s="166">
        <v>67.107472421896404</v>
      </c>
      <c r="AJ10" s="181" t="s">
        <v>53</v>
      </c>
      <c r="AK10" s="182">
        <v>1.0651979749507401</v>
      </c>
      <c r="AL10" s="183">
        <v>-46.611417400479603</v>
      </c>
      <c r="AM10" s="168">
        <v>8.9999999999999993E-3</v>
      </c>
      <c r="AN10" s="168">
        <v>7.0000000000000001E-3</v>
      </c>
      <c r="AO10" s="176">
        <v>0</v>
      </c>
      <c r="AP10" s="176">
        <v>57</v>
      </c>
      <c r="AQ10" s="167"/>
      <c r="AR10" s="180">
        <v>56.7</v>
      </c>
      <c r="AS10" s="166">
        <v>8.4913940779324406</v>
      </c>
      <c r="AT10" s="181" t="s">
        <v>54</v>
      </c>
      <c r="AU10" s="173">
        <v>0.53071212987077698</v>
      </c>
      <c r="AV10" s="174">
        <v>-68.940994895359907</v>
      </c>
      <c r="AW10" s="168"/>
      <c r="AX10" s="168"/>
      <c r="AY10" s="176">
        <v>51</v>
      </c>
      <c r="AZ10" s="176">
        <v>72</v>
      </c>
      <c r="BA10" s="167"/>
      <c r="BB10" s="184">
        <v>246.8</v>
      </c>
      <c r="BC10" s="180">
        <v>36.960777044686502</v>
      </c>
      <c r="BD10" s="181" t="s">
        <v>55</v>
      </c>
      <c r="BE10" s="182">
        <v>1.1550242826464501</v>
      </c>
      <c r="BF10" s="183">
        <v>-4.4819897907198101</v>
      </c>
      <c r="BG10" s="168">
        <v>1.7999999999999999E-2</v>
      </c>
      <c r="BH10" s="168">
        <v>1.6E-2</v>
      </c>
      <c r="BI10" s="176">
        <v>0</v>
      </c>
      <c r="BJ10" s="176">
        <v>10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4.2999999999999997E-2</v>
      </c>
      <c r="G11" s="168">
        <v>3.9E-2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332.47917999999999</v>
      </c>
      <c r="N11" s="171">
        <v>815.86324000000002</v>
      </c>
      <c r="O11" s="166">
        <v>392.440545818369</v>
      </c>
      <c r="P11" s="172">
        <v>214.66499999999999</v>
      </c>
      <c r="Q11" s="178">
        <v>1.8281533823323299</v>
      </c>
      <c r="R11" s="179">
        <v>291.04120946777999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1277.92544</v>
      </c>
      <c r="Y11" s="166">
        <v>614.69831290447598</v>
      </c>
      <c r="Z11" s="177">
        <v>573</v>
      </c>
      <c r="AA11" s="182">
        <v>1.0727719247896601</v>
      </c>
      <c r="AB11" s="183">
        <v>-122.96908633154899</v>
      </c>
      <c r="AC11" s="168">
        <v>8.9999999999999993E-3</v>
      </c>
      <c r="AD11" s="168">
        <v>7.0000000000000001E-3</v>
      </c>
      <c r="AE11" s="176">
        <v>0</v>
      </c>
      <c r="AF11" s="176">
        <v>152</v>
      </c>
      <c r="AG11" s="167"/>
      <c r="AH11" s="180">
        <v>134</v>
      </c>
      <c r="AI11" s="166">
        <v>64.455696201806404</v>
      </c>
      <c r="AJ11" s="181" t="s">
        <v>53</v>
      </c>
      <c r="AK11" s="182">
        <v>1.0231062889175599</v>
      </c>
      <c r="AL11" s="183">
        <v>-20.025052633311599</v>
      </c>
      <c r="AM11" s="168">
        <v>4.0000000000000001E-3</v>
      </c>
      <c r="AN11" s="168">
        <v>2E-3</v>
      </c>
      <c r="AO11" s="176">
        <v>0</v>
      </c>
      <c r="AP11" s="176">
        <v>24</v>
      </c>
      <c r="AQ11" s="167"/>
      <c r="AR11" s="180">
        <v>25.4</v>
      </c>
      <c r="AS11" s="166">
        <v>12.217721518849901</v>
      </c>
      <c r="AT11" s="181" t="s">
        <v>54</v>
      </c>
      <c r="AU11" s="173">
        <v>0.76360759492811703</v>
      </c>
      <c r="AV11" s="174">
        <v>-13.717473684650599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3.5650526306988399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3.6999999999999998E-2</v>
      </c>
      <c r="G12" s="168">
        <v>3.5000000000000003E-2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2129.46144</v>
      </c>
      <c r="N12" s="171">
        <v>4368.4980500000001</v>
      </c>
      <c r="O12" s="166">
        <v>806.53740617547601</v>
      </c>
      <c r="P12" s="172">
        <v>216.447</v>
      </c>
      <c r="Q12" s="178">
        <v>3.72625818872738</v>
      </c>
      <c r="R12" s="179">
        <v>2989.8083708088402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3256.31673</v>
      </c>
      <c r="Y12" s="166">
        <v>601.20005069019203</v>
      </c>
      <c r="Z12" s="177">
        <v>573</v>
      </c>
      <c r="AA12" s="182">
        <v>1.0492147481504199</v>
      </c>
      <c r="AB12" s="183">
        <v>-393.487546227145</v>
      </c>
      <c r="AC12" s="168">
        <v>7.0000000000000001E-3</v>
      </c>
      <c r="AD12" s="168">
        <v>5.0000000000000001E-3</v>
      </c>
      <c r="AE12" s="176">
        <v>0</v>
      </c>
      <c r="AF12" s="176">
        <v>468</v>
      </c>
      <c r="AG12" s="167"/>
      <c r="AH12" s="180">
        <v>332.6</v>
      </c>
      <c r="AI12" s="166">
        <v>61.406537950489202</v>
      </c>
      <c r="AJ12" s="181" t="s">
        <v>53</v>
      </c>
      <c r="AK12" s="188">
        <v>0.97470695159506704</v>
      </c>
      <c r="AL12" s="171">
        <v>-68.687381155864102</v>
      </c>
      <c r="AM12" s="168"/>
      <c r="AN12" s="168"/>
      <c r="AO12" s="176">
        <v>9</v>
      </c>
      <c r="AP12" s="176">
        <v>77</v>
      </c>
      <c r="AQ12" s="167"/>
      <c r="AR12" s="180">
        <v>51.2</v>
      </c>
      <c r="AS12" s="166">
        <v>9.4528404782472908</v>
      </c>
      <c r="AT12" s="181" t="s">
        <v>54</v>
      </c>
      <c r="AU12" s="173">
        <v>0.59080252989045601</v>
      </c>
      <c r="AV12" s="174">
        <v>-50.714255531648</v>
      </c>
      <c r="AW12" s="168"/>
      <c r="AX12" s="168"/>
      <c r="AY12" s="176">
        <v>36</v>
      </c>
      <c r="AZ12" s="176">
        <v>53</v>
      </c>
      <c r="BA12" s="167"/>
      <c r="BB12" s="184">
        <v>213.2</v>
      </c>
      <c r="BC12" s="180">
        <v>39.3622185539516</v>
      </c>
      <c r="BD12" s="181" t="s">
        <v>55</v>
      </c>
      <c r="BE12" s="178">
        <v>1.2300693298109899</v>
      </c>
      <c r="BF12" s="179">
        <v>9.3714889367039405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6.7000000000000004E-2</v>
      </c>
      <c r="G13" s="168">
        <v>6.4000000000000001E-2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1472.79242</v>
      </c>
      <c r="N13" s="171">
        <v>3465.1777900000002</v>
      </c>
      <c r="O13" s="166">
        <v>1367.0862119921001</v>
      </c>
      <c r="P13" s="172">
        <v>223.197</v>
      </c>
      <c r="Q13" s="178">
        <v>6.1250205513160996</v>
      </c>
      <c r="R13" s="179">
        <v>2799.8658866522801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2294.2151699999999</v>
      </c>
      <c r="Y13" s="166">
        <v>905.11659612423796</v>
      </c>
      <c r="Z13" s="177">
        <v>573</v>
      </c>
      <c r="AA13" s="178">
        <v>1.5796101154000699</v>
      </c>
      <c r="AB13" s="179">
        <v>586.20063298452897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182.45</v>
      </c>
      <c r="AI13" s="166">
        <v>71.980398840648903</v>
      </c>
      <c r="AJ13" s="181" t="s">
        <v>53</v>
      </c>
      <c r="AK13" s="182">
        <v>1.14254601334363</v>
      </c>
      <c r="AL13" s="183">
        <v>-5.3421742268318697</v>
      </c>
      <c r="AM13" s="168">
        <v>1.7000000000000001E-2</v>
      </c>
      <c r="AN13" s="168">
        <v>1.4E-2</v>
      </c>
      <c r="AO13" s="176">
        <v>0</v>
      </c>
      <c r="AP13" s="176">
        <v>10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-9.2932505972906405</v>
      </c>
      <c r="AW13" s="168"/>
      <c r="AX13" s="168"/>
      <c r="AY13" s="176">
        <v>3</v>
      </c>
      <c r="AZ13" s="176">
        <v>11</v>
      </c>
      <c r="BA13" s="167"/>
      <c r="BB13" s="184">
        <v>149.80000000000001</v>
      </c>
      <c r="BC13" s="180">
        <v>59.0992806047093</v>
      </c>
      <c r="BD13" s="181" t="s">
        <v>55</v>
      </c>
      <c r="BE13" s="178">
        <v>1.8468525188971601</v>
      </c>
      <c r="BF13" s="179">
        <v>54.413498805418698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-1085.5605599999999</v>
      </c>
      <c r="N14" s="171">
        <v>-75.814480000000003</v>
      </c>
      <c r="O14" s="166">
        <v>-26.899589479187899</v>
      </c>
      <c r="P14" s="172">
        <v>212.5</v>
      </c>
      <c r="Q14" s="173">
        <v>-0.12658630343147201</v>
      </c>
      <c r="R14" s="174">
        <v>-780.13892951096602</v>
      </c>
      <c r="S14" s="168"/>
      <c r="T14" s="168"/>
      <c r="U14" s="175">
        <v>675</v>
      </c>
      <c r="V14" s="176">
        <v>795</v>
      </c>
      <c r="W14" s="167"/>
      <c r="X14" s="175">
        <v>2095.3765549999998</v>
      </c>
      <c r="Y14" s="166">
        <v>743.45651561304601</v>
      </c>
      <c r="Z14" s="177">
        <v>573</v>
      </c>
      <c r="AA14" s="178">
        <v>1.2974808300402201</v>
      </c>
      <c r="AB14" s="179">
        <v>196.18639231866501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162.69999999999999</v>
      </c>
      <c r="AI14" s="166">
        <v>57.7272733159136</v>
      </c>
      <c r="AJ14" s="181" t="s">
        <v>53</v>
      </c>
      <c r="AK14" s="188">
        <v>0.91630592564942304</v>
      </c>
      <c r="AL14" s="171">
        <v>-46.111483855015898</v>
      </c>
      <c r="AM14" s="168"/>
      <c r="AN14" s="168"/>
      <c r="AO14" s="176">
        <v>15</v>
      </c>
      <c r="AP14" s="176">
        <v>51</v>
      </c>
      <c r="AQ14" s="167"/>
      <c r="AR14" s="180">
        <v>18.3</v>
      </c>
      <c r="AS14" s="166">
        <v>6.4929877177702497</v>
      </c>
      <c r="AT14" s="181" t="s">
        <v>54</v>
      </c>
      <c r="AU14" s="173">
        <v>0.405811732360641</v>
      </c>
      <c r="AV14" s="174">
        <v>-34.731487963178601</v>
      </c>
      <c r="AW14" s="168"/>
      <c r="AX14" s="168"/>
      <c r="AY14" s="176">
        <v>27</v>
      </c>
      <c r="AZ14" s="176">
        <v>36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-38.662975926357298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0.8</v>
      </c>
      <c r="BN14" s="186">
        <v>0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1E-3</v>
      </c>
      <c r="G15" s="168"/>
      <c r="H15" s="169"/>
      <c r="I15" s="170">
        <v>3</v>
      </c>
      <c r="J15" s="170">
        <v>2</v>
      </c>
      <c r="K15" s="167"/>
      <c r="L15" s="171">
        <v>2879.92571</v>
      </c>
      <c r="M15" s="171">
        <v>-2274.8840700000001</v>
      </c>
      <c r="N15" s="171">
        <v>605.04164000000003</v>
      </c>
      <c r="O15" s="166">
        <v>164.18564007218299</v>
      </c>
      <c r="P15" s="172">
        <v>231.52600000000001</v>
      </c>
      <c r="Q15" s="173">
        <v>0.70914558223345303</v>
      </c>
      <c r="R15" s="174">
        <v>-398.31928681990701</v>
      </c>
      <c r="S15" s="168"/>
      <c r="T15" s="168"/>
      <c r="U15" s="175">
        <v>249</v>
      </c>
      <c r="V15" s="176">
        <v>419</v>
      </c>
      <c r="W15" s="167"/>
      <c r="X15" s="175">
        <v>2084.5724850000001</v>
      </c>
      <c r="Y15" s="166">
        <v>565.67489756008399</v>
      </c>
      <c r="Z15" s="177">
        <v>573</v>
      </c>
      <c r="AA15" s="182">
        <v>0.98721622610834903</v>
      </c>
      <c r="AB15" s="183">
        <v>-398.62944941689699</v>
      </c>
      <c r="AC15" s="168">
        <v>1E-3</v>
      </c>
      <c r="AD15" s="168"/>
      <c r="AE15" s="176">
        <v>27</v>
      </c>
      <c r="AF15" s="176">
        <v>450</v>
      </c>
      <c r="AG15" s="167"/>
      <c r="AH15" s="180">
        <v>181.5</v>
      </c>
      <c r="AI15" s="166">
        <v>49.252302160725897</v>
      </c>
      <c r="AJ15" s="181" t="s">
        <v>53</v>
      </c>
      <c r="AK15" s="188">
        <v>0.78178257397977602</v>
      </c>
      <c r="AL15" s="171">
        <v>-91.522202213376104</v>
      </c>
      <c r="AM15" s="168"/>
      <c r="AN15" s="168"/>
      <c r="AO15" s="176">
        <v>51</v>
      </c>
      <c r="AP15" s="176">
        <v>98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-50.738971990698701</v>
      </c>
      <c r="AW15" s="168"/>
      <c r="AX15" s="168"/>
      <c r="AY15" s="176">
        <v>41</v>
      </c>
      <c r="AZ15" s="176">
        <v>53</v>
      </c>
      <c r="BA15" s="167"/>
      <c r="BB15" s="184">
        <v>103.4</v>
      </c>
      <c r="BC15" s="180">
        <v>28.058887291565</v>
      </c>
      <c r="BD15" s="181" t="s">
        <v>55</v>
      </c>
      <c r="BE15" s="188">
        <v>0.87684022786140803</v>
      </c>
      <c r="BF15" s="171">
        <v>-35.277943981397399</v>
      </c>
      <c r="BG15" s="168"/>
      <c r="BH15" s="168"/>
      <c r="BI15" s="176">
        <v>15</v>
      </c>
      <c r="BJ15" s="176">
        <v>39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4.8000000000000001E-2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311.03134</v>
      </c>
      <c r="N16" s="171">
        <v>1776.22434</v>
      </c>
      <c r="O16" s="166">
        <v>594.43587073630101</v>
      </c>
      <c r="P16" s="172">
        <v>233.14400000000001</v>
      </c>
      <c r="Q16" s="178">
        <v>2.5496511629563701</v>
      </c>
      <c r="R16" s="179">
        <v>956.95939341101496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2215.2446150000001</v>
      </c>
      <c r="Y16" s="166">
        <v>741.35954111034596</v>
      </c>
      <c r="Z16" s="177">
        <v>573</v>
      </c>
      <c r="AA16" s="178">
        <v>1.2938211886742499</v>
      </c>
      <c r="AB16" s="179">
        <v>201.73015871766501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185.3</v>
      </c>
      <c r="AI16" s="166">
        <v>62.012981337389299</v>
      </c>
      <c r="AJ16" s="181" t="s">
        <v>53</v>
      </c>
      <c r="AK16" s="182">
        <v>0.98433303710141695</v>
      </c>
      <c r="AL16" s="183">
        <v>-36.081170586015801</v>
      </c>
      <c r="AM16" s="168">
        <v>1E-3</v>
      </c>
      <c r="AN16" s="168"/>
      <c r="AO16" s="176">
        <v>3</v>
      </c>
      <c r="AP16" s="176">
        <v>41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-35.423789355178599</v>
      </c>
      <c r="AW16" s="168"/>
      <c r="AX16" s="168"/>
      <c r="AY16" s="176">
        <v>28</v>
      </c>
      <c r="AZ16" s="176">
        <v>37</v>
      </c>
      <c r="BA16" s="167"/>
      <c r="BB16" s="184">
        <v>112.8</v>
      </c>
      <c r="BC16" s="180">
        <v>37.7499422280491</v>
      </c>
      <c r="BD16" s="181" t="s">
        <v>55</v>
      </c>
      <c r="BE16" s="178">
        <v>1.1796856946265399</v>
      </c>
      <c r="BF16" s="179">
        <v>0.352421289642734</v>
      </c>
      <c r="BG16" s="168">
        <v>0.02</v>
      </c>
      <c r="BH16" s="168">
        <v>1.7999999999999999E-2</v>
      </c>
      <c r="BI16" s="176">
        <v>0</v>
      </c>
      <c r="BJ16" s="176">
        <v>2</v>
      </c>
      <c r="BK16" s="169"/>
      <c r="BL16" s="185">
        <v>0.8</v>
      </c>
      <c r="BM16" s="182">
        <v>0.82</v>
      </c>
      <c r="BN16" s="186">
        <v>7.5000000000000002E-4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4.2000000000000003E-2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483.17277000000001</v>
      </c>
      <c r="N17" s="171">
        <v>1755.8110099999999</v>
      </c>
      <c r="O17" s="166">
        <v>470.48955829518798</v>
      </c>
      <c r="P17" s="172">
        <v>246.29499999999999</v>
      </c>
      <c r="Q17" s="178">
        <v>1.9102684110322501</v>
      </c>
      <c r="R17" s="179">
        <v>674.89812056776304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2770.3138100000001</v>
      </c>
      <c r="Y17" s="166">
        <v>742.33713844063402</v>
      </c>
      <c r="Z17" s="177">
        <v>573</v>
      </c>
      <c r="AA17" s="178">
        <v>1.2955272922175101</v>
      </c>
      <c r="AB17" s="179">
        <v>255.593309605466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149.6</v>
      </c>
      <c r="AI17" s="166">
        <v>40.087023899548399</v>
      </c>
      <c r="AJ17" s="181" t="s">
        <v>53</v>
      </c>
      <c r="AK17" s="173">
        <v>0.63630196665949801</v>
      </c>
      <c r="AL17" s="174">
        <v>-126.88759428421599</v>
      </c>
      <c r="AM17" s="168"/>
      <c r="AN17" s="168"/>
      <c r="AO17" s="176">
        <v>86</v>
      </c>
      <c r="AP17" s="176">
        <v>133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-52.119071564245303</v>
      </c>
      <c r="AW17" s="168"/>
      <c r="AX17" s="168"/>
      <c r="AY17" s="176">
        <v>42</v>
      </c>
      <c r="AZ17" s="176">
        <v>54</v>
      </c>
      <c r="BA17" s="167"/>
      <c r="BB17" s="184">
        <v>134.19999999999999</v>
      </c>
      <c r="BC17" s="180">
        <v>35.960418498124298</v>
      </c>
      <c r="BD17" s="181" t="s">
        <v>55</v>
      </c>
      <c r="BE17" s="182">
        <v>1.1237630780663801</v>
      </c>
      <c r="BF17" s="183">
        <v>-6.2381431284905799</v>
      </c>
      <c r="BG17" s="168">
        <v>1.4999999999999999E-2</v>
      </c>
      <c r="BH17" s="168">
        <v>1.2E-2</v>
      </c>
      <c r="BI17" s="176">
        <v>0</v>
      </c>
      <c r="BJ17" s="176">
        <v>10</v>
      </c>
      <c r="BK17" s="169"/>
      <c r="BL17" s="185">
        <v>0.8</v>
      </c>
      <c r="BM17" s="188">
        <v>0.78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5.8000000000000003E-2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-838.97387000000003</v>
      </c>
      <c r="N18" s="171">
        <v>-444.34219000000002</v>
      </c>
      <c r="O18" s="166">
        <v>-184.10518911963001</v>
      </c>
      <c r="P18" s="172">
        <v>233.14400000000001</v>
      </c>
      <c r="Q18" s="173">
        <v>-0.78966299419942099</v>
      </c>
      <c r="R18" s="174">
        <v>-1106.0756374053301</v>
      </c>
      <c r="S18" s="168"/>
      <c r="T18" s="168"/>
      <c r="U18" s="175">
        <v>1008</v>
      </c>
      <c r="V18" s="176">
        <v>1120</v>
      </c>
      <c r="W18" s="167"/>
      <c r="X18" s="175">
        <v>1738.16885</v>
      </c>
      <c r="Y18" s="166">
        <v>720.17897929318804</v>
      </c>
      <c r="Z18" s="177">
        <v>573</v>
      </c>
      <c r="AA18" s="178">
        <v>1.2568568574052099</v>
      </c>
      <c r="AB18" s="179">
        <v>111.820904681851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189.1</v>
      </c>
      <c r="AI18" s="166">
        <v>78.3501815628222</v>
      </c>
      <c r="AJ18" s="181" t="s">
        <v>53</v>
      </c>
      <c r="AK18" s="178">
        <v>1.24365367560035</v>
      </c>
      <c r="AL18" s="179">
        <v>10.286875122088301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-28.112857111850602</v>
      </c>
      <c r="AW18" s="168"/>
      <c r="AX18" s="168"/>
      <c r="AY18" s="176">
        <v>22</v>
      </c>
      <c r="AZ18" s="176">
        <v>30</v>
      </c>
      <c r="BA18" s="167"/>
      <c r="BB18" s="184">
        <v>91</v>
      </c>
      <c r="BC18" s="180">
        <v>37.704212174599803</v>
      </c>
      <c r="BD18" s="181" t="s">
        <v>55</v>
      </c>
      <c r="BE18" s="178">
        <v>1.1782566304562401</v>
      </c>
      <c r="BF18" s="179">
        <v>0.17428577629884501</v>
      </c>
      <c r="BG18" s="168">
        <v>0.02</v>
      </c>
      <c r="BH18" s="168">
        <v>1.7999999999999999E-2</v>
      </c>
      <c r="BI18" s="176">
        <v>0</v>
      </c>
      <c r="BJ18" s="176">
        <v>2</v>
      </c>
      <c r="BK18" s="169"/>
      <c r="BL18" s="185">
        <v>0.8</v>
      </c>
      <c r="BM18" s="182">
        <v>0.88</v>
      </c>
      <c r="BN18" s="186">
        <v>3.0000000000000001E-3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3</v>
      </c>
      <c r="J19" s="170">
        <v>3</v>
      </c>
      <c r="K19" s="167"/>
      <c r="L19" s="171">
        <v>2357.0675099999999</v>
      </c>
      <c r="M19" s="171">
        <v>1845.71921</v>
      </c>
      <c r="N19" s="171">
        <v>4202.7867200000001</v>
      </c>
      <c r="O19" s="166">
        <v>730.66045231195301</v>
      </c>
      <c r="P19" s="172">
        <v>212.5</v>
      </c>
      <c r="Q19" s="178">
        <v>3.4384021285268398</v>
      </c>
      <c r="R19" s="179">
        <v>2765.3524124434298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2753.1622750000001</v>
      </c>
      <c r="Y19" s="166">
        <v>478.64117956947001</v>
      </c>
      <c r="Z19" s="177">
        <v>573</v>
      </c>
      <c r="AA19" s="188">
        <v>0.83532492071460795</v>
      </c>
      <c r="AB19" s="171">
        <v>-1122.8370578466499</v>
      </c>
      <c r="AC19" s="168"/>
      <c r="AD19" s="168"/>
      <c r="AE19" s="176">
        <v>543</v>
      </c>
      <c r="AF19" s="176">
        <v>1202</v>
      </c>
      <c r="AG19" s="167"/>
      <c r="AH19" s="180">
        <v>314.89999999999998</v>
      </c>
      <c r="AI19" s="166">
        <v>54.745813138248899</v>
      </c>
      <c r="AJ19" s="181" t="s">
        <v>53</v>
      </c>
      <c r="AK19" s="188">
        <v>0.86898116092458599</v>
      </c>
      <c r="AL19" s="171">
        <v>-111.25699471088799</v>
      </c>
      <c r="AM19" s="168"/>
      <c r="AN19" s="168"/>
      <c r="AO19" s="176">
        <v>48</v>
      </c>
      <c r="AP19" s="176">
        <v>120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-79.430347863082602</v>
      </c>
      <c r="AW19" s="168"/>
      <c r="AX19" s="168"/>
      <c r="AY19" s="176">
        <v>64</v>
      </c>
      <c r="AZ19" s="176">
        <v>82</v>
      </c>
      <c r="BA19" s="167"/>
      <c r="BB19" s="184">
        <v>164.4</v>
      </c>
      <c r="BC19" s="180">
        <v>28.581173959758999</v>
      </c>
      <c r="BD19" s="181" t="s">
        <v>55</v>
      </c>
      <c r="BE19" s="188">
        <v>0.89316168624247005</v>
      </c>
      <c r="BF19" s="171">
        <v>-52.0606957261651</v>
      </c>
      <c r="BG19" s="168"/>
      <c r="BH19" s="168"/>
      <c r="BI19" s="176">
        <v>20</v>
      </c>
      <c r="BJ19" s="176">
        <v>57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3.6999999999999998E-2</v>
      </c>
      <c r="H20" s="169"/>
      <c r="I20" s="170">
        <v>5</v>
      </c>
      <c r="J20" s="170">
        <v>5</v>
      </c>
      <c r="K20" s="167"/>
      <c r="L20" s="171">
        <v>1757.77928</v>
      </c>
      <c r="M20" s="171">
        <v>1109.2037</v>
      </c>
      <c r="N20" s="171">
        <v>2866.9829800000002</v>
      </c>
      <c r="O20" s="166">
        <v>771.853584949788</v>
      </c>
      <c r="P20" s="172">
        <v>231.90199999999999</v>
      </c>
      <c r="Q20" s="178">
        <v>3.3283610531594698</v>
      </c>
      <c r="R20" s="179">
        <v>1854.00033459874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2270.525885</v>
      </c>
      <c r="Y20" s="166">
        <v>611.27448480999999</v>
      </c>
      <c r="Z20" s="177">
        <v>573</v>
      </c>
      <c r="AA20" s="182">
        <v>1.0667966576090799</v>
      </c>
      <c r="AB20" s="183">
        <v>-232.423877463976</v>
      </c>
      <c r="AC20" s="168">
        <v>8.9999999999999993E-3</v>
      </c>
      <c r="AD20" s="168">
        <v>7.0000000000000001E-3</v>
      </c>
      <c r="AE20" s="176">
        <v>0</v>
      </c>
      <c r="AF20" s="176">
        <v>284</v>
      </c>
      <c r="AG20" s="167"/>
      <c r="AH20" s="180">
        <v>135.69999999999999</v>
      </c>
      <c r="AI20" s="166">
        <v>36.533363542216101</v>
      </c>
      <c r="AJ20" s="181" t="s">
        <v>53</v>
      </c>
      <c r="AK20" s="173">
        <v>0.57989465940025597</v>
      </c>
      <c r="AL20" s="174">
        <v>-139.49342938085601</v>
      </c>
      <c r="AM20" s="168"/>
      <c r="AN20" s="168"/>
      <c r="AO20" s="176">
        <v>99</v>
      </c>
      <c r="AP20" s="176">
        <v>146</v>
      </c>
      <c r="AQ20" s="167"/>
      <c r="AR20" s="180">
        <v>53</v>
      </c>
      <c r="AS20" s="166">
        <v>14.268741840364401</v>
      </c>
      <c r="AT20" s="181" t="s">
        <v>54</v>
      </c>
      <c r="AU20" s="188">
        <v>0.89179636502277804</v>
      </c>
      <c r="AV20" s="171">
        <v>-16.890394763391999</v>
      </c>
      <c r="AW20" s="168"/>
      <c r="AX20" s="168"/>
      <c r="AY20" s="176">
        <v>7</v>
      </c>
      <c r="AZ20" s="176">
        <v>19</v>
      </c>
      <c r="BA20" s="167"/>
      <c r="BB20" s="184">
        <v>156.19999999999999</v>
      </c>
      <c r="BC20" s="180">
        <v>42.052405197451399</v>
      </c>
      <c r="BD20" s="181" t="s">
        <v>55</v>
      </c>
      <c r="BE20" s="178">
        <v>1.31413766242036</v>
      </c>
      <c r="BF20" s="179">
        <v>16.419210473216001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3.5999999999999997E-2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-1031.17596</v>
      </c>
      <c r="N21" s="171">
        <v>2064.7428500000001</v>
      </c>
      <c r="O21" s="166">
        <v>311.36933026624098</v>
      </c>
      <c r="P21" s="172">
        <v>218.77099999999999</v>
      </c>
      <c r="Q21" s="178">
        <v>1.4232660191078399</v>
      </c>
      <c r="R21" s="179">
        <v>358.71069648729599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4027.9739800000002</v>
      </c>
      <c r="Y21" s="166">
        <v>607.43039283678604</v>
      </c>
      <c r="Z21" s="177">
        <v>573</v>
      </c>
      <c r="AA21" s="182">
        <v>1.06008794561394</v>
      </c>
      <c r="AB21" s="183">
        <v>-440.42642024856701</v>
      </c>
      <c r="AC21" s="168">
        <v>8.0000000000000002E-3</v>
      </c>
      <c r="AD21" s="168">
        <v>6.0000000000000001E-3</v>
      </c>
      <c r="AE21" s="176">
        <v>0</v>
      </c>
      <c r="AF21" s="176">
        <v>532</v>
      </c>
      <c r="AG21" s="167"/>
      <c r="AH21" s="180">
        <v>235.4</v>
      </c>
      <c r="AI21" s="166">
        <v>35.499016424574698</v>
      </c>
      <c r="AJ21" s="181" t="s">
        <v>53</v>
      </c>
      <c r="AK21" s="173">
        <v>0.56347645118372502</v>
      </c>
      <c r="AL21" s="174">
        <v>-255.890096362408</v>
      </c>
      <c r="AM21" s="168"/>
      <c r="AN21" s="168"/>
      <c r="AO21" s="176">
        <v>183</v>
      </c>
      <c r="AP21" s="176">
        <v>266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-77.772087965056002</v>
      </c>
      <c r="AW21" s="168"/>
      <c r="AX21" s="168"/>
      <c r="AY21" s="176">
        <v>60</v>
      </c>
      <c r="AZ21" s="176">
        <v>81</v>
      </c>
      <c r="BA21" s="167"/>
      <c r="BB21" s="184">
        <v>261.8</v>
      </c>
      <c r="BC21" s="180">
        <v>39.4802145282653</v>
      </c>
      <c r="BD21" s="181" t="s">
        <v>55</v>
      </c>
      <c r="BE21" s="178">
        <v>1.23375670400829</v>
      </c>
      <c r="BF21" s="179">
        <v>12.255824069888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3.3000000000000002E-2</v>
      </c>
      <c r="G22" s="168">
        <v>3.1E-2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-375.28021000000001</v>
      </c>
      <c r="N22" s="171">
        <v>2094.44785</v>
      </c>
      <c r="O22" s="166">
        <v>485.16206113139998</v>
      </c>
      <c r="P22" s="172">
        <v>242.99700000000001</v>
      </c>
      <c r="Q22" s="178">
        <v>1.9965763409894</v>
      </c>
      <c r="R22" s="179">
        <v>860.80072064483898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2492.23918</v>
      </c>
      <c r="Y22" s="166">
        <v>577.30723512702002</v>
      </c>
      <c r="Z22" s="177">
        <v>573</v>
      </c>
      <c r="AA22" s="182">
        <v>1.0075169897504701</v>
      </c>
      <c r="AB22" s="183">
        <v>-416.76712510050402</v>
      </c>
      <c r="AC22" s="168">
        <v>3.0000000000000001E-3</v>
      </c>
      <c r="AD22" s="168">
        <v>1E-3</v>
      </c>
      <c r="AE22" s="176">
        <v>0</v>
      </c>
      <c r="AF22" s="176">
        <v>477</v>
      </c>
      <c r="AG22" s="167"/>
      <c r="AH22" s="180">
        <v>142</v>
      </c>
      <c r="AI22" s="166">
        <v>32.893162119390503</v>
      </c>
      <c r="AJ22" s="181" t="s">
        <v>53</v>
      </c>
      <c r="AK22" s="173">
        <v>0.52211368443477002</v>
      </c>
      <c r="AL22" s="174">
        <v>-177.83838956602401</v>
      </c>
      <c r="AM22" s="168"/>
      <c r="AN22" s="168"/>
      <c r="AO22" s="176">
        <v>130</v>
      </c>
      <c r="AP22" s="176">
        <v>185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-44.128797350101301</v>
      </c>
      <c r="AW22" s="168"/>
      <c r="AX22" s="168"/>
      <c r="AY22" s="176">
        <v>32</v>
      </c>
      <c r="AZ22" s="176">
        <v>46</v>
      </c>
      <c r="BA22" s="167"/>
      <c r="BB22" s="184">
        <v>166.4</v>
      </c>
      <c r="BC22" s="180">
        <v>38.545226596243502</v>
      </c>
      <c r="BD22" s="181" t="s">
        <v>55</v>
      </c>
      <c r="BE22" s="178">
        <v>1.2045383311326101</v>
      </c>
      <c r="BF22" s="179">
        <v>3.9424052997973198</v>
      </c>
      <c r="BG22" s="168">
        <v>0.02</v>
      </c>
      <c r="BH22" s="168">
        <v>0.02</v>
      </c>
      <c r="BI22" s="176">
        <v>0</v>
      </c>
      <c r="BJ22" s="176">
        <v>0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2683.0613800000001</v>
      </c>
      <c r="N23" s="171">
        <v>7056.0999400000001</v>
      </c>
      <c r="O23" s="166">
        <v>1576.3982710199</v>
      </c>
      <c r="P23" s="172">
        <v>251.20400000000001</v>
      </c>
      <c r="Q23" s="178">
        <v>6.2753708978356197</v>
      </c>
      <c r="R23" s="179">
        <v>5733.7918781287999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2365.2550449999999</v>
      </c>
      <c r="Y23" s="166">
        <v>528.41994801154999</v>
      </c>
      <c r="Z23" s="177">
        <v>573</v>
      </c>
      <c r="AA23" s="188">
        <v>0.92219886214930302</v>
      </c>
      <c r="AB23" s="171">
        <v>-650.94899415622103</v>
      </c>
      <c r="AC23" s="168"/>
      <c r="AD23" s="168"/>
      <c r="AE23" s="176">
        <v>200</v>
      </c>
      <c r="AF23" s="176">
        <v>713</v>
      </c>
      <c r="AG23" s="167"/>
      <c r="AH23" s="180">
        <v>91.5</v>
      </c>
      <c r="AI23" s="166">
        <v>20.441949947540198</v>
      </c>
      <c r="AJ23" s="181" t="s">
        <v>53</v>
      </c>
      <c r="AK23" s="173">
        <v>0.32447539599270098</v>
      </c>
      <c r="AL23" s="174">
        <v>-240.12452786534399</v>
      </c>
      <c r="AM23" s="168"/>
      <c r="AN23" s="168"/>
      <c r="AO23" s="176">
        <v>191</v>
      </c>
      <c r="AP23" s="176">
        <v>247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-64.422102315007905</v>
      </c>
      <c r="AW23" s="168"/>
      <c r="AX23" s="168"/>
      <c r="AY23" s="176">
        <v>52</v>
      </c>
      <c r="AZ23" s="176">
        <v>67</v>
      </c>
      <c r="BA23" s="167"/>
      <c r="BB23" s="184">
        <v>124.6</v>
      </c>
      <c r="BC23" s="180">
        <v>27.836797414901699</v>
      </c>
      <c r="BD23" s="181" t="s">
        <v>55</v>
      </c>
      <c r="BE23" s="188">
        <v>0.869899919215677</v>
      </c>
      <c r="BF23" s="171">
        <v>-43.844204630015902</v>
      </c>
      <c r="BG23" s="168"/>
      <c r="BH23" s="168"/>
      <c r="BI23" s="176">
        <v>19</v>
      </c>
      <c r="BJ23" s="176">
        <v>48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3.1E-2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3835.39777</v>
      </c>
      <c r="N24" s="171">
        <v>8103.7440200000001</v>
      </c>
      <c r="O24" s="166">
        <v>1546.1785801875201</v>
      </c>
      <c r="P24" s="172">
        <v>248.62299999999999</v>
      </c>
      <c r="Q24" s="178">
        <v>6.2189683986900697</v>
      </c>
      <c r="R24" s="179">
        <v>6571.3350485173096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3297.3206850000001</v>
      </c>
      <c r="Y24" s="166">
        <v>629.12236647329701</v>
      </c>
      <c r="Z24" s="177">
        <v>573</v>
      </c>
      <c r="AA24" s="182">
        <v>1.09794479314712</v>
      </c>
      <c r="AB24" s="183">
        <v>-234.41346936054899</v>
      </c>
      <c r="AC24" s="168">
        <v>1.2E-2</v>
      </c>
      <c r="AD24" s="168">
        <v>0.01</v>
      </c>
      <c r="AE24" s="176">
        <v>0</v>
      </c>
      <c r="AF24" s="176">
        <v>307</v>
      </c>
      <c r="AG24" s="167"/>
      <c r="AH24" s="180">
        <v>266.3</v>
      </c>
      <c r="AI24" s="166">
        <v>50.809521486333402</v>
      </c>
      <c r="AJ24" s="181" t="s">
        <v>53</v>
      </c>
      <c r="AK24" s="188">
        <v>0.80650034105291102</v>
      </c>
      <c r="AL24" s="171">
        <v>-122.005849432312</v>
      </c>
      <c r="AM24" s="168"/>
      <c r="AN24" s="168"/>
      <c r="AO24" s="176">
        <v>64</v>
      </c>
      <c r="AP24" s="176">
        <v>130</v>
      </c>
      <c r="AQ24" s="167"/>
      <c r="AR24" s="180">
        <v>51.1</v>
      </c>
      <c r="AS24" s="166">
        <v>9.74978050301028</v>
      </c>
      <c r="AT24" s="181" t="s">
        <v>54</v>
      </c>
      <c r="AU24" s="173">
        <v>0.60936128143814206</v>
      </c>
      <c r="AV24" s="174">
        <v>-47.517358585983899</v>
      </c>
      <c r="AW24" s="168"/>
      <c r="AX24" s="168"/>
      <c r="AY24" s="176">
        <v>33</v>
      </c>
      <c r="AZ24" s="176">
        <v>50</v>
      </c>
      <c r="BA24" s="167"/>
      <c r="BB24" s="184">
        <v>185.6</v>
      </c>
      <c r="BC24" s="180">
        <v>35.412118617587197</v>
      </c>
      <c r="BD24" s="181" t="s">
        <v>55</v>
      </c>
      <c r="BE24" s="182">
        <v>1.1066287067995999</v>
      </c>
      <c r="BF24" s="183">
        <v>-11.6347171719678</v>
      </c>
      <c r="BG24" s="168">
        <v>1.2999999999999999E-2</v>
      </c>
      <c r="BH24" s="168">
        <v>1.0999999999999999E-2</v>
      </c>
      <c r="BI24" s="176">
        <v>0</v>
      </c>
      <c r="BJ24" s="176">
        <v>16</v>
      </c>
      <c r="BK24" s="169"/>
      <c r="BL24" s="185">
        <v>0.8</v>
      </c>
      <c r="BM24" s="182">
        <v>0.85</v>
      </c>
      <c r="BN24" s="186">
        <v>1.8749999999999999E-3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527.40315999999996</v>
      </c>
      <c r="N25" s="171">
        <v>1988.8386800000001</v>
      </c>
      <c r="O25" s="166">
        <v>471.01646046493198</v>
      </c>
      <c r="P25" s="172">
        <v>212.5</v>
      </c>
      <c r="Q25" s="178">
        <v>2.21654804924674</v>
      </c>
      <c r="R25" s="179">
        <v>933.65095759766598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1796.52721</v>
      </c>
      <c r="Y25" s="166">
        <v>425.47135476223701</v>
      </c>
      <c r="Z25" s="177">
        <v>573</v>
      </c>
      <c r="AA25" s="173">
        <v>0.74253290534421801</v>
      </c>
      <c r="AB25" s="174">
        <v>-1048.75544852488</v>
      </c>
      <c r="AC25" s="168"/>
      <c r="AD25" s="168"/>
      <c r="AE25" s="176">
        <v>623</v>
      </c>
      <c r="AF25" s="176">
        <v>1107</v>
      </c>
      <c r="AG25" s="167"/>
      <c r="AH25" s="180">
        <v>139.35</v>
      </c>
      <c r="AI25" s="166">
        <v>33.002246198162297</v>
      </c>
      <c r="AJ25" s="181" t="s">
        <v>53</v>
      </c>
      <c r="AK25" s="173">
        <v>0.52384517774860895</v>
      </c>
      <c r="AL25" s="174">
        <v>-173.48212475928</v>
      </c>
      <c r="AM25" s="168"/>
      <c r="AN25" s="168"/>
      <c r="AO25" s="176">
        <v>127</v>
      </c>
      <c r="AP25" s="176">
        <v>180</v>
      </c>
      <c r="AQ25" s="167"/>
      <c r="AR25" s="180">
        <v>39.4</v>
      </c>
      <c r="AS25" s="166">
        <v>9.3310979562798497</v>
      </c>
      <c r="AT25" s="181" t="s">
        <v>54</v>
      </c>
      <c r="AU25" s="173">
        <v>0.58319362226749105</v>
      </c>
      <c r="AV25" s="174">
        <v>-40.049428510293403</v>
      </c>
      <c r="AW25" s="168"/>
      <c r="AX25" s="168"/>
      <c r="AY25" s="176">
        <v>29</v>
      </c>
      <c r="AZ25" s="176">
        <v>42</v>
      </c>
      <c r="BA25" s="167"/>
      <c r="BB25" s="184">
        <v>163.4</v>
      </c>
      <c r="BC25" s="180">
        <v>38.698005229850899</v>
      </c>
      <c r="BD25" s="181" t="s">
        <v>55</v>
      </c>
      <c r="BE25" s="178">
        <v>1.2093126634328399</v>
      </c>
      <c r="BF25" s="179">
        <v>4.5011429794132001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618.92429000000004</v>
      </c>
      <c r="N26" s="171">
        <v>3582.4351999999999</v>
      </c>
      <c r="O26" s="166">
        <v>1103.61857654856</v>
      </c>
      <c r="P26" s="172">
        <v>231.042</v>
      </c>
      <c r="Q26" s="178">
        <v>4.7767011043384304</v>
      </c>
      <c r="R26" s="179">
        <v>2700.45751222431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1729.33762</v>
      </c>
      <c r="Y26" s="166">
        <v>532.74630691332004</v>
      </c>
      <c r="Z26" s="177">
        <v>573</v>
      </c>
      <c r="AA26" s="188">
        <v>0.92974922672481597</v>
      </c>
      <c r="AB26" s="171">
        <v>-458.027513159639</v>
      </c>
      <c r="AC26" s="168"/>
      <c r="AD26" s="168"/>
      <c r="AE26" s="176">
        <v>131</v>
      </c>
      <c r="AF26" s="176">
        <v>503</v>
      </c>
      <c r="AG26" s="167"/>
      <c r="AH26" s="180">
        <v>166.4</v>
      </c>
      <c r="AI26" s="166">
        <v>51.261815185849201</v>
      </c>
      <c r="AJ26" s="181" t="s">
        <v>53</v>
      </c>
      <c r="AK26" s="188">
        <v>0.813679606124591</v>
      </c>
      <c r="AL26" s="171">
        <v>-74.095642912839907</v>
      </c>
      <c r="AM26" s="168"/>
      <c r="AN26" s="168"/>
      <c r="AO26" s="176">
        <v>39</v>
      </c>
      <c r="AP26" s="176">
        <v>80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-21.4782585175466</v>
      </c>
      <c r="AW26" s="168"/>
      <c r="AX26" s="168"/>
      <c r="AY26" s="176">
        <v>13</v>
      </c>
      <c r="AZ26" s="176">
        <v>23</v>
      </c>
      <c r="BA26" s="167"/>
      <c r="BB26" s="184">
        <v>148.6</v>
      </c>
      <c r="BC26" s="180">
        <v>45.7782796671707</v>
      </c>
      <c r="BD26" s="181" t="s">
        <v>55</v>
      </c>
      <c r="BE26" s="178">
        <v>1.4305712395990799</v>
      </c>
      <c r="BF26" s="179">
        <v>26.4434829649067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0.79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0.02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574.875</v>
      </c>
      <c r="N27" s="171">
        <v>963.29182000000003</v>
      </c>
      <c r="O27" s="166">
        <v>373.32345875751798</v>
      </c>
      <c r="P27" s="172">
        <v>212.5</v>
      </c>
      <c r="Q27" s="178">
        <v>1.7568162765059601</v>
      </c>
      <c r="R27" s="179">
        <v>318.47130264173398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1230.7525350000001</v>
      </c>
      <c r="Y27" s="166">
        <v>476.97777942387398</v>
      </c>
      <c r="Z27" s="177">
        <v>573</v>
      </c>
      <c r="AA27" s="188">
        <v>0.83242195361932703</v>
      </c>
      <c r="AB27" s="171">
        <v>-507.98702474723098</v>
      </c>
      <c r="AC27" s="168"/>
      <c r="AD27" s="168"/>
      <c r="AE27" s="176">
        <v>248</v>
      </c>
      <c r="AF27" s="176">
        <v>544</v>
      </c>
      <c r="AG27" s="167"/>
      <c r="AH27" s="180">
        <v>146.05000000000001</v>
      </c>
      <c r="AI27" s="166">
        <v>56.601634125301103</v>
      </c>
      <c r="AJ27" s="181" t="s">
        <v>53</v>
      </c>
      <c r="AK27" s="188">
        <v>0.89843863690954195</v>
      </c>
      <c r="AL27" s="171">
        <v>-45.120318087391901</v>
      </c>
      <c r="AM27" s="168"/>
      <c r="AN27" s="168"/>
      <c r="AO27" s="176">
        <v>17</v>
      </c>
      <c r="AP27" s="176">
        <v>50</v>
      </c>
      <c r="AQ27" s="167"/>
      <c r="AR27" s="180">
        <v>13.3</v>
      </c>
      <c r="AS27" s="166">
        <v>5.1544110500958897</v>
      </c>
      <c r="AT27" s="181" t="s">
        <v>54</v>
      </c>
      <c r="AU27" s="173">
        <v>0.322150690630993</v>
      </c>
      <c r="AV27" s="174">
        <v>-35.251191895210603</v>
      </c>
      <c r="AW27" s="168"/>
      <c r="AX27" s="168"/>
      <c r="AY27" s="176">
        <v>28</v>
      </c>
      <c r="AZ27" s="176">
        <v>37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-7.7023837904212797</v>
      </c>
      <c r="BG27" s="168">
        <v>0.01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6065.0433700000003</v>
      </c>
      <c r="N28" s="171">
        <v>15205.829470000001</v>
      </c>
      <c r="O28" s="166">
        <v>1569.3236373426801</v>
      </c>
      <c r="P28" s="172">
        <v>268.108</v>
      </c>
      <c r="Q28" s="178">
        <v>5.85332641078476</v>
      </c>
      <c r="R28" s="179">
        <v>12150.8049930168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6946.6135999999997</v>
      </c>
      <c r="Y28" s="166">
        <v>716.92800076930996</v>
      </c>
      <c r="Z28" s="177">
        <v>573</v>
      </c>
      <c r="AA28" s="178">
        <v>1.2511832474158999</v>
      </c>
      <c r="AB28" s="179">
        <v>417.42004624031301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400.2</v>
      </c>
      <c r="AI28" s="166">
        <v>41.3027990944937</v>
      </c>
      <c r="AJ28" s="181" t="s">
        <v>53</v>
      </c>
      <c r="AK28" s="173">
        <v>0.65559998562688504</v>
      </c>
      <c r="AL28" s="174">
        <v>-317.66944831912798</v>
      </c>
      <c r="AM28" s="168"/>
      <c r="AN28" s="168"/>
      <c r="AO28" s="176">
        <v>211</v>
      </c>
      <c r="AP28" s="176">
        <v>333</v>
      </c>
      <c r="AQ28" s="167"/>
      <c r="AR28" s="180">
        <v>95.1</v>
      </c>
      <c r="AS28" s="166">
        <v>9.8148330681817999</v>
      </c>
      <c r="AT28" s="181" t="s">
        <v>54</v>
      </c>
      <c r="AU28" s="173">
        <v>0.61342706676136305</v>
      </c>
      <c r="AV28" s="174">
        <v>-87.216050366762602</v>
      </c>
      <c r="AW28" s="168"/>
      <c r="AX28" s="168"/>
      <c r="AY28" s="176">
        <v>60</v>
      </c>
      <c r="AZ28" s="176">
        <v>91</v>
      </c>
      <c r="BA28" s="167"/>
      <c r="BB28" s="184">
        <v>440.8</v>
      </c>
      <c r="BC28" s="180">
        <v>45.4929381330656</v>
      </c>
      <c r="BD28" s="181" t="s">
        <v>55</v>
      </c>
      <c r="BE28" s="178">
        <v>1.4216543166583</v>
      </c>
      <c r="BF28" s="179">
        <v>76.167899266474805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1.6E-2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-210.17469</v>
      </c>
      <c r="N29" s="171">
        <v>3821.8096700000001</v>
      </c>
      <c r="O29" s="166">
        <v>863.06438751100904</v>
      </c>
      <c r="P29" s="172">
        <v>241.767</v>
      </c>
      <c r="Q29" s="178">
        <v>3.5698188235408801</v>
      </c>
      <c r="R29" s="179">
        <v>2562.7967076945401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2510.6352299999999</v>
      </c>
      <c r="Y29" s="166">
        <v>566.96697223111903</v>
      </c>
      <c r="Z29" s="177">
        <v>573</v>
      </c>
      <c r="AA29" s="182">
        <v>0.98947115572621103</v>
      </c>
      <c r="AB29" s="183">
        <v>-473.28907481011902</v>
      </c>
      <c r="AC29" s="168">
        <v>1E-3</v>
      </c>
      <c r="AD29" s="168"/>
      <c r="AE29" s="176">
        <v>27</v>
      </c>
      <c r="AF29" s="176">
        <v>535</v>
      </c>
      <c r="AG29" s="167"/>
      <c r="AH29" s="180">
        <v>179.4</v>
      </c>
      <c r="AI29" s="166">
        <v>40.513203034382101</v>
      </c>
      <c r="AJ29" s="181" t="s">
        <v>53</v>
      </c>
      <c r="AK29" s="173">
        <v>0.64306671483146205</v>
      </c>
      <c r="AL29" s="174">
        <v>-148.67544712572001</v>
      </c>
      <c r="AM29" s="168"/>
      <c r="AN29" s="168"/>
      <c r="AO29" s="176">
        <v>100</v>
      </c>
      <c r="AP29" s="176">
        <v>156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-62.820748476373304</v>
      </c>
      <c r="AW29" s="168"/>
      <c r="AX29" s="168"/>
      <c r="AY29" s="176">
        <v>51</v>
      </c>
      <c r="AZ29" s="176">
        <v>65</v>
      </c>
      <c r="BA29" s="167"/>
      <c r="BB29" s="184">
        <v>145.19999999999999</v>
      </c>
      <c r="BC29" s="180">
        <v>32.789950282008299</v>
      </c>
      <c r="BD29" s="181" t="s">
        <v>55</v>
      </c>
      <c r="BE29" s="182">
        <v>1.02468594631276</v>
      </c>
      <c r="BF29" s="183">
        <v>-21.441496952746601</v>
      </c>
      <c r="BG29" s="168">
        <v>5.0000000000000001E-3</v>
      </c>
      <c r="BH29" s="168">
        <v>2E-3</v>
      </c>
      <c r="BI29" s="176">
        <v>0</v>
      </c>
      <c r="BJ29" s="176">
        <v>25</v>
      </c>
      <c r="BK29" s="169"/>
      <c r="BL29" s="185">
        <v>0.8</v>
      </c>
      <c r="BM29" s="188">
        <v>0.79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1967.5685900000001</v>
      </c>
      <c r="N30" s="171">
        <v>5091.6912499999999</v>
      </c>
      <c r="O30" s="166">
        <v>815.50243401195598</v>
      </c>
      <c r="P30" s="172">
        <v>244.696</v>
      </c>
      <c r="Q30" s="178">
        <v>3.3327166525482901</v>
      </c>
      <c r="R30" s="179">
        <v>3295.0101833928102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2401.3435199999999</v>
      </c>
      <c r="Y30" s="166">
        <v>384.60727277185902</v>
      </c>
      <c r="Z30" s="177">
        <v>573</v>
      </c>
      <c r="AA30" s="173">
        <v>0.67121688092820098</v>
      </c>
      <c r="AB30" s="174">
        <v>-1805.9105878150799</v>
      </c>
      <c r="AC30" s="168"/>
      <c r="AD30" s="168"/>
      <c r="AE30" s="176">
        <v>1177</v>
      </c>
      <c r="AF30" s="176">
        <v>1892</v>
      </c>
      <c r="AG30" s="167"/>
      <c r="AH30" s="180">
        <v>363.2</v>
      </c>
      <c r="AI30" s="166">
        <v>58.171336298748002</v>
      </c>
      <c r="AJ30" s="181" t="s">
        <v>53</v>
      </c>
      <c r="AK30" s="188">
        <v>0.92335454442457099</v>
      </c>
      <c r="AL30" s="171">
        <v>-99.377676775479998</v>
      </c>
      <c r="AM30" s="168"/>
      <c r="AN30" s="168"/>
      <c r="AO30" s="176">
        <v>31</v>
      </c>
      <c r="AP30" s="176">
        <v>109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-79.780044895360007</v>
      </c>
      <c r="AW30" s="168"/>
      <c r="AX30" s="168"/>
      <c r="AY30" s="176">
        <v>63</v>
      </c>
      <c r="AZ30" s="176">
        <v>83</v>
      </c>
      <c r="BA30" s="167"/>
      <c r="BB30" s="184">
        <v>247.4</v>
      </c>
      <c r="BC30" s="180">
        <v>39.624417952396101</v>
      </c>
      <c r="BD30" s="181" t="s">
        <v>55</v>
      </c>
      <c r="BE30" s="178">
        <v>1.2382630610123799</v>
      </c>
      <c r="BF30" s="179">
        <v>12.439910209280001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4.4999999999999998E-2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644.45145000000002</v>
      </c>
      <c r="N31" s="171">
        <v>1756.4602600000001</v>
      </c>
      <c r="O31" s="166">
        <v>618.42583669665305</v>
      </c>
      <c r="P31" s="172">
        <v>255.976</v>
      </c>
      <c r="Q31" s="178">
        <v>2.4159524201356901</v>
      </c>
      <c r="R31" s="179">
        <v>901.47766657459294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1978.9872949999999</v>
      </c>
      <c r="Y31" s="166">
        <v>696.77458784203895</v>
      </c>
      <c r="Z31" s="177">
        <v>573</v>
      </c>
      <c r="AA31" s="178">
        <v>1.2160114971065199</v>
      </c>
      <c r="AB31" s="179">
        <v>65.116361659537503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177.05</v>
      </c>
      <c r="AI31" s="166">
        <v>62.336903874581502</v>
      </c>
      <c r="AJ31" s="181" t="s">
        <v>53</v>
      </c>
      <c r="AK31" s="182">
        <v>0.98947466467589595</v>
      </c>
      <c r="AL31" s="183">
        <v>-33.375600000783798</v>
      </c>
      <c r="AM31" s="168">
        <v>1E-3</v>
      </c>
      <c r="AN31" s="168"/>
      <c r="AO31" s="176">
        <v>2</v>
      </c>
      <c r="AP31" s="176">
        <v>38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-31.241422222421299</v>
      </c>
      <c r="AW31" s="168"/>
      <c r="AX31" s="168"/>
      <c r="AY31" s="176">
        <v>24</v>
      </c>
      <c r="AZ31" s="176">
        <v>33</v>
      </c>
      <c r="BA31" s="167"/>
      <c r="BB31" s="184">
        <v>104.8</v>
      </c>
      <c r="BC31" s="180">
        <v>36.898658718193403</v>
      </c>
      <c r="BD31" s="181" t="s">
        <v>55</v>
      </c>
      <c r="BE31" s="182">
        <v>1.1530830849435401</v>
      </c>
      <c r="BF31" s="183">
        <v>-2.08284444484259</v>
      </c>
      <c r="BG31" s="168">
        <v>1.7999999999999999E-2</v>
      </c>
      <c r="BH31" s="168">
        <v>1.4999999999999999E-2</v>
      </c>
      <c r="BI31" s="176">
        <v>0</v>
      </c>
      <c r="BJ31" s="176">
        <v>5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2086.1613000000002</v>
      </c>
      <c r="N32" s="171">
        <v>7945.0594099999998</v>
      </c>
      <c r="O32" s="166">
        <v>1060.47672390547</v>
      </c>
      <c r="P32" s="172">
        <v>282.02199999999999</v>
      </c>
      <c r="Q32" s="178">
        <v>3.7602624047254101</v>
      </c>
      <c r="R32" s="179">
        <v>5460.2887050570598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3773.6693949999999</v>
      </c>
      <c r="Y32" s="166">
        <v>503.69523380467001</v>
      </c>
      <c r="Z32" s="177">
        <v>573</v>
      </c>
      <c r="AA32" s="188">
        <v>0.87904927365562002</v>
      </c>
      <c r="AB32" s="171">
        <v>-1274.77935698496</v>
      </c>
      <c r="AC32" s="168"/>
      <c r="AD32" s="168"/>
      <c r="AE32" s="176">
        <v>520</v>
      </c>
      <c r="AF32" s="176">
        <v>1378</v>
      </c>
      <c r="AG32" s="167"/>
      <c r="AH32" s="180">
        <v>239.3</v>
      </c>
      <c r="AI32" s="166">
        <v>31.9408662584915</v>
      </c>
      <c r="AJ32" s="181" t="s">
        <v>53</v>
      </c>
      <c r="AK32" s="173">
        <v>0.50699787711891298</v>
      </c>
      <c r="AL32" s="174">
        <v>-315.76504602976001</v>
      </c>
      <c r="AM32" s="168"/>
      <c r="AN32" s="168"/>
      <c r="AO32" s="176">
        <v>233</v>
      </c>
      <c r="AP32" s="176">
        <v>328</v>
      </c>
      <c r="AQ32" s="167"/>
      <c r="AR32" s="180">
        <v>50.2</v>
      </c>
      <c r="AS32" s="166">
        <v>6.70050767311439</v>
      </c>
      <c r="AT32" s="181" t="s">
        <v>54</v>
      </c>
      <c r="AU32" s="173">
        <v>0.41878172956964899</v>
      </c>
      <c r="AV32" s="174">
        <v>-90.768900578986603</v>
      </c>
      <c r="AW32" s="168"/>
      <c r="AX32" s="168"/>
      <c r="AY32" s="176">
        <v>70</v>
      </c>
      <c r="AZ32" s="176">
        <v>94</v>
      </c>
      <c r="BA32" s="167"/>
      <c r="BB32" s="184">
        <v>190</v>
      </c>
      <c r="BC32" s="180">
        <v>25.360487208998698</v>
      </c>
      <c r="BD32" s="181" t="s">
        <v>55</v>
      </c>
      <c r="BE32" s="188">
        <v>0.79251522528120899</v>
      </c>
      <c r="BF32" s="171">
        <v>-91.937801157973297</v>
      </c>
      <c r="BG32" s="168"/>
      <c r="BH32" s="168"/>
      <c r="BI32" s="176">
        <v>50</v>
      </c>
      <c r="BJ32" s="176">
        <v>98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2.8000000000000001E-2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3641.9848200000001</v>
      </c>
      <c r="N33" s="171">
        <v>8338.3546900000001</v>
      </c>
      <c r="O33" s="166">
        <v>1033.09565523333</v>
      </c>
      <c r="P33" s="172">
        <v>276.94400000000002</v>
      </c>
      <c r="Q33" s="178">
        <v>3.7303413514404702</v>
      </c>
      <c r="R33" s="179">
        <v>5709.6662693938097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4066.0792799999999</v>
      </c>
      <c r="Y33" s="166">
        <v>503.774304904541</v>
      </c>
      <c r="Z33" s="177">
        <v>573</v>
      </c>
      <c r="AA33" s="188">
        <v>0.87918726859431195</v>
      </c>
      <c r="AB33" s="171">
        <v>-1372.7042466600601</v>
      </c>
      <c r="AC33" s="168"/>
      <c r="AD33" s="168"/>
      <c r="AE33" s="176">
        <v>559</v>
      </c>
      <c r="AF33" s="176">
        <v>1484</v>
      </c>
      <c r="AG33" s="167"/>
      <c r="AH33" s="180">
        <v>361.65</v>
      </c>
      <c r="AI33" s="166">
        <v>44.807286042078097</v>
      </c>
      <c r="AJ33" s="181" t="s">
        <v>53</v>
      </c>
      <c r="AK33" s="173">
        <v>0.71122676257266904</v>
      </c>
      <c r="AL33" s="174">
        <v>-236.33143486838401</v>
      </c>
      <c r="AM33" s="168"/>
      <c r="AN33" s="168"/>
      <c r="AO33" s="176">
        <v>147</v>
      </c>
      <c r="AP33" s="176">
        <v>249</v>
      </c>
      <c r="AQ33" s="167"/>
      <c r="AR33" s="180">
        <v>64.599999999999994</v>
      </c>
      <c r="AS33" s="166">
        <v>8.0037347665373897</v>
      </c>
      <c r="AT33" s="181" t="s">
        <v>54</v>
      </c>
      <c r="AU33" s="173">
        <v>0.50023342290858697</v>
      </c>
      <c r="AV33" s="174">
        <v>-87.268300918954594</v>
      </c>
      <c r="AW33" s="168"/>
      <c r="AX33" s="168"/>
      <c r="AY33" s="176">
        <v>65</v>
      </c>
      <c r="AZ33" s="176">
        <v>91</v>
      </c>
      <c r="BA33" s="167"/>
      <c r="BB33" s="184">
        <v>303.8</v>
      </c>
      <c r="BC33" s="180">
        <v>37.639854830867797</v>
      </c>
      <c r="BD33" s="181" t="s">
        <v>55</v>
      </c>
      <c r="BE33" s="178">
        <v>1.17624546346462</v>
      </c>
      <c r="BF33" s="179">
        <v>6.3398162090777505E-2</v>
      </c>
      <c r="BG33" s="168">
        <v>0.02</v>
      </c>
      <c r="BH33" s="168">
        <v>1.7999999999999999E-2</v>
      </c>
      <c r="BI33" s="176">
        <v>0</v>
      </c>
      <c r="BJ33" s="176">
        <v>7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2</v>
      </c>
      <c r="J34" s="170">
        <v>2</v>
      </c>
      <c r="K34" s="167"/>
      <c r="L34" s="171">
        <v>1360.47057</v>
      </c>
      <c r="M34" s="171">
        <v>122.44145</v>
      </c>
      <c r="N34" s="171">
        <v>1482.91202</v>
      </c>
      <c r="O34" s="166">
        <v>1035.28860192394</v>
      </c>
      <c r="P34" s="172">
        <v>276.94400000000002</v>
      </c>
      <c r="Q34" s="178">
        <v>3.7382597273237201</v>
      </c>
      <c r="R34" s="179">
        <v>1016.41031527001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442.52023500000001</v>
      </c>
      <c r="Y34" s="166">
        <v>308.94358480970698</v>
      </c>
      <c r="Z34" s="177">
        <v>573</v>
      </c>
      <c r="AA34" s="173">
        <v>0.53916855987732504</v>
      </c>
      <c r="AB34" s="174">
        <v>-522.67661638615004</v>
      </c>
      <c r="AC34" s="168"/>
      <c r="AD34" s="168"/>
      <c r="AE34" s="176">
        <v>379</v>
      </c>
      <c r="AF34" s="176">
        <v>543</v>
      </c>
      <c r="AG34" s="167"/>
      <c r="AH34" s="180">
        <v>32.299999999999997</v>
      </c>
      <c r="AI34" s="166">
        <v>22.550105057576701</v>
      </c>
      <c r="AJ34" s="181" t="s">
        <v>53</v>
      </c>
      <c r="AK34" s="173">
        <v>0.35793817551709101</v>
      </c>
      <c r="AL34" s="174">
        <v>-73.821119785911705</v>
      </c>
      <c r="AM34" s="168"/>
      <c r="AN34" s="168"/>
      <c r="AO34" s="176">
        <v>58</v>
      </c>
      <c r="AP34" s="176">
        <v>76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-21.151395501183899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-26.5027910023679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8">
        <v>0.8</v>
      </c>
      <c r="BN34" s="186">
        <v>0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3.6999999999999998E-2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800.70371</v>
      </c>
      <c r="N35" s="171">
        <v>2516.1277300000002</v>
      </c>
      <c r="O35" s="166">
        <v>1040.03100234369</v>
      </c>
      <c r="P35" s="172">
        <v>237.21100000000001</v>
      </c>
      <c r="Q35" s="178">
        <v>4.3844130430026</v>
      </c>
      <c r="R35" s="179">
        <v>1841.24464269544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1605.4844350000001</v>
      </c>
      <c r="Y35" s="166">
        <v>663.62035848642904</v>
      </c>
      <c r="Z35" s="177">
        <v>573</v>
      </c>
      <c r="AA35" s="182">
        <v>1.1581507128908</v>
      </c>
      <c r="AB35" s="183">
        <v>-24.7435435739926</v>
      </c>
      <c r="AC35" s="168">
        <v>1.7999999999999999E-2</v>
      </c>
      <c r="AD35" s="168">
        <v>1.6E-2</v>
      </c>
      <c r="AE35" s="176">
        <v>0</v>
      </c>
      <c r="AF35" s="176">
        <v>59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-16.5397253929521</v>
      </c>
      <c r="AM35" s="168">
        <v>8.9999999999999993E-3</v>
      </c>
      <c r="AN35" s="168">
        <v>7.0000000000000001E-3</v>
      </c>
      <c r="AO35" s="176">
        <v>0</v>
      </c>
      <c r="AP35" s="176">
        <v>21</v>
      </c>
      <c r="AQ35" s="167"/>
      <c r="AR35" s="180">
        <v>27.4</v>
      </c>
      <c r="AS35" s="166">
        <v>11.3256768026706</v>
      </c>
      <c r="AT35" s="181" t="s">
        <v>54</v>
      </c>
      <c r="AU35" s="173">
        <v>0.70785480016691105</v>
      </c>
      <c r="AV35" s="174">
        <v>-18.121200099797399</v>
      </c>
      <c r="AW35" s="168"/>
      <c r="AX35" s="168"/>
      <c r="AY35" s="176">
        <v>12</v>
      </c>
      <c r="AZ35" s="176">
        <v>20</v>
      </c>
      <c r="BA35" s="167"/>
      <c r="BB35" s="184">
        <v>73.2</v>
      </c>
      <c r="BC35" s="180">
        <v>30.2569175896163</v>
      </c>
      <c r="BD35" s="181" t="s">
        <v>55</v>
      </c>
      <c r="BE35" s="188">
        <v>0.94552867467550805</v>
      </c>
      <c r="BF35" s="171">
        <v>-17.842400199594699</v>
      </c>
      <c r="BG35" s="168"/>
      <c r="BH35" s="168"/>
      <c r="BI35" s="176">
        <v>5</v>
      </c>
      <c r="BJ35" s="176">
        <v>20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1960.08986</v>
      </c>
      <c r="N36" s="171">
        <v>3395.2515100000001</v>
      </c>
      <c r="O36" s="166">
        <v>1386.2251799487699</v>
      </c>
      <c r="P36" s="172">
        <v>282.02199999999999</v>
      </c>
      <c r="Q36" s="178">
        <v>4.9153086636814498</v>
      </c>
      <c r="R36" s="179">
        <v>2582.92901939786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1203.19586</v>
      </c>
      <c r="Y36" s="166">
        <v>491.24502047334801</v>
      </c>
      <c r="Z36" s="177">
        <v>573</v>
      </c>
      <c r="AA36" s="188">
        <v>0.85732115265854703</v>
      </c>
      <c r="AB36" s="171">
        <v>-447.24554923412802</v>
      </c>
      <c r="AC36" s="168"/>
      <c r="AD36" s="168"/>
      <c r="AE36" s="176">
        <v>201</v>
      </c>
      <c r="AF36" s="176">
        <v>481</v>
      </c>
      <c r="AG36" s="167"/>
      <c r="AH36" s="180">
        <v>141.1</v>
      </c>
      <c r="AI36" s="166">
        <v>57.6088022683101</v>
      </c>
      <c r="AJ36" s="181" t="s">
        <v>53</v>
      </c>
      <c r="AK36" s="188">
        <v>0.91442543283031896</v>
      </c>
      <c r="AL36" s="171">
        <v>-40.362144470768001</v>
      </c>
      <c r="AM36" s="168"/>
      <c r="AN36" s="168"/>
      <c r="AO36" s="176">
        <v>14</v>
      </c>
      <c r="AP36" s="176">
        <v>45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-30.485623992575999</v>
      </c>
      <c r="AW36" s="168"/>
      <c r="AX36" s="168"/>
      <c r="AY36" s="176">
        <v>24</v>
      </c>
      <c r="AZ36" s="176">
        <v>32</v>
      </c>
      <c r="BA36" s="167"/>
      <c r="BB36" s="184">
        <v>96.6</v>
      </c>
      <c r="BC36" s="180">
        <v>39.4401863863838</v>
      </c>
      <c r="BD36" s="181" t="s">
        <v>55</v>
      </c>
      <c r="BE36" s="178">
        <v>1.23250582457449</v>
      </c>
      <c r="BF36" s="179">
        <v>4.4287520148480199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2.3E-2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1995.2001700000001</v>
      </c>
      <c r="N37" s="171">
        <v>3355.6228999999998</v>
      </c>
      <c r="O37" s="166">
        <v>895.18111220211097</v>
      </c>
      <c r="P37" s="172">
        <v>231.66</v>
      </c>
      <c r="Q37" s="178">
        <v>3.8642023318747798</v>
      </c>
      <c r="R37" s="179">
        <v>2334.3998398489498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2383.5384899999999</v>
      </c>
      <c r="Y37" s="166">
        <v>635.85769320347094</v>
      </c>
      <c r="Z37" s="177">
        <v>573</v>
      </c>
      <c r="AA37" s="182">
        <v>1.1096992900584099</v>
      </c>
      <c r="AB37" s="183">
        <v>-142.40821407732801</v>
      </c>
      <c r="AC37" s="168">
        <v>1.2999999999999999E-2</v>
      </c>
      <c r="AD37" s="168">
        <v>1.0999999999999999E-2</v>
      </c>
      <c r="AE37" s="176">
        <v>0</v>
      </c>
      <c r="AF37" s="176">
        <v>194</v>
      </c>
      <c r="AG37" s="167"/>
      <c r="AH37" s="180">
        <v>202.2</v>
      </c>
      <c r="AI37" s="166">
        <v>53.940989879186603</v>
      </c>
      <c r="AJ37" s="181" t="s">
        <v>53</v>
      </c>
      <c r="AK37" s="188">
        <v>0.85620618855851804</v>
      </c>
      <c r="AL37" s="171">
        <v>-75.5218889299681</v>
      </c>
      <c r="AM37" s="168"/>
      <c r="AN37" s="168"/>
      <c r="AO37" s="176">
        <v>34</v>
      </c>
      <c r="AP37" s="176">
        <v>82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-52.432543220309299</v>
      </c>
      <c r="AW37" s="168"/>
      <c r="AX37" s="168"/>
      <c r="AY37" s="176">
        <v>42</v>
      </c>
      <c r="AZ37" s="176">
        <v>54</v>
      </c>
      <c r="BA37" s="167"/>
      <c r="BB37" s="184">
        <v>97</v>
      </c>
      <c r="BC37" s="180">
        <v>25.876735995455501</v>
      </c>
      <c r="BD37" s="181" t="s">
        <v>55</v>
      </c>
      <c r="BE37" s="188">
        <v>0.80864799985798397</v>
      </c>
      <c r="BF37" s="171">
        <v>-44.0650864406187</v>
      </c>
      <c r="BG37" s="168"/>
      <c r="BH37" s="168"/>
      <c r="BI37" s="176">
        <v>23</v>
      </c>
      <c r="BJ37" s="176">
        <v>47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1.7000000000000001E-2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1062.59773</v>
      </c>
      <c r="N38" s="171">
        <v>2830.0255900000002</v>
      </c>
      <c r="O38" s="166">
        <v>487.60530684929398</v>
      </c>
      <c r="P38" s="172">
        <v>236.59800000000001</v>
      </c>
      <c r="Q38" s="178">
        <v>2.06090206531456</v>
      </c>
      <c r="R38" s="179">
        <v>1215.1453150695099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3553.8091049999998</v>
      </c>
      <c r="Y38" s="166">
        <v>612.31113430580001</v>
      </c>
      <c r="Z38" s="177">
        <v>573</v>
      </c>
      <c r="AA38" s="182">
        <v>1.06860581903281</v>
      </c>
      <c r="AB38" s="183">
        <v>-357.15547430825001</v>
      </c>
      <c r="AC38" s="168">
        <v>8.9999999999999993E-3</v>
      </c>
      <c r="AD38" s="168">
        <v>7.0000000000000001E-3</v>
      </c>
      <c r="AE38" s="176">
        <v>0</v>
      </c>
      <c r="AF38" s="176">
        <v>437</v>
      </c>
      <c r="AG38" s="167"/>
      <c r="AH38" s="180">
        <v>277.5</v>
      </c>
      <c r="AI38" s="166">
        <v>47.812455522947801</v>
      </c>
      <c r="AJ38" s="181" t="s">
        <v>53</v>
      </c>
      <c r="AK38" s="173">
        <v>0.75892786544361601</v>
      </c>
      <c r="AL38" s="174">
        <v>-152.501341180488</v>
      </c>
      <c r="AM38" s="168"/>
      <c r="AN38" s="168"/>
      <c r="AO38" s="176">
        <v>89</v>
      </c>
      <c r="AP38" s="176">
        <v>162</v>
      </c>
      <c r="AQ38" s="167"/>
      <c r="AR38" s="180">
        <v>43.5</v>
      </c>
      <c r="AS38" s="166">
        <v>7.4949254603539899</v>
      </c>
      <c r="AT38" s="181" t="s">
        <v>54</v>
      </c>
      <c r="AU38" s="173">
        <v>0.46843284127212398</v>
      </c>
      <c r="AV38" s="174">
        <v>-65.706689823616003</v>
      </c>
      <c r="AW38" s="168"/>
      <c r="AX38" s="168"/>
      <c r="AY38" s="176">
        <v>50</v>
      </c>
      <c r="AZ38" s="176">
        <v>68</v>
      </c>
      <c r="BA38" s="167"/>
      <c r="BB38" s="184">
        <v>175.2</v>
      </c>
      <c r="BC38" s="180">
        <v>30.186458405839499</v>
      </c>
      <c r="BD38" s="181" t="s">
        <v>55</v>
      </c>
      <c r="BE38" s="188">
        <v>0.94332682518248401</v>
      </c>
      <c r="BF38" s="171">
        <v>-43.213379647232102</v>
      </c>
      <c r="BG38" s="168"/>
      <c r="BH38" s="168"/>
      <c r="BI38" s="176">
        <v>11</v>
      </c>
      <c r="BJ38" s="176">
        <v>48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0.02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1875.2250100000001</v>
      </c>
      <c r="N39" s="171">
        <v>3968.6747</v>
      </c>
      <c r="O39" s="166">
        <v>1358.83970705045</v>
      </c>
      <c r="P39" s="172">
        <v>240.53200000000001</v>
      </c>
      <c r="Q39" s="178">
        <v>5.6493094767035199</v>
      </c>
      <c r="R39" s="179">
        <v>3142.5274573243501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1272.9578449999999</v>
      </c>
      <c r="Y39" s="166">
        <v>435.84969692460999</v>
      </c>
      <c r="Z39" s="177">
        <v>573</v>
      </c>
      <c r="AA39" s="173">
        <v>0.76064519533090802</v>
      </c>
      <c r="AB39" s="174">
        <v>-695.10615502139399</v>
      </c>
      <c r="AC39" s="168"/>
      <c r="AD39" s="168"/>
      <c r="AE39" s="176">
        <v>401</v>
      </c>
      <c r="AF39" s="176">
        <v>736</v>
      </c>
      <c r="AG39" s="167"/>
      <c r="AH39" s="180">
        <v>141.94999999999999</v>
      </c>
      <c r="AI39" s="166">
        <v>48.602445651645603</v>
      </c>
      <c r="AJ39" s="181" t="s">
        <v>53</v>
      </c>
      <c r="AK39" s="173">
        <v>0.77146739129596198</v>
      </c>
      <c r="AL39" s="174">
        <v>-74.434000002352207</v>
      </c>
      <c r="AM39" s="168"/>
      <c r="AN39" s="168"/>
      <c r="AO39" s="176">
        <v>43</v>
      </c>
      <c r="AP39" s="176">
        <v>79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-32.854666667264098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-8.7093333345281092</v>
      </c>
      <c r="BG39" s="168">
        <v>0.01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0.68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3.3000000000000002E-2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1338.4908</v>
      </c>
      <c r="N40" s="171">
        <v>2844.8701700000001</v>
      </c>
      <c r="O40" s="166">
        <v>687.63430732630297</v>
      </c>
      <c r="P40" s="172">
        <v>228.25</v>
      </c>
      <c r="Q40" s="178">
        <v>3.01263661479212</v>
      </c>
      <c r="R40" s="179">
        <v>1734.3587649758499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2966.7255949999999</v>
      </c>
      <c r="Y40" s="166">
        <v>717.08801373703398</v>
      </c>
      <c r="Z40" s="177">
        <v>573</v>
      </c>
      <c r="AA40" s="178">
        <v>1.2514625021588699</v>
      </c>
      <c r="AB40" s="179">
        <v>178.89192543225801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188.3</v>
      </c>
      <c r="AI40" s="166">
        <v>45.5140418831636</v>
      </c>
      <c r="AJ40" s="181" t="s">
        <v>53</v>
      </c>
      <c r="AK40" s="173">
        <v>0.72244510925656502</v>
      </c>
      <c r="AL40" s="174">
        <v>-118.215743774464</v>
      </c>
      <c r="AM40" s="168"/>
      <c r="AN40" s="168"/>
      <c r="AO40" s="176">
        <v>73</v>
      </c>
      <c r="AP40" s="176">
        <v>125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-48.045268260181302</v>
      </c>
      <c r="AW40" s="168"/>
      <c r="AX40" s="168"/>
      <c r="AY40" s="176">
        <v>37</v>
      </c>
      <c r="AZ40" s="176">
        <v>50</v>
      </c>
      <c r="BA40" s="167"/>
      <c r="BB40" s="184">
        <v>136</v>
      </c>
      <c r="BC40" s="180">
        <v>32.872595305949297</v>
      </c>
      <c r="BD40" s="181" t="s">
        <v>55</v>
      </c>
      <c r="BE40" s="182">
        <v>1.02726860331091</v>
      </c>
      <c r="BF40" s="183">
        <v>-19.690536520362599</v>
      </c>
      <c r="BG40" s="168">
        <v>5.0000000000000001E-3</v>
      </c>
      <c r="BH40" s="168">
        <v>3.0000000000000001E-3</v>
      </c>
      <c r="BI40" s="176">
        <v>0</v>
      </c>
      <c r="BJ40" s="176">
        <v>23</v>
      </c>
      <c r="BK40" s="169"/>
      <c r="BL40" s="185">
        <v>0.8</v>
      </c>
      <c r="BM40" s="188">
        <v>0.73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4.2000000000000003E-2</v>
      </c>
      <c r="G41" s="168">
        <v>0.04</v>
      </c>
      <c r="H41" s="169"/>
      <c r="I41" s="170">
        <v>4</v>
      </c>
      <c r="J41" s="170">
        <v>4</v>
      </c>
      <c r="K41" s="167"/>
      <c r="L41" s="171">
        <v>5845.28215</v>
      </c>
      <c r="M41" s="171">
        <v>2421.89977</v>
      </c>
      <c r="N41" s="171">
        <v>8267.1819200000009</v>
      </c>
      <c r="O41" s="166">
        <v>1076.6565121119399</v>
      </c>
      <c r="P41" s="172">
        <v>287.5</v>
      </c>
      <c r="Q41" s="178">
        <v>3.7448922160415301</v>
      </c>
      <c r="R41" s="179">
        <v>5671.0575519142603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5281.5568249999997</v>
      </c>
      <c r="Y41" s="166">
        <v>687.83082370171303</v>
      </c>
      <c r="Z41" s="177">
        <v>573</v>
      </c>
      <c r="AA41" s="178">
        <v>1.20040283368536</v>
      </c>
      <c r="AB41" s="179">
        <v>107.368084432606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334.05</v>
      </c>
      <c r="AI41" s="166">
        <v>43.5041966357254</v>
      </c>
      <c r="AJ41" s="181" t="s">
        <v>53</v>
      </c>
      <c r="AK41" s="173">
        <v>0.69054280374167198</v>
      </c>
      <c r="AL41" s="174">
        <v>-234.839861528352</v>
      </c>
      <c r="AM41" s="168"/>
      <c r="AN41" s="168"/>
      <c r="AO41" s="176">
        <v>150</v>
      </c>
      <c r="AP41" s="176">
        <v>247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-70.079964832597398</v>
      </c>
      <c r="AW41" s="168"/>
      <c r="AX41" s="168"/>
      <c r="AY41" s="176">
        <v>49</v>
      </c>
      <c r="AZ41" s="176">
        <v>74</v>
      </c>
      <c r="BA41" s="167"/>
      <c r="BB41" s="184">
        <v>270</v>
      </c>
      <c r="BC41" s="180">
        <v>35.162799256535997</v>
      </c>
      <c r="BD41" s="181" t="s">
        <v>55</v>
      </c>
      <c r="BE41" s="182">
        <v>1.0988374767667499</v>
      </c>
      <c r="BF41" s="183">
        <v>-18.959929665194799</v>
      </c>
      <c r="BG41" s="168">
        <v>1.2E-2</v>
      </c>
      <c r="BH41" s="168">
        <v>0.01</v>
      </c>
      <c r="BI41" s="176">
        <v>0</v>
      </c>
      <c r="BJ41" s="176">
        <v>25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1220.26773</v>
      </c>
      <c r="N42" s="171">
        <v>2966.3566000000001</v>
      </c>
      <c r="O42" s="166">
        <v>1225.47621988472</v>
      </c>
      <c r="P42" s="172">
        <v>276.94400000000002</v>
      </c>
      <c r="Q42" s="178">
        <v>4.4249964609622197</v>
      </c>
      <c r="R42" s="179">
        <v>2178.00899512046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1208.5059699999999</v>
      </c>
      <c r="Y42" s="166">
        <v>499.26408976712798</v>
      </c>
      <c r="Z42" s="177">
        <v>573</v>
      </c>
      <c r="AA42" s="188">
        <v>0.87131603798800605</v>
      </c>
      <c r="AB42" s="171">
        <v>-422.59337714590998</v>
      </c>
      <c r="AC42" s="168"/>
      <c r="AD42" s="168"/>
      <c r="AE42" s="176">
        <v>179</v>
      </c>
      <c r="AF42" s="176">
        <v>456</v>
      </c>
      <c r="AG42" s="167"/>
      <c r="AH42" s="180">
        <v>102.85</v>
      </c>
      <c r="AI42" s="166">
        <v>42.489911433825199</v>
      </c>
      <c r="AJ42" s="181" t="s">
        <v>53</v>
      </c>
      <c r="AK42" s="173">
        <v>0.67444303863214705</v>
      </c>
      <c r="AL42" s="174">
        <v>-76.485530314471802</v>
      </c>
      <c r="AM42" s="168"/>
      <c r="AN42" s="168"/>
      <c r="AO42" s="176">
        <v>50</v>
      </c>
      <c r="AP42" s="176">
        <v>81</v>
      </c>
      <c r="AQ42" s="167"/>
      <c r="AR42" s="180">
        <v>13.6</v>
      </c>
      <c r="AS42" s="166">
        <v>5.6185006854645003</v>
      </c>
      <c r="AT42" s="181" t="s">
        <v>54</v>
      </c>
      <c r="AU42" s="173">
        <v>0.35115629284153099</v>
      </c>
      <c r="AV42" s="174">
        <v>-31.945531508437298</v>
      </c>
      <c r="AW42" s="168"/>
      <c r="AX42" s="168"/>
      <c r="AY42" s="176">
        <v>26</v>
      </c>
      <c r="AZ42" s="176">
        <v>33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-27.491063016874602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686.73612000000003</v>
      </c>
      <c r="N43" s="171">
        <v>878.29845999999998</v>
      </c>
      <c r="O43" s="166">
        <v>543.57893757558395</v>
      </c>
      <c r="P43" s="172">
        <v>244.696</v>
      </c>
      <c r="Q43" s="178">
        <v>2.2214459475250301</v>
      </c>
      <c r="R43" s="179">
        <v>413.34049417113999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744.03961000000004</v>
      </c>
      <c r="Y43" s="166">
        <v>460.48613214914599</v>
      </c>
      <c r="Z43" s="177">
        <v>573</v>
      </c>
      <c r="AA43" s="188">
        <v>0.80364071928297798</v>
      </c>
      <c r="AB43" s="171">
        <v>-344.74367382947298</v>
      </c>
      <c r="AC43" s="168"/>
      <c r="AD43" s="168"/>
      <c r="AE43" s="176">
        <v>182</v>
      </c>
      <c r="AF43" s="176">
        <v>367</v>
      </c>
      <c r="AG43" s="167"/>
      <c r="AH43" s="180">
        <v>73.099999999999994</v>
      </c>
      <c r="AI43" s="166">
        <v>45.241591721309902</v>
      </c>
      <c r="AJ43" s="181" t="s">
        <v>53</v>
      </c>
      <c r="AK43" s="173">
        <v>0.71812050351285495</v>
      </c>
      <c r="AL43" s="174">
        <v>-46.609156860832101</v>
      </c>
      <c r="AM43" s="168"/>
      <c r="AN43" s="168"/>
      <c r="AO43" s="176">
        <v>29</v>
      </c>
      <c r="AP43" s="176">
        <v>50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-22.402325551957301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-18.804651103914701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1393.9159500000001</v>
      </c>
      <c r="N44" s="171">
        <v>2130.0144599999999</v>
      </c>
      <c r="O44" s="166">
        <v>893.00318862251004</v>
      </c>
      <c r="P44" s="172">
        <v>239.304</v>
      </c>
      <c r="Q44" s="178">
        <v>3.7316684577880399</v>
      </c>
      <c r="R44" s="179">
        <v>1458.76056022435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1287.5651600000001</v>
      </c>
      <c r="Y44" s="166">
        <v>539.80844498081603</v>
      </c>
      <c r="Z44" s="177">
        <v>573</v>
      </c>
      <c r="AA44" s="188">
        <v>0.94207407501014995</v>
      </c>
      <c r="AB44" s="171">
        <v>-319.71463712602599</v>
      </c>
      <c r="AC44" s="168"/>
      <c r="AD44" s="168"/>
      <c r="AE44" s="176">
        <v>80</v>
      </c>
      <c r="AF44" s="176">
        <v>353</v>
      </c>
      <c r="AG44" s="167"/>
      <c r="AH44" s="180">
        <v>183.1</v>
      </c>
      <c r="AI44" s="166">
        <v>76.764213063972093</v>
      </c>
      <c r="AJ44" s="181" t="s">
        <v>53</v>
      </c>
      <c r="AK44" s="178">
        <v>1.2184795724440001</v>
      </c>
      <c r="AL44" s="179">
        <v>6.3833730908558302</v>
      </c>
      <c r="AM44" s="168">
        <v>0.02</v>
      </c>
      <c r="AN44" s="168">
        <v>0.02</v>
      </c>
      <c r="AO44" s="176">
        <v>0</v>
      </c>
      <c r="AP44" s="176">
        <v>0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-12.480413183274701</v>
      </c>
      <c r="AW44" s="168"/>
      <c r="AX44" s="168"/>
      <c r="AY44" s="176">
        <v>6</v>
      </c>
      <c r="AZ44" s="176">
        <v>14</v>
      </c>
      <c r="BA44" s="167"/>
      <c r="BB44" s="184">
        <v>116.6</v>
      </c>
      <c r="BC44" s="180">
        <v>48.884255834293597</v>
      </c>
      <c r="BD44" s="181" t="s">
        <v>55</v>
      </c>
      <c r="BE44" s="178">
        <v>1.52763299482167</v>
      </c>
      <c r="BF44" s="179">
        <v>26.839173633450599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0.05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1875.1320900000001</v>
      </c>
      <c r="N45" s="171">
        <v>5052.5291800000005</v>
      </c>
      <c r="O45" s="166">
        <v>1718.1958090917899</v>
      </c>
      <c r="P45" s="172">
        <v>287.5</v>
      </c>
      <c r="Q45" s="178">
        <v>5.9763332490149201</v>
      </c>
      <c r="R45" s="179">
        <v>4058.3118115727302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2031.08969</v>
      </c>
      <c r="Y45" s="166">
        <v>690.70551973488</v>
      </c>
      <c r="Z45" s="177">
        <v>573</v>
      </c>
      <c r="AA45" s="178">
        <v>1.2054197552092101</v>
      </c>
      <c r="AB45" s="179">
        <v>49.571247882350498</v>
      </c>
      <c r="AC45" s="168">
        <v>0.02</v>
      </c>
      <c r="AD45" s="168">
        <v>0.02</v>
      </c>
      <c r="AE45" s="176">
        <v>0</v>
      </c>
      <c r="AF45" s="176">
        <v>0</v>
      </c>
      <c r="AG45" s="167"/>
      <c r="AH45" s="180">
        <v>113.85</v>
      </c>
      <c r="AI45" s="166">
        <v>38.7165686522765</v>
      </c>
      <c r="AJ45" s="181" t="s">
        <v>53</v>
      </c>
      <c r="AK45" s="173">
        <v>0.61454870876629397</v>
      </c>
      <c r="AL45" s="174">
        <v>-104.01328421188801</v>
      </c>
      <c r="AM45" s="168"/>
      <c r="AN45" s="168"/>
      <c r="AO45" s="176">
        <v>72</v>
      </c>
      <c r="AP45" s="176">
        <v>109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-37.530357895082702</v>
      </c>
      <c r="AW45" s="168"/>
      <c r="AX45" s="168"/>
      <c r="AY45" s="176">
        <v>30</v>
      </c>
      <c r="AZ45" s="176">
        <v>39</v>
      </c>
      <c r="BA45" s="167"/>
      <c r="BB45" s="184">
        <v>124</v>
      </c>
      <c r="BC45" s="180">
        <v>42.168243415742602</v>
      </c>
      <c r="BD45" s="181" t="s">
        <v>55</v>
      </c>
      <c r="BE45" s="178">
        <v>1.3177576067419601</v>
      </c>
      <c r="BF45" s="179">
        <v>13.339284209834601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2.5999999999999999E-2</v>
      </c>
      <c r="G46" s="168">
        <v>2.3E-2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4698.6522000000004</v>
      </c>
      <c r="N46" s="171">
        <v>8556.6308599999993</v>
      </c>
      <c r="O46" s="166">
        <v>987.71900143417895</v>
      </c>
      <c r="P46" s="172">
        <v>276.44</v>
      </c>
      <c r="Q46" s="178">
        <v>3.5729959536759499</v>
      </c>
      <c r="R46" s="179">
        <v>5740.3394278735605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4373.11906</v>
      </c>
      <c r="Y46" s="166">
        <v>504.80298399783601</v>
      </c>
      <c r="Z46" s="177">
        <v>573</v>
      </c>
      <c r="AA46" s="188">
        <v>0.88098252006603195</v>
      </c>
      <c r="AB46" s="171">
        <v>-1464.44059348159</v>
      </c>
      <c r="AC46" s="168"/>
      <c r="AD46" s="168"/>
      <c r="AE46" s="176">
        <v>591</v>
      </c>
      <c r="AF46" s="176">
        <v>1584</v>
      </c>
      <c r="AG46" s="167"/>
      <c r="AH46" s="180">
        <v>512.75</v>
      </c>
      <c r="AI46" s="166">
        <v>59.188356523933898</v>
      </c>
      <c r="AJ46" s="181" t="s">
        <v>53</v>
      </c>
      <c r="AK46" s="188">
        <v>0.93949772260212505</v>
      </c>
      <c r="AL46" s="171">
        <v>-129.075930487504</v>
      </c>
      <c r="AM46" s="168"/>
      <c r="AN46" s="168"/>
      <c r="AO46" s="176">
        <v>34</v>
      </c>
      <c r="AP46" s="176">
        <v>143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-140.003410917461</v>
      </c>
      <c r="AW46" s="168"/>
      <c r="AX46" s="168"/>
      <c r="AY46" s="176">
        <v>116</v>
      </c>
      <c r="AZ46" s="176">
        <v>144</v>
      </c>
      <c r="BA46" s="167"/>
      <c r="BB46" s="184">
        <v>314</v>
      </c>
      <c r="BC46" s="180">
        <v>36.246014526602103</v>
      </c>
      <c r="BD46" s="181" t="s">
        <v>55</v>
      </c>
      <c r="BE46" s="182">
        <v>1.1326879539563199</v>
      </c>
      <c r="BF46" s="183">
        <v>-12.0068218349228</v>
      </c>
      <c r="BG46" s="168">
        <v>1.6E-2</v>
      </c>
      <c r="BH46" s="168">
        <v>1.2999999999999999E-2</v>
      </c>
      <c r="BI46" s="176">
        <v>0</v>
      </c>
      <c r="BJ46" s="176">
        <v>19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1048.0367799999999</v>
      </c>
      <c r="N47" s="171">
        <v>1523.98089</v>
      </c>
      <c r="O47" s="166">
        <v>659.78351559778503</v>
      </c>
      <c r="P47" s="172">
        <v>236.59800000000001</v>
      </c>
      <c r="Q47" s="178">
        <v>2.7886267660664301</v>
      </c>
      <c r="R47" s="179">
        <v>881.29842404632302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1111.6709499999999</v>
      </c>
      <c r="Y47" s="166">
        <v>481.280423128488</v>
      </c>
      <c r="Z47" s="177">
        <v>573</v>
      </c>
      <c r="AA47" s="188">
        <v>0.83993093041620903</v>
      </c>
      <c r="AB47" s="171">
        <v>-444.79636160642599</v>
      </c>
      <c r="AC47" s="168"/>
      <c r="AD47" s="168"/>
      <c r="AE47" s="176">
        <v>212</v>
      </c>
      <c r="AF47" s="176">
        <v>477</v>
      </c>
      <c r="AG47" s="167"/>
      <c r="AH47" s="180">
        <v>100.75</v>
      </c>
      <c r="AI47" s="166">
        <v>43.618125156724801</v>
      </c>
      <c r="AJ47" s="181" t="s">
        <v>53</v>
      </c>
      <c r="AK47" s="173">
        <v>0.69235119296388603</v>
      </c>
      <c r="AL47" s="174">
        <v>-70.379913841544194</v>
      </c>
      <c r="AM47" s="168"/>
      <c r="AN47" s="168"/>
      <c r="AO47" s="176">
        <v>45</v>
      </c>
      <c r="AP47" s="176">
        <v>74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-42.461565420074699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-23.723130840149398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1774.4032999999999</v>
      </c>
      <c r="N48" s="171">
        <v>3425.2706600000001</v>
      </c>
      <c r="O48" s="166">
        <v>1155.9622600612099</v>
      </c>
      <c r="P48" s="172">
        <v>287.5</v>
      </c>
      <c r="Q48" s="178">
        <v>4.0207382958650797</v>
      </c>
      <c r="R48" s="179">
        <v>2423.43517612817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1562.4401250000001</v>
      </c>
      <c r="Y48" s="166">
        <v>527.29316815662105</v>
      </c>
      <c r="Z48" s="177">
        <v>573</v>
      </c>
      <c r="AA48" s="188">
        <v>0.92023240515989602</v>
      </c>
      <c r="AB48" s="171">
        <v>-434.26155242108302</v>
      </c>
      <c r="AC48" s="168"/>
      <c r="AD48" s="168"/>
      <c r="AE48" s="176">
        <v>136</v>
      </c>
      <c r="AF48" s="176">
        <v>476</v>
      </c>
      <c r="AG48" s="167"/>
      <c r="AH48" s="180">
        <v>171.5</v>
      </c>
      <c r="AI48" s="166">
        <v>57.877916018612503</v>
      </c>
      <c r="AJ48" s="181" t="s">
        <v>53</v>
      </c>
      <c r="AK48" s="188">
        <v>0.91869707966051595</v>
      </c>
      <c r="AL48" s="171">
        <v>-48.032645161480303</v>
      </c>
      <c r="AM48" s="168"/>
      <c r="AN48" s="168"/>
      <c r="AO48" s="176">
        <v>16</v>
      </c>
      <c r="AP48" s="176">
        <v>53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3.1456774193065802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123</v>
      </c>
      <c r="BC48" s="180">
        <v>41.5101088646609</v>
      </c>
      <c r="BD48" s="181" t="s">
        <v>55</v>
      </c>
      <c r="BE48" s="178">
        <v>1.29719090202065</v>
      </c>
      <c r="BF48" s="179">
        <v>11.4913548386132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-46.535040000000002</v>
      </c>
      <c r="N49" s="171">
        <v>3578.49449</v>
      </c>
      <c r="O49" s="166">
        <v>976.99614800056395</v>
      </c>
      <c r="P49" s="172">
        <v>265.84899999999999</v>
      </c>
      <c r="Q49" s="178">
        <v>3.67500403612789</v>
      </c>
      <c r="R49" s="179">
        <v>2433.37751084315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1605.0806950000001</v>
      </c>
      <c r="Y49" s="166">
        <v>438.21714987328897</v>
      </c>
      <c r="Z49" s="177">
        <v>573</v>
      </c>
      <c r="AA49" s="173">
        <v>0.76477687586961396</v>
      </c>
      <c r="AB49" s="174">
        <v>-863.05734221989997</v>
      </c>
      <c r="AC49" s="168"/>
      <c r="AD49" s="168"/>
      <c r="AE49" s="176">
        <v>494</v>
      </c>
      <c r="AF49" s="176">
        <v>914</v>
      </c>
      <c r="AG49" s="167"/>
      <c r="AH49" s="180">
        <v>122.1</v>
      </c>
      <c r="AI49" s="166">
        <v>33.3355912672843</v>
      </c>
      <c r="AJ49" s="181" t="s">
        <v>53</v>
      </c>
      <c r="AK49" s="173">
        <v>0.52913636932197305</v>
      </c>
      <c r="AL49" s="174">
        <v>-149.265962207424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-64.118339608234606</v>
      </c>
      <c r="AW49" s="168"/>
      <c r="AX49" s="168"/>
      <c r="AY49" s="176">
        <v>54</v>
      </c>
      <c r="AZ49" s="176">
        <v>66</v>
      </c>
      <c r="BA49" s="167"/>
      <c r="BB49" s="184">
        <v>99.6</v>
      </c>
      <c r="BC49" s="180">
        <v>27.192669043583201</v>
      </c>
      <c r="BD49" s="181" t="s">
        <v>55</v>
      </c>
      <c r="BE49" s="188">
        <v>0.84977090761197605</v>
      </c>
      <c r="BF49" s="171">
        <v>-38.236679216469099</v>
      </c>
      <c r="BG49" s="168"/>
      <c r="BH49" s="168"/>
      <c r="BI49" s="176">
        <v>18</v>
      </c>
      <c r="BJ49" s="176">
        <v>42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2038.51783</v>
      </c>
      <c r="N50" s="171">
        <v>4489.0468799999999</v>
      </c>
      <c r="O50" s="166">
        <v>994.47286159266503</v>
      </c>
      <c r="P50" s="172">
        <v>287.5</v>
      </c>
      <c r="Q50" s="178">
        <v>3.4590360403223102</v>
      </c>
      <c r="R50" s="179">
        <v>2962.8647097824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1472.6711700000001</v>
      </c>
      <c r="Y50" s="166">
        <v>326.24553758612501</v>
      </c>
      <c r="Z50" s="177">
        <v>573</v>
      </c>
      <c r="AA50" s="173">
        <v>0.56936393994088197</v>
      </c>
      <c r="AB50" s="174">
        <v>-1569.0762509902099</v>
      </c>
      <c r="AC50" s="168"/>
      <c r="AD50" s="168"/>
      <c r="AE50" s="176">
        <v>1114</v>
      </c>
      <c r="AF50" s="176">
        <v>1632</v>
      </c>
      <c r="AG50" s="167"/>
      <c r="AH50" s="180">
        <v>148.69999999999999</v>
      </c>
      <c r="AI50" s="166">
        <v>32.9419848960965</v>
      </c>
      <c r="AJ50" s="181" t="s">
        <v>53</v>
      </c>
      <c r="AK50" s="173">
        <v>0.52288864914438904</v>
      </c>
      <c r="AL50" s="174">
        <v>-185.73296251724801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-67.835355559936104</v>
      </c>
      <c r="AW50" s="168"/>
      <c r="AX50" s="168"/>
      <c r="AY50" s="176">
        <v>56</v>
      </c>
      <c r="AZ50" s="176">
        <v>70</v>
      </c>
      <c r="BA50" s="167"/>
      <c r="BB50" s="184">
        <v>105.6</v>
      </c>
      <c r="BC50" s="180">
        <v>23.393904539527899</v>
      </c>
      <c r="BD50" s="181" t="s">
        <v>55</v>
      </c>
      <c r="BE50" s="173">
        <v>0.73105951686024595</v>
      </c>
      <c r="BF50" s="174">
        <v>-64.270711119872104</v>
      </c>
      <c r="BG50" s="168"/>
      <c r="BH50" s="168"/>
      <c r="BI50" s="176">
        <v>39</v>
      </c>
      <c r="BJ50" s="176">
        <v>68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3.6999999999999998E-2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2103.0516200000002</v>
      </c>
      <c r="N51" s="171">
        <v>2237.2442500000002</v>
      </c>
      <c r="O51" s="166">
        <v>1012.40272226683</v>
      </c>
      <c r="P51" s="172">
        <v>287.5</v>
      </c>
      <c r="Q51" s="178">
        <v>3.52140077310202</v>
      </c>
      <c r="R51" s="179">
        <v>1490.0986089537701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1176.1848849999999</v>
      </c>
      <c r="Y51" s="166">
        <v>532.24978875824297</v>
      </c>
      <c r="Z51" s="177">
        <v>573</v>
      </c>
      <c r="AA51" s="188">
        <v>0.92888270289396702</v>
      </c>
      <c r="AB51" s="171">
        <v>-312.908862198235</v>
      </c>
      <c r="AC51" s="168"/>
      <c r="AD51" s="168"/>
      <c r="AE51" s="176">
        <v>91</v>
      </c>
      <c r="AF51" s="176">
        <v>344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-18.0723491683923</v>
      </c>
      <c r="AM51" s="168">
        <v>7.0000000000000001E-3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-32.280279153877402</v>
      </c>
      <c r="AW51" s="168"/>
      <c r="AX51" s="168"/>
      <c r="AY51" s="176">
        <v>27</v>
      </c>
      <c r="AZ51" s="176">
        <v>34</v>
      </c>
      <c r="BA51" s="167"/>
      <c r="BB51" s="184">
        <v>107.6</v>
      </c>
      <c r="BC51" s="180">
        <v>48.6913902744014</v>
      </c>
      <c r="BD51" s="181" t="s">
        <v>55</v>
      </c>
      <c r="BE51" s="178">
        <v>1.52160594607504</v>
      </c>
      <c r="BF51" s="179">
        <v>24.4394416922452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2.4E-2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4564.0138500000003</v>
      </c>
      <c r="N52" s="171">
        <v>10266.894060000001</v>
      </c>
      <c r="O52" s="166">
        <v>1324.5144449432901</v>
      </c>
      <c r="P52" s="172">
        <v>287.5</v>
      </c>
      <c r="Q52" s="178">
        <v>4.6070067650201398</v>
      </c>
      <c r="R52" s="179">
        <v>7646.1322442731698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4802.3848600000001</v>
      </c>
      <c r="Y52" s="166">
        <v>619.54745807973904</v>
      </c>
      <c r="Z52" s="177">
        <v>573</v>
      </c>
      <c r="AA52" s="182">
        <v>1.08123465633462</v>
      </c>
      <c r="AB52" s="183">
        <v>-420.90738490947803</v>
      </c>
      <c r="AC52" s="168">
        <v>0.01</v>
      </c>
      <c r="AD52" s="168">
        <v>8.0000000000000002E-3</v>
      </c>
      <c r="AE52" s="176">
        <v>0</v>
      </c>
      <c r="AF52" s="176">
        <v>528</v>
      </c>
      <c r="AG52" s="167"/>
      <c r="AH52" s="180">
        <v>443.7</v>
      </c>
      <c r="AI52" s="166">
        <v>57.240978214723903</v>
      </c>
      <c r="AJ52" s="181" t="s">
        <v>53</v>
      </c>
      <c r="AK52" s="188">
        <v>0.90858695578926896</v>
      </c>
      <c r="AL52" s="171">
        <v>-130.58867614188</v>
      </c>
      <c r="AM52" s="168"/>
      <c r="AN52" s="168"/>
      <c r="AO52" s="176">
        <v>45</v>
      </c>
      <c r="AP52" s="176">
        <v>143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-63.251092353493299</v>
      </c>
      <c r="AW52" s="168"/>
      <c r="AX52" s="168"/>
      <c r="AY52" s="176">
        <v>42</v>
      </c>
      <c r="AZ52" s="176">
        <v>67</v>
      </c>
      <c r="BA52" s="167"/>
      <c r="BB52" s="184">
        <v>263.60000000000002</v>
      </c>
      <c r="BC52" s="180">
        <v>34.0065852093785</v>
      </c>
      <c r="BD52" s="181" t="s">
        <v>55</v>
      </c>
      <c r="BE52" s="182">
        <v>1.0627057877930799</v>
      </c>
      <c r="BF52" s="183">
        <v>-28.102184706986499</v>
      </c>
      <c r="BG52" s="168">
        <v>8.0000000000000002E-3</v>
      </c>
      <c r="BH52" s="168">
        <v>6.0000000000000001E-3</v>
      </c>
      <c r="BI52" s="176">
        <v>0</v>
      </c>
      <c r="BJ52" s="176">
        <v>35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2.4E-2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1349.9503</v>
      </c>
      <c r="N53" s="171">
        <v>2651.5855299999998</v>
      </c>
      <c r="O53" s="166">
        <v>554.73788025686099</v>
      </c>
      <c r="P53" s="172">
        <v>284.87700000000001</v>
      </c>
      <c r="Q53" s="178">
        <v>1.9472891116406801</v>
      </c>
      <c r="R53" s="179">
        <v>1050.24931102801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2355.599835</v>
      </c>
      <c r="Y53" s="166">
        <v>492.81474967217503</v>
      </c>
      <c r="Z53" s="177">
        <v>573</v>
      </c>
      <c r="AA53" s="188">
        <v>0.86006064515213798</v>
      </c>
      <c r="AB53" s="171">
        <v>-865.31885436751202</v>
      </c>
      <c r="AC53" s="168"/>
      <c r="AD53" s="168"/>
      <c r="AE53" s="176">
        <v>384</v>
      </c>
      <c r="AF53" s="176">
        <v>932</v>
      </c>
      <c r="AG53" s="167"/>
      <c r="AH53" s="180">
        <v>169.25</v>
      </c>
      <c r="AI53" s="166">
        <v>35.408771533563801</v>
      </c>
      <c r="AJ53" s="181" t="s">
        <v>53</v>
      </c>
      <c r="AK53" s="173">
        <v>0.56204399259625104</v>
      </c>
      <c r="AL53" s="174">
        <v>-184.88242134407199</v>
      </c>
      <c r="AM53" s="168"/>
      <c r="AN53" s="168"/>
      <c r="AO53" s="176">
        <v>132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-65.738392722303999</v>
      </c>
      <c r="AW53" s="168"/>
      <c r="AX53" s="168"/>
      <c r="AY53" s="176">
        <v>53</v>
      </c>
      <c r="AZ53" s="176">
        <v>68</v>
      </c>
      <c r="BA53" s="167"/>
      <c r="BB53" s="184">
        <v>173.8</v>
      </c>
      <c r="BC53" s="180">
        <v>36.360676469916598</v>
      </c>
      <c r="BD53" s="181" t="s">
        <v>55</v>
      </c>
      <c r="BE53" s="182">
        <v>1.1362711396848899</v>
      </c>
      <c r="BF53" s="183">
        <v>-6.0767854446079896</v>
      </c>
      <c r="BG53" s="168">
        <v>1.6E-2</v>
      </c>
      <c r="BH53" s="168">
        <v>1.4E-2</v>
      </c>
      <c r="BI53" s="176">
        <v>0</v>
      </c>
      <c r="BJ53" s="176">
        <v>10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5.8999999999999997E-2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-471.18729999999999</v>
      </c>
      <c r="N54" s="171">
        <v>811.1377</v>
      </c>
      <c r="O54" s="166">
        <v>322.03418080361803</v>
      </c>
      <c r="P54" s="172">
        <v>239.02500000000001</v>
      </c>
      <c r="Q54" s="178">
        <v>1.3472824215191599</v>
      </c>
      <c r="R54" s="179">
        <v>103.121385110055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1731.5122249999999</v>
      </c>
      <c r="Y54" s="166">
        <v>687.43706639368997</v>
      </c>
      <c r="Z54" s="177">
        <v>573</v>
      </c>
      <c r="AA54" s="178">
        <v>1.1997156481565301</v>
      </c>
      <c r="AB54" s="179">
        <v>34.228056264769698</v>
      </c>
      <c r="AC54" s="168">
        <v>0.02</v>
      </c>
      <c r="AD54" s="168">
        <v>0.02</v>
      </c>
      <c r="AE54" s="176">
        <v>0</v>
      </c>
      <c r="AF54" s="176">
        <v>1</v>
      </c>
      <c r="AG54" s="167"/>
      <c r="AH54" s="180">
        <v>173.3</v>
      </c>
      <c r="AI54" s="166">
        <v>68.802773602147894</v>
      </c>
      <c r="AJ54" s="181" t="s">
        <v>53</v>
      </c>
      <c r="AK54" s="182">
        <v>1.0921075174944099</v>
      </c>
      <c r="AL54" s="183">
        <v>-13.312395515391801</v>
      </c>
      <c r="AM54" s="168">
        <v>1.0999999999999999E-2</v>
      </c>
      <c r="AN54" s="168">
        <v>8.9999999999999993E-3</v>
      </c>
      <c r="AO54" s="176">
        <v>0</v>
      </c>
      <c r="AP54" s="176">
        <v>18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-31.593624257877298</v>
      </c>
      <c r="AW54" s="168"/>
      <c r="AX54" s="168"/>
      <c r="AY54" s="176">
        <v>25</v>
      </c>
      <c r="AZ54" s="176">
        <v>33</v>
      </c>
      <c r="BA54" s="167"/>
      <c r="BB54" s="184">
        <v>100.8</v>
      </c>
      <c r="BC54" s="180">
        <v>40.019155101537798</v>
      </c>
      <c r="BD54" s="181" t="s">
        <v>55</v>
      </c>
      <c r="BE54" s="178">
        <v>1.25059859692306</v>
      </c>
      <c r="BF54" s="179">
        <v>6.0127514842454097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408.86201</v>
      </c>
      <c r="N55" s="171">
        <v>554.43124999999998</v>
      </c>
      <c r="O55" s="166">
        <v>215.756822324631</v>
      </c>
      <c r="P55" s="172">
        <v>273.43799999999999</v>
      </c>
      <c r="Q55" s="188">
        <v>0.78905207880627903</v>
      </c>
      <c r="R55" s="171">
        <v>-271.89082367908901</v>
      </c>
      <c r="S55" s="168"/>
      <c r="T55" s="168"/>
      <c r="U55" s="175">
        <v>149</v>
      </c>
      <c r="V55" s="176">
        <v>289</v>
      </c>
      <c r="W55" s="167"/>
      <c r="X55" s="175">
        <v>1050.4471100000001</v>
      </c>
      <c r="Y55" s="166">
        <v>408.78130602070598</v>
      </c>
      <c r="Z55" s="177">
        <v>573</v>
      </c>
      <c r="AA55" s="173">
        <v>0.71340542062950396</v>
      </c>
      <c r="AB55" s="174">
        <v>-681.14304286140896</v>
      </c>
      <c r="AC55" s="168"/>
      <c r="AD55" s="168"/>
      <c r="AE55" s="176">
        <v>422</v>
      </c>
      <c r="AF55" s="176">
        <v>717</v>
      </c>
      <c r="AG55" s="167"/>
      <c r="AH55" s="180">
        <v>102.1</v>
      </c>
      <c r="AI55" s="166">
        <v>39.732196840176002</v>
      </c>
      <c r="AJ55" s="181" t="s">
        <v>53</v>
      </c>
      <c r="AK55" s="173">
        <v>0.63066979111390498</v>
      </c>
      <c r="AL55" s="174">
        <v>-88.284257644448104</v>
      </c>
      <c r="AM55" s="168"/>
      <c r="AN55" s="168"/>
      <c r="AO55" s="176">
        <v>60</v>
      </c>
      <c r="AP55" s="176">
        <v>93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-41.351557497002702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-37.303114994005398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2.5999999999999999E-2</v>
      </c>
      <c r="G56" s="168">
        <v>2.4E-2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848.72509000000002</v>
      </c>
      <c r="N56" s="171">
        <v>3336.28017</v>
      </c>
      <c r="O56" s="166">
        <v>636.75529911093702</v>
      </c>
      <c r="P56" s="172">
        <v>287.5</v>
      </c>
      <c r="Q56" s="178">
        <v>2.2148010403858698</v>
      </c>
      <c r="R56" s="179">
        <v>1564.80480567723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2477.2899900000002</v>
      </c>
      <c r="Y56" s="166">
        <v>472.81027017793298</v>
      </c>
      <c r="Z56" s="177">
        <v>573</v>
      </c>
      <c r="AA56" s="188">
        <v>0.82514881357405401</v>
      </c>
      <c r="AB56" s="171">
        <v>-1053.3374317632799</v>
      </c>
      <c r="AC56" s="168"/>
      <c r="AD56" s="168"/>
      <c r="AE56" s="176">
        <v>525</v>
      </c>
      <c r="AF56" s="176">
        <v>1126</v>
      </c>
      <c r="AG56" s="167"/>
      <c r="AH56" s="180">
        <v>155.80000000000001</v>
      </c>
      <c r="AI56" s="166">
        <v>29.735654845043801</v>
      </c>
      <c r="AJ56" s="181" t="s">
        <v>53</v>
      </c>
      <c r="AK56" s="173">
        <v>0.471994521349901</v>
      </c>
      <c r="AL56" s="174">
        <v>-232.38416679072799</v>
      </c>
      <c r="AM56" s="168"/>
      <c r="AN56" s="168"/>
      <c r="AO56" s="176">
        <v>175</v>
      </c>
      <c r="AP56" s="176">
        <v>241</v>
      </c>
      <c r="AQ56" s="167"/>
      <c r="AR56" s="180">
        <v>31.3</v>
      </c>
      <c r="AS56" s="166">
        <v>5.97385106963974</v>
      </c>
      <c r="AT56" s="181" t="s">
        <v>54</v>
      </c>
      <c r="AU56" s="173">
        <v>0.37336569185248403</v>
      </c>
      <c r="AV56" s="174">
        <v>-67.286455057962598</v>
      </c>
      <c r="AW56" s="168"/>
      <c r="AX56" s="168"/>
      <c r="AY56" s="176">
        <v>53</v>
      </c>
      <c r="AZ56" s="176">
        <v>70</v>
      </c>
      <c r="BA56" s="167"/>
      <c r="BB56" s="184">
        <v>190.8</v>
      </c>
      <c r="BC56" s="180">
        <v>36.415680002787902</v>
      </c>
      <c r="BD56" s="181" t="s">
        <v>55</v>
      </c>
      <c r="BE56" s="182">
        <v>1.1379900000871199</v>
      </c>
      <c r="BF56" s="183">
        <v>-6.3729101159251202</v>
      </c>
      <c r="BG56" s="168">
        <v>1.6E-2</v>
      </c>
      <c r="BH56" s="168">
        <v>1.4E-2</v>
      </c>
      <c r="BI56" s="176">
        <v>0</v>
      </c>
      <c r="BJ56" s="176">
        <v>11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2870.8860399999999</v>
      </c>
      <c r="N57" s="171">
        <v>3177.0560799999998</v>
      </c>
      <c r="O57" s="166">
        <v>1205.60223306288</v>
      </c>
      <c r="P57" s="172">
        <v>269.755</v>
      </c>
      <c r="Q57" s="178">
        <v>4.4692488853325401</v>
      </c>
      <c r="R57" s="179">
        <v>2341.07266400771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1891.59538</v>
      </c>
      <c r="Y57" s="166">
        <v>717.80653433710199</v>
      </c>
      <c r="Z57" s="177">
        <v>573</v>
      </c>
      <c r="AA57" s="178">
        <v>1.2527164648117</v>
      </c>
      <c r="AB57" s="179">
        <v>115.841464915648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151.44999999999999</v>
      </c>
      <c r="AI57" s="166">
        <v>57.470958522511403</v>
      </c>
      <c r="AJ57" s="181" t="s">
        <v>53</v>
      </c>
      <c r="AK57" s="188">
        <v>0.91223743686526004</v>
      </c>
      <c r="AL57" s="171">
        <v>-43.789959250111998</v>
      </c>
      <c r="AM57" s="168"/>
      <c r="AN57" s="168"/>
      <c r="AO57" s="176">
        <v>15</v>
      </c>
      <c r="AP57" s="176">
        <v>48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13.815248444416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138.80000000000001</v>
      </c>
      <c r="BC57" s="180">
        <v>52.670644060248101</v>
      </c>
      <c r="BD57" s="181" t="s">
        <v>55</v>
      </c>
      <c r="BE57" s="178">
        <v>1.64595762688275</v>
      </c>
      <c r="BF57" s="179">
        <v>39.630496888831999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0.03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974.44735000000003</v>
      </c>
      <c r="N58" s="171">
        <v>5161.2686599999997</v>
      </c>
      <c r="O58" s="166">
        <v>963.65497422852502</v>
      </c>
      <c r="P58" s="172">
        <v>280.08499999999998</v>
      </c>
      <c r="Q58" s="178">
        <v>3.4405804460379001</v>
      </c>
      <c r="R58" s="179">
        <v>3397.1326255847398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1990.3286149999999</v>
      </c>
      <c r="Y58" s="166">
        <v>371.612135802696</v>
      </c>
      <c r="Z58" s="177">
        <v>573</v>
      </c>
      <c r="AA58" s="173">
        <v>0.64853775881796905</v>
      </c>
      <c r="AB58" s="174">
        <v>-1618.7541553016799</v>
      </c>
      <c r="AC58" s="168"/>
      <c r="AD58" s="168"/>
      <c r="AE58" s="176">
        <v>1079</v>
      </c>
      <c r="AF58" s="176">
        <v>1693</v>
      </c>
      <c r="AG58" s="167"/>
      <c r="AH58" s="180">
        <v>243.7</v>
      </c>
      <c r="AI58" s="166">
        <v>45.500967434524398</v>
      </c>
      <c r="AJ58" s="181" t="s">
        <v>53</v>
      </c>
      <c r="AK58" s="173">
        <v>0.72223757832578495</v>
      </c>
      <c r="AL58" s="174">
        <v>-153.11014752008001</v>
      </c>
      <c r="AM58" s="168"/>
      <c r="AN58" s="168"/>
      <c r="AO58" s="176">
        <v>94</v>
      </c>
      <c r="AP58" s="176">
        <v>162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-73.877180322559994</v>
      </c>
      <c r="AW58" s="168"/>
      <c r="AX58" s="168"/>
      <c r="AY58" s="176">
        <v>59</v>
      </c>
      <c r="AZ58" s="176">
        <v>76</v>
      </c>
      <c r="BA58" s="167"/>
      <c r="BB58" s="184">
        <v>208.2</v>
      </c>
      <c r="BC58" s="180">
        <v>38.872800245662603</v>
      </c>
      <c r="BD58" s="181" t="s">
        <v>55</v>
      </c>
      <c r="BE58" s="178">
        <v>1.2147750076769599</v>
      </c>
      <c r="BF58" s="179">
        <v>6.64563935487993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1380.90435</v>
      </c>
      <c r="N59" s="171">
        <v>1847.2345399999999</v>
      </c>
      <c r="O59" s="166">
        <v>1335.8741896505801</v>
      </c>
      <c r="P59" s="172">
        <v>280.08499999999998</v>
      </c>
      <c r="Q59" s="178">
        <v>4.7695313553049301</v>
      </c>
      <c r="R59" s="179">
        <v>1391.7709614612399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671.06210999999996</v>
      </c>
      <c r="Y59" s="166">
        <v>485.29546897789101</v>
      </c>
      <c r="Z59" s="177">
        <v>573</v>
      </c>
      <c r="AA59" s="188">
        <v>0.84693799123541202</v>
      </c>
      <c r="AB59" s="171">
        <v>-260.72870529788503</v>
      </c>
      <c r="AC59" s="168"/>
      <c r="AD59" s="168"/>
      <c r="AE59" s="176">
        <v>122</v>
      </c>
      <c r="AF59" s="176">
        <v>280</v>
      </c>
      <c r="AG59" s="167"/>
      <c r="AH59" s="180">
        <v>62.3</v>
      </c>
      <c r="AI59" s="166">
        <v>45.053814344133698</v>
      </c>
      <c r="AJ59" s="181" t="s">
        <v>53</v>
      </c>
      <c r="AK59" s="173">
        <v>0.71513991022434398</v>
      </c>
      <c r="AL59" s="174">
        <v>-40.148204823327703</v>
      </c>
      <c r="AM59" s="168"/>
      <c r="AN59" s="168"/>
      <c r="AO59" s="176">
        <v>25</v>
      </c>
      <c r="AP59" s="176">
        <v>43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-21.018591701162599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73">
        <v>0.76837363949666104</v>
      </c>
      <c r="BF59" s="174">
        <v>-18.037183402325201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1541.43714</v>
      </c>
      <c r="M60" s="171">
        <v>688.80213000000003</v>
      </c>
      <c r="N60" s="171">
        <v>2230.23927</v>
      </c>
      <c r="O60" s="166">
        <v>742.75232303600205</v>
      </c>
      <c r="P60" s="172">
        <v>239.26400000000001</v>
      </c>
      <c r="Q60" s="178">
        <v>3.1043212645278899</v>
      </c>
      <c r="R60" s="179">
        <v>1385.3649293544399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2142.1081899999999</v>
      </c>
      <c r="Y60" s="166">
        <v>713.40140751666797</v>
      </c>
      <c r="Z60" s="177">
        <v>573</v>
      </c>
      <c r="AA60" s="178">
        <v>1.24502863440954</v>
      </c>
      <c r="AB60" s="179">
        <v>118.765785000053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179.3</v>
      </c>
      <c r="AI60" s="166">
        <v>59.713544332108903</v>
      </c>
      <c r="AJ60" s="181" t="s">
        <v>53</v>
      </c>
      <c r="AK60" s="188">
        <v>0.94783403701760105</v>
      </c>
      <c r="AL60" s="171">
        <v>-43.161730392664303</v>
      </c>
      <c r="AM60" s="168"/>
      <c r="AN60" s="168"/>
      <c r="AO60" s="176">
        <v>10</v>
      </c>
      <c r="AP60" s="176">
        <v>48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-24.998217242581401</v>
      </c>
      <c r="AW60" s="168"/>
      <c r="AX60" s="168"/>
      <c r="AY60" s="176">
        <v>17</v>
      </c>
      <c r="AZ60" s="176">
        <v>27</v>
      </c>
      <c r="BA60" s="167"/>
      <c r="BB60" s="184">
        <v>133.80000000000001</v>
      </c>
      <c r="BC60" s="180">
        <v>44.560358235561502</v>
      </c>
      <c r="BD60" s="181" t="s">
        <v>55</v>
      </c>
      <c r="BE60" s="178">
        <v>1.3925111948613</v>
      </c>
      <c r="BF60" s="179">
        <v>20.803565514837199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0.04</v>
      </c>
      <c r="G61" s="168">
        <v>3.6999999999999998E-2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3800.7642000000001</v>
      </c>
      <c r="N61" s="171">
        <v>9703.1634400000003</v>
      </c>
      <c r="O61" s="166">
        <v>1198.37384336536</v>
      </c>
      <c r="P61" s="172">
        <v>262.83</v>
      </c>
      <c r="Q61" s="178">
        <v>4.5595017439613397</v>
      </c>
      <c r="R61" s="179">
        <v>7200.4951998676797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4991.95856</v>
      </c>
      <c r="Y61" s="166">
        <v>616.52394113108096</v>
      </c>
      <c r="Z61" s="177">
        <v>573</v>
      </c>
      <c r="AA61" s="182">
        <v>1.07595801244517</v>
      </c>
      <c r="AB61" s="183">
        <v>-464.149576802571</v>
      </c>
      <c r="AC61" s="168">
        <v>0.01</v>
      </c>
      <c r="AD61" s="168">
        <v>8.0000000000000002E-3</v>
      </c>
      <c r="AE61" s="176">
        <v>0</v>
      </c>
      <c r="AF61" s="176">
        <v>576</v>
      </c>
      <c r="AG61" s="167"/>
      <c r="AH61" s="180">
        <v>428.3</v>
      </c>
      <c r="AI61" s="166">
        <v>52.896513625394</v>
      </c>
      <c r="AJ61" s="181" t="s">
        <v>53</v>
      </c>
      <c r="AK61" s="188">
        <v>0.83962720040307903</v>
      </c>
      <c r="AL61" s="171">
        <v>-171.586234936408</v>
      </c>
      <c r="AM61" s="168"/>
      <c r="AN61" s="168"/>
      <c r="AO61" s="176">
        <v>82</v>
      </c>
      <c r="AP61" s="176">
        <v>184</v>
      </c>
      <c r="AQ61" s="167"/>
      <c r="AR61" s="180">
        <v>37.9</v>
      </c>
      <c r="AS61" s="166">
        <v>4.6807795152987</v>
      </c>
      <c r="AT61" s="181" t="s">
        <v>54</v>
      </c>
      <c r="AU61" s="173">
        <v>0.29254871970616902</v>
      </c>
      <c r="AV61" s="174">
        <v>-114.452059666389</v>
      </c>
      <c r="AW61" s="168"/>
      <c r="AX61" s="168"/>
      <c r="AY61" s="176">
        <v>92</v>
      </c>
      <c r="AZ61" s="176">
        <v>118</v>
      </c>
      <c r="BA61" s="167"/>
      <c r="BB61" s="184">
        <v>308.60000000000002</v>
      </c>
      <c r="BC61" s="180">
        <v>38.113154575756703</v>
      </c>
      <c r="BD61" s="181" t="s">
        <v>55</v>
      </c>
      <c r="BE61" s="178">
        <v>1.1910360804924001</v>
      </c>
      <c r="BF61" s="179">
        <v>3.8958806672212098</v>
      </c>
      <c r="BG61" s="168">
        <v>0.02</v>
      </c>
      <c r="BH61" s="168">
        <v>1.9E-2</v>
      </c>
      <c r="BI61" s="176">
        <v>0</v>
      </c>
      <c r="BJ61" s="176">
        <v>3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5.3499999999999999E-2</v>
      </c>
      <c r="G62" s="168">
        <v>5.0999999999999997E-2</v>
      </c>
      <c r="H62" s="169"/>
      <c r="I62" s="170">
        <v>7</v>
      </c>
      <c r="J62" s="170">
        <v>6</v>
      </c>
      <c r="K62" s="167"/>
      <c r="L62" s="171">
        <v>2344.30879</v>
      </c>
      <c r="M62" s="171">
        <v>756.81543999999997</v>
      </c>
      <c r="N62" s="171">
        <v>3101.1242299999999</v>
      </c>
      <c r="O62" s="166">
        <v>1636.1142260152601</v>
      </c>
      <c r="P62" s="172">
        <v>248.27199999999999</v>
      </c>
      <c r="Q62" s="178">
        <v>6.5900070326708597</v>
      </c>
      <c r="R62" s="179">
        <v>2547.72237831761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1098.8624600000001</v>
      </c>
      <c r="Y62" s="166">
        <v>579.74604365982702</v>
      </c>
      <c r="Z62" s="177">
        <v>573</v>
      </c>
      <c r="AA62" s="182">
        <v>1.01177320010441</v>
      </c>
      <c r="AB62" s="183">
        <v>-178.36276480991199</v>
      </c>
      <c r="AC62" s="168">
        <v>3.0000000000000001E-3</v>
      </c>
      <c r="AD62" s="168">
        <v>1E-3</v>
      </c>
      <c r="AE62" s="176">
        <v>0</v>
      </c>
      <c r="AF62" s="176">
        <v>205</v>
      </c>
      <c r="AG62" s="167"/>
      <c r="AH62" s="180">
        <v>143.4</v>
      </c>
      <c r="AI62" s="166">
        <v>75.656040393644204</v>
      </c>
      <c r="AJ62" s="181" t="s">
        <v>53</v>
      </c>
      <c r="AK62" s="178">
        <v>1.2008895300578399</v>
      </c>
      <c r="AL62" s="179">
        <v>2.9720957015279899</v>
      </c>
      <c r="AM62" s="168">
        <v>0.02</v>
      </c>
      <c r="AN62" s="168">
        <v>0.02</v>
      </c>
      <c r="AO62" s="176">
        <v>0</v>
      </c>
      <c r="AP62" s="176">
        <v>0</v>
      </c>
      <c r="AQ62" s="167"/>
      <c r="AR62" s="180">
        <v>29.9</v>
      </c>
      <c r="AS62" s="166">
        <v>15.7748647682703</v>
      </c>
      <c r="AT62" s="181" t="s">
        <v>54</v>
      </c>
      <c r="AU62" s="182">
        <v>0.98592904801689396</v>
      </c>
      <c r="AV62" s="183">
        <v>-5.7642296631040004</v>
      </c>
      <c r="AW62" s="168">
        <v>5.0000000000000001E-4</v>
      </c>
      <c r="AX62" s="168"/>
      <c r="AY62" s="176">
        <v>1</v>
      </c>
      <c r="AZ62" s="176">
        <v>7</v>
      </c>
      <c r="BA62" s="167"/>
      <c r="BB62" s="184">
        <v>83</v>
      </c>
      <c r="BC62" s="180">
        <v>43.789758386837299</v>
      </c>
      <c r="BD62" s="181" t="s">
        <v>55</v>
      </c>
      <c r="BE62" s="178">
        <v>1.36842994958867</v>
      </c>
      <c r="BF62" s="179">
        <v>11.671540673792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2">
        <v>0.81</v>
      </c>
      <c r="BN62" s="186">
        <v>3.7500000000000001E-4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4.2000000000000003E-2</v>
      </c>
      <c r="G63" s="168">
        <v>3.7999999999999999E-2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784.66297999999995</v>
      </c>
      <c r="N63" s="171">
        <v>1678.7344800000001</v>
      </c>
      <c r="O63" s="166">
        <v>791.69999002708903</v>
      </c>
      <c r="P63" s="172">
        <v>256.27100000000002</v>
      </c>
      <c r="Q63" s="178">
        <v>3.0893077641523599</v>
      </c>
      <c r="R63" s="179">
        <v>1039.6943133361001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1211.38041</v>
      </c>
      <c r="Y63" s="166">
        <v>571.29335814679405</v>
      </c>
      <c r="Z63" s="177">
        <v>573</v>
      </c>
      <c r="AA63" s="182">
        <v>0.99702156744641202</v>
      </c>
      <c r="AB63" s="183">
        <v>-217.45865293889901</v>
      </c>
      <c r="AC63" s="168">
        <v>2E-3</v>
      </c>
      <c r="AD63" s="168">
        <v>0</v>
      </c>
      <c r="AE63" s="176">
        <v>4</v>
      </c>
      <c r="AF63" s="176">
        <v>247</v>
      </c>
      <c r="AG63" s="167"/>
      <c r="AH63" s="180">
        <v>144.30000000000001</v>
      </c>
      <c r="AI63" s="166">
        <v>68.052637222837603</v>
      </c>
      <c r="AJ63" s="181" t="s">
        <v>53</v>
      </c>
      <c r="AK63" s="182">
        <v>1.08020059083869</v>
      </c>
      <c r="AL63" s="183">
        <v>-12.797488595376301</v>
      </c>
      <c r="AM63" s="168">
        <v>0.01</v>
      </c>
      <c r="AN63" s="168">
        <v>8.0000000000000002E-3</v>
      </c>
      <c r="AO63" s="176">
        <v>0</v>
      </c>
      <c r="AP63" s="176">
        <v>17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-27.0977748813654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11.0044502372692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0.72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2734.5505899999998</v>
      </c>
      <c r="N64" s="171">
        <v>4350.2416800000001</v>
      </c>
      <c r="O64" s="166">
        <v>1705.61342693144</v>
      </c>
      <c r="P64" s="172">
        <v>273.43799999999999</v>
      </c>
      <c r="Q64" s="178">
        <v>6.2376605553413897</v>
      </c>
      <c r="R64" s="179">
        <v>3530.0809530269398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1808.5676800000001</v>
      </c>
      <c r="Y64" s="166">
        <v>709.09102193196895</v>
      </c>
      <c r="Z64" s="177">
        <v>573</v>
      </c>
      <c r="AA64" s="178">
        <v>1.2375061464781301</v>
      </c>
      <c r="AB64" s="179">
        <v>89.888869609473701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127.45</v>
      </c>
      <c r="AI64" s="166">
        <v>49.969736684241397</v>
      </c>
      <c r="AJ64" s="181" t="s">
        <v>53</v>
      </c>
      <c r="AK64" s="188">
        <v>0.79317042355938805</v>
      </c>
      <c r="AL64" s="171">
        <v>-61.514685959167799</v>
      </c>
      <c r="AM64" s="168"/>
      <c r="AN64" s="168"/>
      <c r="AO64" s="176">
        <v>34</v>
      </c>
      <c r="AP64" s="176">
        <v>66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-37.391031354709298</v>
      </c>
      <c r="AW64" s="168"/>
      <c r="AX64" s="168"/>
      <c r="AY64" s="176">
        <v>31</v>
      </c>
      <c r="AZ64" s="176">
        <v>39</v>
      </c>
      <c r="BA64" s="167"/>
      <c r="BB64" s="184">
        <v>103.8</v>
      </c>
      <c r="BC64" s="180">
        <v>40.697204141422198</v>
      </c>
      <c r="BD64" s="181" t="s">
        <v>55</v>
      </c>
      <c r="BE64" s="178">
        <v>1.2717876294194399</v>
      </c>
      <c r="BF64" s="179">
        <v>7.8179372905814297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709.31844000000001</v>
      </c>
      <c r="N65" s="171">
        <v>3561.7988599999999</v>
      </c>
      <c r="O65" s="166">
        <v>1274.21426929669</v>
      </c>
      <c r="P65" s="172">
        <v>264.72899999999998</v>
      </c>
      <c r="Q65" s="178">
        <v>4.81327799106516</v>
      </c>
      <c r="R65" s="179">
        <v>2691.56542093095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1429.7104200000001</v>
      </c>
      <c r="Y65" s="166">
        <v>511.47116660208201</v>
      </c>
      <c r="Z65" s="177">
        <v>573</v>
      </c>
      <c r="AA65" s="188">
        <v>0.89261983700188796</v>
      </c>
      <c r="AB65" s="171">
        <v>-453.89039663347802</v>
      </c>
      <c r="AC65" s="168"/>
      <c r="AD65" s="168"/>
      <c r="AE65" s="176">
        <v>172</v>
      </c>
      <c r="AF65" s="176">
        <v>493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-51.8474719858798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-38.596183361493303</v>
      </c>
      <c r="AW65" s="168"/>
      <c r="AX65" s="168"/>
      <c r="AY65" s="176">
        <v>31</v>
      </c>
      <c r="AZ65" s="176">
        <v>40</v>
      </c>
      <c r="BA65" s="167"/>
      <c r="BB65" s="184">
        <v>126.2</v>
      </c>
      <c r="BC65" s="180">
        <v>45.147367132697198</v>
      </c>
      <c r="BD65" s="181" t="s">
        <v>55</v>
      </c>
      <c r="BE65" s="178">
        <v>1.4108552228967901</v>
      </c>
      <c r="BF65" s="179">
        <v>21.007633277013401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1148.8130200000001</v>
      </c>
      <c r="N66" s="171">
        <v>3346.7381700000001</v>
      </c>
      <c r="O66" s="166">
        <v>2355.05330862649</v>
      </c>
      <c r="P66" s="172">
        <v>287.5</v>
      </c>
      <c r="Q66" s="178">
        <v>8.1914897691356199</v>
      </c>
      <c r="R66" s="179">
        <v>2866.2682922557301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983.43741</v>
      </c>
      <c r="Y66" s="166">
        <v>692.03128795927398</v>
      </c>
      <c r="Z66" s="177">
        <v>573</v>
      </c>
      <c r="AA66" s="178">
        <v>1.2077334868399201</v>
      </c>
      <c r="AB66" s="179">
        <v>25.840053660990701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65.2</v>
      </c>
      <c r="AI66" s="166">
        <v>45.880337188865603</v>
      </c>
      <c r="AJ66" s="181" t="s">
        <v>53</v>
      </c>
      <c r="AK66" s="173">
        <v>0.72825932045818498</v>
      </c>
      <c r="AL66" s="174">
        <v>-40.085573210048103</v>
      </c>
      <c r="AM66" s="168"/>
      <c r="AN66" s="168"/>
      <c r="AO66" s="176">
        <v>25</v>
      </c>
      <c r="AP66" s="176">
        <v>43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-15.139193196202701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-9.8783863924053996</v>
      </c>
      <c r="BG66" s="168"/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1919.14185</v>
      </c>
      <c r="N67" s="171">
        <v>5472.3885399999999</v>
      </c>
      <c r="O67" s="166">
        <v>1256.11764979692</v>
      </c>
      <c r="P67" s="172">
        <v>287.5</v>
      </c>
      <c r="Q67" s="178">
        <v>4.3691048688588499</v>
      </c>
      <c r="R67" s="179">
        <v>3999.42574413996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2019.6243549999999</v>
      </c>
      <c r="Y67" s="166">
        <v>463.57925423826202</v>
      </c>
      <c r="Z67" s="177">
        <v>573</v>
      </c>
      <c r="AA67" s="188">
        <v>0.80903883811215005</v>
      </c>
      <c r="AB67" s="171">
        <v>-916.05453900973896</v>
      </c>
      <c r="AC67" s="168"/>
      <c r="AD67" s="168"/>
      <c r="AE67" s="176">
        <v>477</v>
      </c>
      <c r="AF67" s="176">
        <v>976</v>
      </c>
      <c r="AG67" s="167"/>
      <c r="AH67" s="180">
        <v>162.4</v>
      </c>
      <c r="AI67" s="166">
        <v>37.276868196756197</v>
      </c>
      <c r="AJ67" s="181" t="s">
        <v>53</v>
      </c>
      <c r="AK67" s="173">
        <v>0.59169632058343202</v>
      </c>
      <c r="AL67" s="174">
        <v>-160.370977875416</v>
      </c>
      <c r="AM67" s="168"/>
      <c r="AN67" s="168"/>
      <c r="AO67" s="176">
        <v>113</v>
      </c>
      <c r="AP67" s="176">
        <v>167</v>
      </c>
      <c r="AQ67" s="167"/>
      <c r="AR67" s="180">
        <v>51.4</v>
      </c>
      <c r="AS67" s="166">
        <v>11.798220599219601</v>
      </c>
      <c r="AT67" s="181" t="s">
        <v>54</v>
      </c>
      <c r="AU67" s="173">
        <v>0.73738878745122705</v>
      </c>
      <c r="AV67" s="174">
        <v>-30.573581682645401</v>
      </c>
      <c r="AW67" s="168"/>
      <c r="AX67" s="168"/>
      <c r="AY67" s="176">
        <v>19</v>
      </c>
      <c r="AZ67" s="176">
        <v>33</v>
      </c>
      <c r="BA67" s="167"/>
      <c r="BB67" s="184">
        <v>197.6</v>
      </c>
      <c r="BC67" s="180">
        <v>45.356583470929998</v>
      </c>
      <c r="BD67" s="181" t="s">
        <v>55</v>
      </c>
      <c r="BE67" s="178">
        <v>1.41739323346656</v>
      </c>
      <c r="BF67" s="179">
        <v>33.652836634709203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4.7E-2</v>
      </c>
      <c r="G68" s="168">
        <v>4.2999999999999997E-2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1850.15624</v>
      </c>
      <c r="N68" s="171">
        <v>7034.6116499999998</v>
      </c>
      <c r="O68" s="166">
        <v>1547.09078602871</v>
      </c>
      <c r="P68" s="172">
        <v>287.5</v>
      </c>
      <c r="Q68" s="178">
        <v>5.3811853427085596</v>
      </c>
      <c r="R68" s="179">
        <v>5497.2731690629998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2856.775885</v>
      </c>
      <c r="Y68" s="166">
        <v>628.277987375821</v>
      </c>
      <c r="Z68" s="177">
        <v>573</v>
      </c>
      <c r="AA68" s="182">
        <v>1.0964711821567501</v>
      </c>
      <c r="AB68" s="183">
        <v>-207.20654831096201</v>
      </c>
      <c r="AC68" s="168">
        <v>1.2E-2</v>
      </c>
      <c r="AD68" s="168">
        <v>0.01</v>
      </c>
      <c r="AE68" s="176">
        <v>0</v>
      </c>
      <c r="AF68" s="176">
        <v>270</v>
      </c>
      <c r="AG68" s="167"/>
      <c r="AH68" s="180">
        <v>296.05</v>
      </c>
      <c r="AI68" s="166">
        <v>65.108956967624295</v>
      </c>
      <c r="AJ68" s="181" t="s">
        <v>53</v>
      </c>
      <c r="AK68" s="182">
        <v>1.0334755074226101</v>
      </c>
      <c r="AL68" s="183">
        <v>-40.827649735760197</v>
      </c>
      <c r="AM68" s="168">
        <v>5.0000000000000001E-3</v>
      </c>
      <c r="AN68" s="168">
        <v>3.0000000000000001E-3</v>
      </c>
      <c r="AO68" s="176">
        <v>0</v>
      </c>
      <c r="AP68" s="176">
        <v>48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-39.356228504320001</v>
      </c>
      <c r="AW68" s="168"/>
      <c r="AX68" s="168"/>
      <c r="AY68" s="176">
        <v>27</v>
      </c>
      <c r="AZ68" s="176">
        <v>42</v>
      </c>
      <c r="BA68" s="167"/>
      <c r="BB68" s="184">
        <v>218.8</v>
      </c>
      <c r="BC68" s="180">
        <v>48.119708780666102</v>
      </c>
      <c r="BD68" s="181" t="s">
        <v>55</v>
      </c>
      <c r="BE68" s="178">
        <v>1.5037408993958099</v>
      </c>
      <c r="BF68" s="179">
        <v>47.687542991359898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1.6500000000000001E-2</v>
      </c>
      <c r="G69" s="168">
        <v>1.2500000000000001E-2</v>
      </c>
      <c r="H69" s="169"/>
      <c r="I69" s="170">
        <v>3</v>
      </c>
      <c r="J69" s="170">
        <v>3</v>
      </c>
      <c r="K69" s="167"/>
      <c r="L69" s="171">
        <v>703.77817000000005</v>
      </c>
      <c r="M69" s="171">
        <v>-281.25837999999999</v>
      </c>
      <c r="N69" s="171">
        <v>422.51979</v>
      </c>
      <c r="O69" s="166">
        <v>279.75497353589998</v>
      </c>
      <c r="P69" s="172">
        <v>287.5</v>
      </c>
      <c r="Q69" s="188">
        <v>0.97306077751617304</v>
      </c>
      <c r="R69" s="171">
        <v>-88.119714254134806</v>
      </c>
      <c r="S69" s="168"/>
      <c r="T69" s="168"/>
      <c r="U69" s="175">
        <v>12</v>
      </c>
      <c r="V69" s="176">
        <v>99</v>
      </c>
      <c r="W69" s="167"/>
      <c r="X69" s="175">
        <v>653.07995500000004</v>
      </c>
      <c r="Y69" s="166">
        <v>432.411380134056</v>
      </c>
      <c r="Z69" s="177">
        <v>573</v>
      </c>
      <c r="AA69" s="173">
        <v>0.75464464246781204</v>
      </c>
      <c r="AB69" s="174">
        <v>-364.64677869606697</v>
      </c>
      <c r="AC69" s="168"/>
      <c r="AD69" s="168"/>
      <c r="AE69" s="176">
        <v>213</v>
      </c>
      <c r="AF69" s="176">
        <v>386</v>
      </c>
      <c r="AG69" s="167"/>
      <c r="AH69" s="180">
        <v>92.65</v>
      </c>
      <c r="AI69" s="166">
        <v>61.3445781985765</v>
      </c>
      <c r="AJ69" s="181" t="s">
        <v>53</v>
      </c>
      <c r="AK69" s="188">
        <v>0.97372346346946803</v>
      </c>
      <c r="AL69" s="171">
        <v>-19.246656584384301</v>
      </c>
      <c r="AM69" s="168"/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-3.0181984976214098</v>
      </c>
      <c r="AW69" s="168">
        <v>3.5000000000000001E-3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-3.4363969952428302</v>
      </c>
      <c r="BG69" s="168">
        <v>1.2999999999999999E-2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0.64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3.2000000000000001E-2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768.79039</v>
      </c>
      <c r="N70" s="171">
        <v>3732.5558099999998</v>
      </c>
      <c r="O70" s="166">
        <v>1222.3082474134801</v>
      </c>
      <c r="P70" s="172">
        <v>253.321</v>
      </c>
      <c r="Q70" s="178">
        <v>4.8251358845633803</v>
      </c>
      <c r="R70" s="179">
        <v>2822.8434749333601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1503.70715</v>
      </c>
      <c r="Y70" s="166">
        <v>492.42228239840301</v>
      </c>
      <c r="Z70" s="177">
        <v>573</v>
      </c>
      <c r="AA70" s="188">
        <v>0.85937571099197696</v>
      </c>
      <c r="AB70" s="171">
        <v>-554.01869188908699</v>
      </c>
      <c r="AC70" s="168"/>
      <c r="AD70" s="168"/>
      <c r="AE70" s="176">
        <v>247</v>
      </c>
      <c r="AF70" s="176">
        <v>597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-105.942108270528</v>
      </c>
      <c r="AM70" s="168"/>
      <c r="AN70" s="168"/>
      <c r="AO70" s="176">
        <v>73</v>
      </c>
      <c r="AP70" s="176">
        <v>111</v>
      </c>
      <c r="AQ70" s="167"/>
      <c r="AR70" s="180">
        <v>50.6</v>
      </c>
      <c r="AS70" s="166">
        <v>16.570093112451602</v>
      </c>
      <c r="AT70" s="181" t="s">
        <v>54</v>
      </c>
      <c r="AU70" s="182">
        <v>1.03563081952822</v>
      </c>
      <c r="AV70" s="183">
        <v>-6.8583132115626304</v>
      </c>
      <c r="AW70" s="168">
        <v>3.0000000000000001E-3</v>
      </c>
      <c r="AX70" s="168">
        <v>2E-3</v>
      </c>
      <c r="AY70" s="176">
        <v>0</v>
      </c>
      <c r="AZ70" s="176">
        <v>9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51.083373576874699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3.9E-2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175.03827999999999</v>
      </c>
      <c r="N71" s="171">
        <v>2111.84229</v>
      </c>
      <c r="O71" s="166">
        <v>962.63911150023296</v>
      </c>
      <c r="P71" s="172">
        <v>252.24799999999999</v>
      </c>
      <c r="Q71" s="178">
        <v>3.8162408086495598</v>
      </c>
      <c r="R71" s="179">
        <v>1461.0640352810999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1338.7217949999999</v>
      </c>
      <c r="Y71" s="166">
        <v>610.22831363264299</v>
      </c>
      <c r="Z71" s="177">
        <v>573</v>
      </c>
      <c r="AA71" s="182">
        <v>1.0649708789400401</v>
      </c>
      <c r="AB71" s="183">
        <v>-139.56917243652799</v>
      </c>
      <c r="AC71" s="168">
        <v>8.9999999999999993E-3</v>
      </c>
      <c r="AD71" s="168">
        <v>6.0000000000000001E-3</v>
      </c>
      <c r="AE71" s="176">
        <v>0</v>
      </c>
      <c r="AF71" s="176">
        <v>170</v>
      </c>
      <c r="AG71" s="167"/>
      <c r="AH71" s="180">
        <v>120.9</v>
      </c>
      <c r="AI71" s="166">
        <v>55.109734818492598</v>
      </c>
      <c r="AJ71" s="181" t="s">
        <v>53</v>
      </c>
      <c r="AK71" s="188">
        <v>0.87475769553162896</v>
      </c>
      <c r="AL71" s="171">
        <v>-41.634608985168001</v>
      </c>
      <c r="AM71" s="168"/>
      <c r="AN71" s="168"/>
      <c r="AO71" s="176">
        <v>18</v>
      </c>
      <c r="AP71" s="176">
        <v>45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-16.478630853376</v>
      </c>
      <c r="AW71" s="168"/>
      <c r="AX71" s="168"/>
      <c r="AY71" s="176">
        <v>11</v>
      </c>
      <c r="AZ71" s="176">
        <v>18</v>
      </c>
      <c r="BA71" s="167"/>
      <c r="BB71" s="184">
        <v>91.4</v>
      </c>
      <c r="BC71" s="180">
        <v>41.662777191151598</v>
      </c>
      <c r="BD71" s="181" t="s">
        <v>55</v>
      </c>
      <c r="BE71" s="178">
        <v>1.3019617872234901</v>
      </c>
      <c r="BF71" s="179">
        <v>8.8427382932480203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7.6999999999999999E-2</v>
      </c>
      <c r="G72" s="168">
        <v>7.3999999999999996E-2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1551.68768</v>
      </c>
      <c r="N72" s="171">
        <v>3937.2308699999999</v>
      </c>
      <c r="O72" s="166">
        <v>857.42870663613803</v>
      </c>
      <c r="P72" s="172">
        <v>287.5</v>
      </c>
      <c r="Q72" s="178">
        <v>2.9823607187343901</v>
      </c>
      <c r="R72" s="179">
        <v>2384.7079058815302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3011.7508349999998</v>
      </c>
      <c r="Y72" s="166">
        <v>655.88270244471505</v>
      </c>
      <c r="Z72" s="177">
        <v>573</v>
      </c>
      <c r="AA72" s="182">
        <v>1.1446469501653</v>
      </c>
      <c r="AB72" s="183">
        <v>-82.494933486544994</v>
      </c>
      <c r="AC72" s="168">
        <v>1.7000000000000001E-2</v>
      </c>
      <c r="AD72" s="168">
        <v>1.4E-2</v>
      </c>
      <c r="AE72" s="176">
        <v>0</v>
      </c>
      <c r="AF72" s="176">
        <v>146</v>
      </c>
      <c r="AG72" s="167"/>
      <c r="AH72" s="180">
        <v>376.85</v>
      </c>
      <c r="AI72" s="166">
        <v>82.0683416250438</v>
      </c>
      <c r="AJ72" s="181" t="s">
        <v>53</v>
      </c>
      <c r="AK72" s="178">
        <v>1.3026720892864101</v>
      </c>
      <c r="AL72" s="179">
        <v>36.644967862735903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3.5987219968853199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248.8</v>
      </c>
      <c r="BC72" s="180">
        <v>54.182309662494099</v>
      </c>
      <c r="BD72" s="181" t="s">
        <v>55</v>
      </c>
      <c r="BE72" s="178">
        <v>1.6931971769529399</v>
      </c>
      <c r="BF72" s="179">
        <v>75.997443993770602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4.7E-2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844.91663000000005</v>
      </c>
      <c r="N73" s="171">
        <v>2988.21029</v>
      </c>
      <c r="O73" s="166">
        <v>1082.42188430649</v>
      </c>
      <c r="P73" s="172">
        <v>276.39800000000002</v>
      </c>
      <c r="Q73" s="178">
        <v>3.91617118903353</v>
      </c>
      <c r="R73" s="179">
        <v>2090.8707378168201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1807.8513849999999</v>
      </c>
      <c r="Y73" s="166">
        <v>654.85950210612202</v>
      </c>
      <c r="Z73" s="177">
        <v>573</v>
      </c>
      <c r="AA73" s="182">
        <v>1.14286126022011</v>
      </c>
      <c r="AB73" s="183">
        <v>-52.420988175496603</v>
      </c>
      <c r="AC73" s="168">
        <v>1.7000000000000001E-2</v>
      </c>
      <c r="AD73" s="168">
        <v>1.4E-2</v>
      </c>
      <c r="AE73" s="176">
        <v>0</v>
      </c>
      <c r="AF73" s="176">
        <v>91</v>
      </c>
      <c r="AG73" s="167"/>
      <c r="AH73" s="180">
        <v>166.9</v>
      </c>
      <c r="AI73" s="166">
        <v>60.456325010095803</v>
      </c>
      <c r="AJ73" s="181" t="s">
        <v>53</v>
      </c>
      <c r="AK73" s="188">
        <v>0.95962420650945701</v>
      </c>
      <c r="AL73" s="171">
        <v>-37.632564589976099</v>
      </c>
      <c r="AM73" s="168"/>
      <c r="AN73" s="168"/>
      <c r="AO73" s="176">
        <v>8</v>
      </c>
      <c r="AP73" s="176">
        <v>42</v>
      </c>
      <c r="AQ73" s="167"/>
      <c r="AR73" s="180">
        <v>31.8</v>
      </c>
      <c r="AS73" s="166">
        <v>11.5189402955126</v>
      </c>
      <c r="AT73" s="181" t="s">
        <v>54</v>
      </c>
      <c r="AU73" s="173">
        <v>0.71993376846953505</v>
      </c>
      <c r="AV73" s="174">
        <v>-20.1447783085653</v>
      </c>
      <c r="AW73" s="168"/>
      <c r="AX73" s="168"/>
      <c r="AY73" s="176">
        <v>13</v>
      </c>
      <c r="AZ73" s="176">
        <v>22</v>
      </c>
      <c r="BA73" s="167"/>
      <c r="BB73" s="184">
        <v>110</v>
      </c>
      <c r="BC73" s="180">
        <v>39.845390959320198</v>
      </c>
      <c r="BD73" s="181" t="s">
        <v>55</v>
      </c>
      <c r="BE73" s="178">
        <v>1.24516846747876</v>
      </c>
      <c r="BF73" s="179">
        <v>6.1104433828693097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0.73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3.85E-2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1278.2139400000001</v>
      </c>
      <c r="N74" s="171">
        <v>3959.9309699999999</v>
      </c>
      <c r="O74" s="166">
        <v>707.56016473582702</v>
      </c>
      <c r="P74" s="172">
        <v>242.33799999999999</v>
      </c>
      <c r="Q74" s="178">
        <v>2.9197243714804402</v>
      </c>
      <c r="R74" s="179">
        <v>2364.9589013321802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2406.3740400000002</v>
      </c>
      <c r="Y74" s="166">
        <v>429.97073056513801</v>
      </c>
      <c r="Z74" s="177">
        <v>573</v>
      </c>
      <c r="AA74" s="173">
        <v>0.75038521913636702</v>
      </c>
      <c r="AB74" s="174">
        <v>-1364.8834406537101</v>
      </c>
      <c r="AC74" s="168"/>
      <c r="AD74" s="168"/>
      <c r="AE74" s="176">
        <v>801</v>
      </c>
      <c r="AF74" s="176">
        <v>1442</v>
      </c>
      <c r="AG74" s="167"/>
      <c r="AH74" s="180">
        <v>277.2</v>
      </c>
      <c r="AI74" s="166">
        <v>49.530074930768599</v>
      </c>
      <c r="AJ74" s="181" t="s">
        <v>53</v>
      </c>
      <c r="AK74" s="188">
        <v>0.78619166556775599</v>
      </c>
      <c r="AL74" s="171">
        <v>-137.440874836272</v>
      </c>
      <c r="AM74" s="168"/>
      <c r="AN74" s="168"/>
      <c r="AO74" s="176">
        <v>76</v>
      </c>
      <c r="AP74" s="176">
        <v>146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-2.8056190060373898</v>
      </c>
      <c r="AW74" s="168">
        <v>8.5000000000000006E-3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54.988761987925201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>
        <v>1E-3</v>
      </c>
      <c r="H75" s="169"/>
      <c r="I75" s="170">
        <v>1</v>
      </c>
      <c r="J75" s="170">
        <v>1</v>
      </c>
      <c r="K75" s="167"/>
      <c r="L75" s="171">
        <v>2236.3490299999999</v>
      </c>
      <c r="M75" s="171">
        <v>-1671.7484400000001</v>
      </c>
      <c r="N75" s="171">
        <v>564.60059000000001</v>
      </c>
      <c r="O75" s="166">
        <v>131.704144204025</v>
      </c>
      <c r="P75" s="172">
        <v>275.59500000000003</v>
      </c>
      <c r="Q75" s="173">
        <v>0.47789018017026702</v>
      </c>
      <c r="R75" s="174">
        <v>-824.77780987303004</v>
      </c>
      <c r="S75" s="168"/>
      <c r="T75" s="168"/>
      <c r="U75" s="175">
        <v>617</v>
      </c>
      <c r="V75" s="176">
        <v>854</v>
      </c>
      <c r="W75" s="167"/>
      <c r="X75" s="175">
        <v>2473.3466800000001</v>
      </c>
      <c r="Y75" s="166">
        <v>576.95654871573197</v>
      </c>
      <c r="Z75" s="177">
        <v>573</v>
      </c>
      <c r="AA75" s="182">
        <v>1.0069049715806799</v>
      </c>
      <c r="AB75" s="183">
        <v>-415.36256046969697</v>
      </c>
      <c r="AC75" s="168">
        <v>3.0000000000000001E-3</v>
      </c>
      <c r="AD75" s="168">
        <v>1E-3</v>
      </c>
      <c r="AE75" s="176">
        <v>0</v>
      </c>
      <c r="AF75" s="176">
        <v>475</v>
      </c>
      <c r="AG75" s="167"/>
      <c r="AH75" s="180">
        <v>172.4</v>
      </c>
      <c r="AI75" s="166">
        <v>40.215676113221697</v>
      </c>
      <c r="AJ75" s="181" t="s">
        <v>53</v>
      </c>
      <c r="AK75" s="173">
        <v>0.63834406528923304</v>
      </c>
      <c r="AL75" s="174">
        <v>-145.206775130176</v>
      </c>
      <c r="AM75" s="168"/>
      <c r="AN75" s="168"/>
      <c r="AO75" s="176">
        <v>98</v>
      </c>
      <c r="AP75" s="176">
        <v>152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-70.662038128298704</v>
      </c>
      <c r="AW75" s="168"/>
      <c r="AX75" s="168"/>
      <c r="AY75" s="176">
        <v>59</v>
      </c>
      <c r="AZ75" s="176">
        <v>73</v>
      </c>
      <c r="BA75" s="167"/>
      <c r="BB75" s="184">
        <v>133.4</v>
      </c>
      <c r="BC75" s="180">
        <v>31.118162375311901</v>
      </c>
      <c r="BD75" s="181" t="s">
        <v>55</v>
      </c>
      <c r="BE75" s="188">
        <v>0.972442574228498</v>
      </c>
      <c r="BF75" s="171">
        <v>-27.924076256597399</v>
      </c>
      <c r="BG75" s="168"/>
      <c r="BH75" s="168"/>
      <c r="BI75" s="176">
        <v>4</v>
      </c>
      <c r="BJ75" s="176">
        <v>32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2.9000000000000001E-2</v>
      </c>
      <c r="G76" s="168">
        <v>2.4E-2</v>
      </c>
      <c r="H76" s="169"/>
      <c r="I76" s="170">
        <v>4</v>
      </c>
      <c r="J76" s="170">
        <v>4</v>
      </c>
      <c r="K76" s="167"/>
      <c r="L76" s="171">
        <v>5595.1314499999999</v>
      </c>
      <c r="M76" s="171">
        <v>5913.8725199999999</v>
      </c>
      <c r="N76" s="171">
        <v>11509.00397</v>
      </c>
      <c r="O76" s="166">
        <v>1931.0719369804899</v>
      </c>
      <c r="P76" s="172">
        <v>283.69400000000002</v>
      </c>
      <c r="Q76" s="178">
        <v>6.80688325089882</v>
      </c>
      <c r="R76" s="179">
        <v>9520.6359945491495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3462.32681</v>
      </c>
      <c r="Y76" s="166">
        <v>580.93664376815605</v>
      </c>
      <c r="Z76" s="177">
        <v>573</v>
      </c>
      <c r="AA76" s="182">
        <v>1.0138510362446</v>
      </c>
      <c r="AB76" s="183">
        <v>-553.74279292899098</v>
      </c>
      <c r="AC76" s="168">
        <v>3.0000000000000001E-3</v>
      </c>
      <c r="AD76" s="168">
        <v>1E-3</v>
      </c>
      <c r="AE76" s="176">
        <v>0</v>
      </c>
      <c r="AF76" s="176">
        <v>636</v>
      </c>
      <c r="AG76" s="167"/>
      <c r="AH76" s="180">
        <v>258.5</v>
      </c>
      <c r="AI76" s="166">
        <v>43.373179556689003</v>
      </c>
      <c r="AJ76" s="181" t="s">
        <v>53</v>
      </c>
      <c r="AK76" s="173">
        <v>0.68846316756649295</v>
      </c>
      <c r="AL76" s="174">
        <v>-183.05739089795199</v>
      </c>
      <c r="AM76" s="168"/>
      <c r="AN76" s="168"/>
      <c r="AO76" s="176">
        <v>117</v>
      </c>
      <c r="AP76" s="176">
        <v>193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-78.341559593130597</v>
      </c>
      <c r="AW76" s="168"/>
      <c r="AX76" s="168"/>
      <c r="AY76" s="176">
        <v>62</v>
      </c>
      <c r="AZ76" s="176">
        <v>81</v>
      </c>
      <c r="BA76" s="167"/>
      <c r="BB76" s="184">
        <v>216</v>
      </c>
      <c r="BC76" s="180">
        <v>36.242192588954801</v>
      </c>
      <c r="BD76" s="181" t="s">
        <v>55</v>
      </c>
      <c r="BE76" s="182">
        <v>1.13256851840484</v>
      </c>
      <c r="BF76" s="183">
        <v>-8.2831191862612705</v>
      </c>
      <c r="BG76" s="168">
        <v>1.6E-2</v>
      </c>
      <c r="BH76" s="168">
        <v>1.2999999999999999E-2</v>
      </c>
      <c r="BI76" s="176">
        <v>0</v>
      </c>
      <c r="BJ76" s="176">
        <v>13</v>
      </c>
      <c r="BK76" s="169"/>
      <c r="BL76" s="185">
        <v>0.8</v>
      </c>
      <c r="BM76" s="173">
        <v>0.64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3.5999999999999997E-2</v>
      </c>
      <c r="G77" s="168">
        <v>3.4000000000000002E-2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6864.0970699999998</v>
      </c>
      <c r="N77" s="171">
        <v>21303.309819999999</v>
      </c>
      <c r="O77" s="166">
        <v>2514.0384112279999</v>
      </c>
      <c r="P77" s="172">
        <v>248.64599999999999</v>
      </c>
      <c r="Q77" s="178">
        <v>10.1109143570699</v>
      </c>
      <c r="R77" s="179">
        <v>18825.522800589399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3483.6713300000001</v>
      </c>
      <c r="Y77" s="166">
        <v>411.113747568534</v>
      </c>
      <c r="Z77" s="177">
        <v>573</v>
      </c>
      <c r="AA77" s="173">
        <v>0.717475999247005</v>
      </c>
      <c r="AB77" s="174">
        <v>-2226.3419504158101</v>
      </c>
      <c r="AC77" s="168"/>
      <c r="AD77" s="168"/>
      <c r="AE77" s="176">
        <v>1372</v>
      </c>
      <c r="AF77" s="176">
        <v>2343</v>
      </c>
      <c r="AG77" s="167"/>
      <c r="AH77" s="180">
        <v>526.6</v>
      </c>
      <c r="AI77" s="166">
        <v>62.1449267056975</v>
      </c>
      <c r="AJ77" s="181" t="s">
        <v>53</v>
      </c>
      <c r="AK77" s="182">
        <v>0.98642740802694495</v>
      </c>
      <c r="AL77" s="183">
        <v>-101.202507270848</v>
      </c>
      <c r="AM77" s="168">
        <v>1E-3</v>
      </c>
      <c r="AN77" s="168"/>
      <c r="AO77" s="176">
        <v>8</v>
      </c>
      <c r="AP77" s="176">
        <v>115</v>
      </c>
      <c r="AQ77" s="167"/>
      <c r="AR77" s="180">
        <v>145.80000000000001</v>
      </c>
      <c r="AS77" s="166">
        <v>17.206096304008199</v>
      </c>
      <c r="AT77" s="181" t="s">
        <v>54</v>
      </c>
      <c r="AU77" s="182">
        <v>1.07538101900051</v>
      </c>
      <c r="AV77" s="183">
        <v>-13.6419066084693</v>
      </c>
      <c r="AW77" s="168">
        <v>5.0000000000000001E-3</v>
      </c>
      <c r="AX77" s="168">
        <v>4.0000000000000001E-3</v>
      </c>
      <c r="AY77" s="176">
        <v>0</v>
      </c>
      <c r="AZ77" s="176">
        <v>17</v>
      </c>
      <c r="BA77" s="167"/>
      <c r="BB77" s="184">
        <v>716</v>
      </c>
      <c r="BC77" s="180">
        <v>84.496330272083995</v>
      </c>
      <c r="BD77" s="181" t="s">
        <v>55</v>
      </c>
      <c r="BE77" s="178">
        <v>2.6405103210026302</v>
      </c>
      <c r="BF77" s="179">
        <v>397.11618678306098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0.01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-1043.5588</v>
      </c>
      <c r="N78" s="171">
        <v>-173.38246000000001</v>
      </c>
      <c r="O78" s="166">
        <v>-62.138505464916797</v>
      </c>
      <c r="P78" s="172">
        <v>256.80599999999998</v>
      </c>
      <c r="Q78" s="173">
        <v>-0.24196671987771601</v>
      </c>
      <c r="R78" s="174">
        <v>-1016.0511256042799</v>
      </c>
      <c r="S78" s="168"/>
      <c r="T78" s="168"/>
      <c r="U78" s="175">
        <v>890</v>
      </c>
      <c r="V78" s="176">
        <v>1034</v>
      </c>
      <c r="W78" s="167"/>
      <c r="X78" s="175">
        <v>718.69268499999998</v>
      </c>
      <c r="Y78" s="166">
        <v>257.57212889047798</v>
      </c>
      <c r="Z78" s="177">
        <v>573</v>
      </c>
      <c r="AA78" s="173">
        <v>0.44951505914568701</v>
      </c>
      <c r="AB78" s="174">
        <v>-1161.51706629573</v>
      </c>
      <c r="AC78" s="168"/>
      <c r="AD78" s="168"/>
      <c r="AE78" s="176">
        <v>881</v>
      </c>
      <c r="AF78" s="176">
        <v>1200</v>
      </c>
      <c r="AG78" s="167"/>
      <c r="AH78" s="180">
        <v>131.94999999999999</v>
      </c>
      <c r="AI78" s="166">
        <v>47.289534339839101</v>
      </c>
      <c r="AJ78" s="181" t="s">
        <v>53</v>
      </c>
      <c r="AK78" s="173">
        <v>0.75062752920379505</v>
      </c>
      <c r="AL78" s="174">
        <v>-74.774632341415895</v>
      </c>
      <c r="AM78" s="168"/>
      <c r="AN78" s="168"/>
      <c r="AO78" s="176">
        <v>44</v>
      </c>
      <c r="AP78" s="176">
        <v>79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-35.201493927978603</v>
      </c>
      <c r="AW78" s="168"/>
      <c r="AX78" s="168"/>
      <c r="AY78" s="176">
        <v>28</v>
      </c>
      <c r="AZ78" s="176">
        <v>37</v>
      </c>
      <c r="BA78" s="167"/>
      <c r="BB78" s="184">
        <v>98.4</v>
      </c>
      <c r="BC78" s="180">
        <v>35.265556491399501</v>
      </c>
      <c r="BD78" s="181" t="s">
        <v>55</v>
      </c>
      <c r="BE78" s="182">
        <v>1.10204864035623</v>
      </c>
      <c r="BF78" s="183">
        <v>-6.6029878559572799</v>
      </c>
      <c r="BG78" s="168">
        <v>1.2E-2</v>
      </c>
      <c r="BH78" s="168">
        <v>0.01</v>
      </c>
      <c r="BI78" s="176">
        <v>0</v>
      </c>
      <c r="BJ78" s="176">
        <v>9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7.0000000000000007E-2</v>
      </c>
      <c r="G79" s="168">
        <v>7.0000000000000007E-2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-404.21539999999999</v>
      </c>
      <c r="N79" s="171">
        <v>741.45446000000004</v>
      </c>
      <c r="O79" s="166">
        <v>302.64615521294098</v>
      </c>
      <c r="P79" s="172">
        <v>249.55500000000001</v>
      </c>
      <c r="Q79" s="178">
        <v>1.21274330393276</v>
      </c>
      <c r="R79" s="179">
        <v>22.4643471439812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1844.61907</v>
      </c>
      <c r="Y79" s="166">
        <v>752.93480515036697</v>
      </c>
      <c r="Z79" s="177">
        <v>573</v>
      </c>
      <c r="AA79" s="178">
        <v>1.31402234755736</v>
      </c>
      <c r="AB79" s="179">
        <v>193.755193634074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213.4</v>
      </c>
      <c r="AI79" s="166">
        <v>87.105402970320796</v>
      </c>
      <c r="AJ79" s="181" t="s">
        <v>53</v>
      </c>
      <c r="AK79" s="178">
        <v>1.3826254439733501</v>
      </c>
      <c r="AL79" s="179">
        <v>31.891406263432199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-26.297420631509301</v>
      </c>
      <c r="AW79" s="168"/>
      <c r="AX79" s="168"/>
      <c r="AY79" s="176">
        <v>20</v>
      </c>
      <c r="AZ79" s="176">
        <v>28</v>
      </c>
      <c r="BA79" s="167"/>
      <c r="BB79" s="184">
        <v>147</v>
      </c>
      <c r="BC79" s="180">
        <v>60.002316010483398</v>
      </c>
      <c r="BD79" s="181" t="s">
        <v>55</v>
      </c>
      <c r="BE79" s="178">
        <v>1.87507237532761</v>
      </c>
      <c r="BF79" s="179">
        <v>54.805158736981397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0.68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4.7E-2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674.8886</v>
      </c>
      <c r="N80" s="171">
        <v>2080.7006999999999</v>
      </c>
      <c r="O80" s="166">
        <v>777.11138621372504</v>
      </c>
      <c r="P80" s="172">
        <v>236.18299999999999</v>
      </c>
      <c r="Q80" s="178">
        <v>3.2902934851946402</v>
      </c>
      <c r="R80" s="179">
        <v>1337.0272148807101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1462.75891</v>
      </c>
      <c r="Y80" s="166">
        <v>546.31913386032795</v>
      </c>
      <c r="Z80" s="177">
        <v>573</v>
      </c>
      <c r="AA80" s="188">
        <v>0.95343653378765703</v>
      </c>
      <c r="AB80" s="171">
        <v>-341.456071490434</v>
      </c>
      <c r="AC80" s="168"/>
      <c r="AD80" s="168"/>
      <c r="AE80" s="176">
        <v>72</v>
      </c>
      <c r="AF80" s="176">
        <v>379</v>
      </c>
      <c r="AG80" s="167"/>
      <c r="AH80" s="180">
        <v>193.55</v>
      </c>
      <c r="AI80" s="166">
        <v>72.288104099578803</v>
      </c>
      <c r="AJ80" s="181" t="s">
        <v>53</v>
      </c>
      <c r="AK80" s="182">
        <v>1.14743022380284</v>
      </c>
      <c r="AL80" s="183">
        <v>-4.8191864465922496</v>
      </c>
      <c r="AM80" s="168">
        <v>1.7000000000000001E-2</v>
      </c>
      <c r="AN80" s="168">
        <v>1.4999999999999999E-2</v>
      </c>
      <c r="AO80" s="176">
        <v>0</v>
      </c>
      <c r="AP80" s="176">
        <v>9</v>
      </c>
      <c r="AQ80" s="167"/>
      <c r="AR80" s="180">
        <v>35.200000000000003</v>
      </c>
      <c r="AS80" s="166">
        <v>13.1466869765186</v>
      </c>
      <c r="AT80" s="181" t="s">
        <v>54</v>
      </c>
      <c r="AU80" s="188">
        <v>0.82166793603241195</v>
      </c>
      <c r="AV80" s="171">
        <v>-15.1794759229441</v>
      </c>
      <c r="AW80" s="168"/>
      <c r="AX80" s="168"/>
      <c r="AY80" s="176">
        <v>8</v>
      </c>
      <c r="AZ80" s="176">
        <v>17</v>
      </c>
      <c r="BA80" s="167"/>
      <c r="BB80" s="184">
        <v>140.6</v>
      </c>
      <c r="BC80" s="180">
        <v>52.512050820980498</v>
      </c>
      <c r="BD80" s="181" t="s">
        <v>55</v>
      </c>
      <c r="BE80" s="178">
        <v>1.6410015881556399</v>
      </c>
      <c r="BF80" s="179">
        <v>39.841048154111903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0.69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311.61646000000002</v>
      </c>
      <c r="N81" s="171">
        <v>3772.9369900000002</v>
      </c>
      <c r="O81" s="166">
        <v>678.42172696684304</v>
      </c>
      <c r="P81" s="172">
        <v>255.63</v>
      </c>
      <c r="Q81" s="178">
        <v>2.6539206156039699</v>
      </c>
      <c r="R81" s="179">
        <v>2101.0806902477002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2443.4441649999999</v>
      </c>
      <c r="Y81" s="166">
        <v>439.36212413829799</v>
      </c>
      <c r="Z81" s="177">
        <v>573</v>
      </c>
      <c r="AA81" s="173">
        <v>0.76677508575619102</v>
      </c>
      <c r="AB81" s="174">
        <v>-1304.05675335101</v>
      </c>
      <c r="AC81" s="168"/>
      <c r="AD81" s="168"/>
      <c r="AE81" s="176">
        <v>744</v>
      </c>
      <c r="AF81" s="176">
        <v>1381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-158.02889678204801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-60.842259500202701</v>
      </c>
      <c r="AW81" s="168"/>
      <c r="AX81" s="168"/>
      <c r="AY81" s="176">
        <v>46</v>
      </c>
      <c r="AZ81" s="176">
        <v>63</v>
      </c>
      <c r="BA81" s="167"/>
      <c r="BB81" s="184">
        <v>223.2</v>
      </c>
      <c r="BC81" s="180">
        <v>40.134179250896899</v>
      </c>
      <c r="BD81" s="181" t="s">
        <v>55</v>
      </c>
      <c r="BE81" s="178">
        <v>1.2541931015905301</v>
      </c>
      <c r="BF81" s="179">
        <v>13.9154809995946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0.64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1617.5812000000001</v>
      </c>
      <c r="N82" s="171">
        <v>5459.5832499999997</v>
      </c>
      <c r="O82" s="166">
        <v>1166.1562385652101</v>
      </c>
      <c r="P82" s="172">
        <v>287.5</v>
      </c>
      <c r="Q82" s="178">
        <v>4.0561956124007299</v>
      </c>
      <c r="R82" s="179">
        <v>3876.70349874463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2341.9377399999998</v>
      </c>
      <c r="Y82" s="166">
        <v>500.23329268444002</v>
      </c>
      <c r="Z82" s="177">
        <v>573</v>
      </c>
      <c r="AA82" s="188">
        <v>0.87300749159588198</v>
      </c>
      <c r="AB82" s="171">
        <v>-812.81042511069199</v>
      </c>
      <c r="AC82" s="168"/>
      <c r="AD82" s="168"/>
      <c r="AE82" s="176">
        <v>341</v>
      </c>
      <c r="AF82" s="176">
        <v>878</v>
      </c>
      <c r="AG82" s="167"/>
      <c r="AH82" s="180">
        <v>194.2</v>
      </c>
      <c r="AI82" s="166">
        <v>41.480737843747399</v>
      </c>
      <c r="AJ82" s="181" t="s">
        <v>53</v>
      </c>
      <c r="AK82" s="173">
        <v>0.65842441021821296</v>
      </c>
      <c r="AL82" s="174">
        <v>-152.657128101176</v>
      </c>
      <c r="AM82" s="168"/>
      <c r="AN82" s="168"/>
      <c r="AO82" s="176">
        <v>101</v>
      </c>
      <c r="AP82" s="176">
        <v>160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-28.090699200298602</v>
      </c>
      <c r="AW82" s="168"/>
      <c r="AX82" s="168"/>
      <c r="AY82" s="176">
        <v>15</v>
      </c>
      <c r="AZ82" s="176">
        <v>30</v>
      </c>
      <c r="BA82" s="167"/>
      <c r="BB82" s="184">
        <v>220.2</v>
      </c>
      <c r="BC82" s="180">
        <v>47.034286679676498</v>
      </c>
      <c r="BD82" s="181" t="s">
        <v>55</v>
      </c>
      <c r="BE82" s="178">
        <v>1.4698214587398899</v>
      </c>
      <c r="BF82" s="179">
        <v>44.018601599402899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693.22747000000004</v>
      </c>
      <c r="N83" s="171">
        <v>1433.2429999999999</v>
      </c>
      <c r="O83" s="166">
        <v>501.609716167844</v>
      </c>
      <c r="P83" s="172">
        <v>255.63</v>
      </c>
      <c r="Q83" s="178">
        <v>1.96224901681275</v>
      </c>
      <c r="R83" s="179">
        <v>574.28282034975598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623.03121999999996</v>
      </c>
      <c r="Y83" s="166">
        <v>218.04991437453799</v>
      </c>
      <c r="Z83" s="177">
        <v>573</v>
      </c>
      <c r="AA83" s="173">
        <v>0.38054086278278798</v>
      </c>
      <c r="AB83" s="174">
        <v>-1302.34601639475</v>
      </c>
      <c r="AC83" s="168"/>
      <c r="AD83" s="168"/>
      <c r="AE83" s="176">
        <v>1015</v>
      </c>
      <c r="AF83" s="176">
        <v>1342</v>
      </c>
      <c r="AG83" s="167"/>
      <c r="AH83" s="180">
        <v>148.6</v>
      </c>
      <c r="AI83" s="166">
        <v>52.007373364141102</v>
      </c>
      <c r="AJ83" s="181" t="s">
        <v>53</v>
      </c>
      <c r="AK83" s="188">
        <v>0.82551386292287399</v>
      </c>
      <c r="AL83" s="171">
        <v>-63.090690912511697</v>
      </c>
      <c r="AM83" s="168"/>
      <c r="AN83" s="168"/>
      <c r="AO83" s="176">
        <v>32</v>
      </c>
      <c r="AP83" s="176">
        <v>68</v>
      </c>
      <c r="AQ83" s="167"/>
      <c r="AR83" s="180">
        <v>16.600000000000001</v>
      </c>
      <c r="AS83" s="166">
        <v>5.8097065803818397</v>
      </c>
      <c r="AT83" s="181" t="s">
        <v>54</v>
      </c>
      <c r="AU83" s="173">
        <v>0.36310666127386498</v>
      </c>
      <c r="AV83" s="174">
        <v>-37.162715152383903</v>
      </c>
      <c r="AW83" s="168"/>
      <c r="AX83" s="168"/>
      <c r="AY83" s="176">
        <v>30</v>
      </c>
      <c r="AZ83" s="176">
        <v>39</v>
      </c>
      <c r="BA83" s="167"/>
      <c r="BB83" s="184">
        <v>124.4</v>
      </c>
      <c r="BC83" s="180">
        <v>43.537801120451903</v>
      </c>
      <c r="BD83" s="181" t="s">
        <v>55</v>
      </c>
      <c r="BE83" s="178">
        <v>1.36055628501412</v>
      </c>
      <c r="BF83" s="179">
        <v>16.8745696952321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0.67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1142.5242000000001</v>
      </c>
      <c r="N84" s="171">
        <v>4548.84051</v>
      </c>
      <c r="O84" s="166">
        <v>1396.06343024326</v>
      </c>
      <c r="P84" s="172">
        <v>287.5</v>
      </c>
      <c r="Q84" s="178">
        <v>4.8558728008461198</v>
      </c>
      <c r="R84" s="179">
        <v>3447.1978889602001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1283.85959</v>
      </c>
      <c r="Y84" s="166">
        <v>394.02336028837999</v>
      </c>
      <c r="Z84" s="177">
        <v>573</v>
      </c>
      <c r="AA84" s="173">
        <v>0.68764984343521696</v>
      </c>
      <c r="AB84" s="174">
        <v>-911.76205123758098</v>
      </c>
      <c r="AC84" s="168"/>
      <c r="AD84" s="168"/>
      <c r="AE84" s="176">
        <v>584</v>
      </c>
      <c r="AF84" s="176">
        <v>957</v>
      </c>
      <c r="AG84" s="167"/>
      <c r="AH84" s="180">
        <v>66.05</v>
      </c>
      <c r="AI84" s="166">
        <v>20.271097517017001</v>
      </c>
      <c r="AJ84" s="181" t="s">
        <v>53</v>
      </c>
      <c r="AK84" s="173">
        <v>0.32176345265106299</v>
      </c>
      <c r="AL84" s="174">
        <v>-175.353426523504</v>
      </c>
      <c r="AM84" s="168"/>
      <c r="AN84" s="168"/>
      <c r="AO84" s="176">
        <v>140</v>
      </c>
      <c r="AP84" s="176">
        <v>181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-46.708806736127897</v>
      </c>
      <c r="AW84" s="168"/>
      <c r="AX84" s="168"/>
      <c r="AY84" s="176">
        <v>38</v>
      </c>
      <c r="AZ84" s="176">
        <v>48</v>
      </c>
      <c r="BA84" s="167"/>
      <c r="BB84" s="184">
        <v>84.2</v>
      </c>
      <c r="BC84" s="180">
        <v>25.8414293858112</v>
      </c>
      <c r="BD84" s="181" t="s">
        <v>55</v>
      </c>
      <c r="BE84" s="188">
        <v>0.80754466830660099</v>
      </c>
      <c r="BF84" s="171">
        <v>-38.417613472255901</v>
      </c>
      <c r="BG84" s="168"/>
      <c r="BH84" s="168"/>
      <c r="BI84" s="176">
        <v>21</v>
      </c>
      <c r="BJ84" s="176">
        <v>41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2.5999999999999999E-2</v>
      </c>
      <c r="G85" s="168">
        <v>2.1999999999999999E-2</v>
      </c>
      <c r="H85" s="169"/>
      <c r="I85" s="170">
        <v>4</v>
      </c>
      <c r="J85" s="170">
        <v>4</v>
      </c>
      <c r="K85" s="167"/>
      <c r="L85" s="171">
        <v>9285.7829000000002</v>
      </c>
      <c r="M85" s="171">
        <v>3073.5424499999999</v>
      </c>
      <c r="N85" s="171">
        <v>12359.325349999999</v>
      </c>
      <c r="O85" s="166">
        <v>3323.3702518452501</v>
      </c>
      <c r="P85" s="172">
        <v>287.5</v>
      </c>
      <c r="Q85" s="178">
        <v>11.5595487020704</v>
      </c>
      <c r="R85" s="179">
        <v>11101.9608121442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2366.821195</v>
      </c>
      <c r="Y85" s="166">
        <v>636.42819718309397</v>
      </c>
      <c r="Z85" s="177">
        <v>573</v>
      </c>
      <c r="AA85" s="182">
        <v>1.1106949340019101</v>
      </c>
      <c r="AB85" s="183">
        <v>-139.16099696992501</v>
      </c>
      <c r="AC85" s="168">
        <v>1.2999999999999999E-2</v>
      </c>
      <c r="AD85" s="168">
        <v>1.0999999999999999E-2</v>
      </c>
      <c r="AE85" s="176">
        <v>0</v>
      </c>
      <c r="AF85" s="176">
        <v>191</v>
      </c>
      <c r="AG85" s="167"/>
      <c r="AH85" s="180">
        <v>161.9</v>
      </c>
      <c r="AI85" s="166">
        <v>43.534224444843602</v>
      </c>
      <c r="AJ85" s="181" t="s">
        <v>53</v>
      </c>
      <c r="AK85" s="173">
        <v>0.69101943563243795</v>
      </c>
      <c r="AL85" s="174">
        <v>-113.626837860568</v>
      </c>
      <c r="AM85" s="168"/>
      <c r="AN85" s="168"/>
      <c r="AO85" s="176">
        <v>73</v>
      </c>
      <c r="AP85" s="176">
        <v>120</v>
      </c>
      <c r="AQ85" s="167"/>
      <c r="AR85" s="180">
        <v>22.2</v>
      </c>
      <c r="AS85" s="166">
        <v>5.96948599552519</v>
      </c>
      <c r="AT85" s="181" t="s">
        <v>54</v>
      </c>
      <c r="AU85" s="173">
        <v>0.37309287472032399</v>
      </c>
      <c r="AV85" s="174">
        <v>-47.775069932842598</v>
      </c>
      <c r="AW85" s="168"/>
      <c r="AX85" s="168"/>
      <c r="AY85" s="176">
        <v>38</v>
      </c>
      <c r="AZ85" s="176">
        <v>50</v>
      </c>
      <c r="BA85" s="167"/>
      <c r="BB85" s="184">
        <v>120.4</v>
      </c>
      <c r="BC85" s="180">
        <v>32.375050173929402</v>
      </c>
      <c r="BD85" s="181" t="s">
        <v>55</v>
      </c>
      <c r="BE85" s="182">
        <v>1.01172031793529</v>
      </c>
      <c r="BF85" s="183">
        <v>-19.5501398656851</v>
      </c>
      <c r="BG85" s="168">
        <v>3.0000000000000001E-3</v>
      </c>
      <c r="BH85" s="168">
        <v>1E-3</v>
      </c>
      <c r="BI85" s="176">
        <v>0</v>
      </c>
      <c r="BJ85" s="176">
        <v>23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2.9000000000000001E-2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3727.1944600000002</v>
      </c>
      <c r="N86" s="171">
        <v>8324.91698</v>
      </c>
      <c r="O86" s="166">
        <v>1032.7564815355199</v>
      </c>
      <c r="P86" s="172">
        <v>287.5</v>
      </c>
      <c r="Q86" s="178">
        <v>3.5921964575148499</v>
      </c>
      <c r="R86" s="179">
        <v>5599.5364268291996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2769.8413999999998</v>
      </c>
      <c r="Y86" s="166">
        <v>343.61563791539601</v>
      </c>
      <c r="Z86" s="177">
        <v>573</v>
      </c>
      <c r="AA86" s="173">
        <v>0.59967825116124995</v>
      </c>
      <c r="AB86" s="174">
        <v>-2661.9605372760602</v>
      </c>
      <c r="AC86" s="168"/>
      <c r="AD86" s="168"/>
      <c r="AE86" s="176">
        <v>1850</v>
      </c>
      <c r="AF86" s="176">
        <v>2773</v>
      </c>
      <c r="AG86" s="167"/>
      <c r="AH86" s="180">
        <v>304.39999999999998</v>
      </c>
      <c r="AI86" s="166">
        <v>37.762667631961399</v>
      </c>
      <c r="AJ86" s="181" t="s">
        <v>53</v>
      </c>
      <c r="AK86" s="173">
        <v>0.59940742272954595</v>
      </c>
      <c r="AL86" s="174">
        <v>-292.81382556438399</v>
      </c>
      <c r="AM86" s="168"/>
      <c r="AN86" s="168"/>
      <c r="AO86" s="176">
        <v>204</v>
      </c>
      <c r="AP86" s="176">
        <v>306</v>
      </c>
      <c r="AQ86" s="167"/>
      <c r="AR86" s="180">
        <v>53.6</v>
      </c>
      <c r="AS86" s="166">
        <v>6.6494053386108103</v>
      </c>
      <c r="AT86" s="181" t="s">
        <v>54</v>
      </c>
      <c r="AU86" s="173">
        <v>0.41558783366317598</v>
      </c>
      <c r="AV86" s="174">
        <v>-98.073352524287898</v>
      </c>
      <c r="AW86" s="168"/>
      <c r="AX86" s="168"/>
      <c r="AY86" s="176">
        <v>76</v>
      </c>
      <c r="AZ86" s="176">
        <v>102</v>
      </c>
      <c r="BA86" s="167"/>
      <c r="BB86" s="184">
        <v>307.39999999999998</v>
      </c>
      <c r="BC86" s="180">
        <v>38.134835841212002</v>
      </c>
      <c r="BD86" s="181" t="s">
        <v>55</v>
      </c>
      <c r="BE86" s="178">
        <v>1.19171362003787</v>
      </c>
      <c r="BF86" s="179">
        <v>4.0532949514242196</v>
      </c>
      <c r="BG86" s="168">
        <v>0.02</v>
      </c>
      <c r="BH86" s="168">
        <v>1.9E-2</v>
      </c>
      <c r="BI86" s="176">
        <v>0</v>
      </c>
      <c r="BJ86" s="176">
        <v>3</v>
      </c>
      <c r="BK86" s="169"/>
      <c r="BL86" s="185">
        <v>0.8</v>
      </c>
      <c r="BM86" s="173">
        <v>0.59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2051.76953</v>
      </c>
      <c r="N87" s="171">
        <v>14874.859119999999</v>
      </c>
      <c r="O87" s="166">
        <v>2254.6616614180598</v>
      </c>
      <c r="P87" s="172">
        <v>271.31</v>
      </c>
      <c r="Q87" s="178">
        <v>8.31027850583488</v>
      </c>
      <c r="R87" s="179">
        <v>12769.895452075099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3113.3211900000001</v>
      </c>
      <c r="Y87" s="166">
        <v>471.902682919222</v>
      </c>
      <c r="Z87" s="177">
        <v>573</v>
      </c>
      <c r="AA87" s="188">
        <v>0.82356489165658298</v>
      </c>
      <c r="AB87" s="171">
        <v>-1332.3099394128201</v>
      </c>
      <c r="AC87" s="168"/>
      <c r="AD87" s="168"/>
      <c r="AE87" s="176">
        <v>667</v>
      </c>
      <c r="AF87" s="176">
        <v>1424</v>
      </c>
      <c r="AG87" s="167"/>
      <c r="AH87" s="180">
        <v>318.8</v>
      </c>
      <c r="AI87" s="166">
        <v>48.322214809660601</v>
      </c>
      <c r="AJ87" s="181" t="s">
        <v>53</v>
      </c>
      <c r="AK87" s="173">
        <v>0.767019282693025</v>
      </c>
      <c r="AL87" s="174">
        <v>-169.986668678896</v>
      </c>
      <c r="AM87" s="168"/>
      <c r="AN87" s="168"/>
      <c r="AO87" s="176">
        <v>97</v>
      </c>
      <c r="AP87" s="176">
        <v>180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-72.736296807338704</v>
      </c>
      <c r="AW87" s="168"/>
      <c r="AX87" s="168"/>
      <c r="AY87" s="176">
        <v>55</v>
      </c>
      <c r="AZ87" s="176">
        <v>76</v>
      </c>
      <c r="BA87" s="167"/>
      <c r="BB87" s="184">
        <v>264.39999999999998</v>
      </c>
      <c r="BC87" s="180">
        <v>40.076516924950603</v>
      </c>
      <c r="BD87" s="181" t="s">
        <v>55</v>
      </c>
      <c r="BE87" s="178">
        <v>1.2523911539047099</v>
      </c>
      <c r="BF87" s="179">
        <v>16.127406385322601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-10842.1037760158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-324.88973442459798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-51.148164622599801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22.432678286933399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-9609.1586500098092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-730.02259424471902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-55.580258058319899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-28.8743512529066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-35.3487025058133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2.7E-2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3468.1925700000002</v>
      </c>
      <c r="N90" s="171">
        <v>5128.4118699999999</v>
      </c>
      <c r="O90" s="166">
        <v>1115.0790603151599</v>
      </c>
      <c r="P90" s="172">
        <v>265.83499999999998</v>
      </c>
      <c r="Q90" s="178">
        <v>4.1946284737343102</v>
      </c>
      <c r="R90" s="179">
        <v>3690.61770136631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2366.277705</v>
      </c>
      <c r="Y90" s="166">
        <v>514.50366831323004</v>
      </c>
      <c r="Z90" s="177">
        <v>573</v>
      </c>
      <c r="AA90" s="188">
        <v>0.89791216110511396</v>
      </c>
      <c r="AB90" s="171">
        <v>-732.84791287237101</v>
      </c>
      <c r="AC90" s="168"/>
      <c r="AD90" s="168"/>
      <c r="AE90" s="176">
        <v>270</v>
      </c>
      <c r="AF90" s="176">
        <v>797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-76.841560080208296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73">
        <v>0.77460025697443702</v>
      </c>
      <c r="AV90" s="174">
        <v>-29.5375390679894</v>
      </c>
      <c r="AW90" s="168"/>
      <c r="AX90" s="168"/>
      <c r="AY90" s="176">
        <v>17</v>
      </c>
      <c r="AZ90" s="176">
        <v>32</v>
      </c>
      <c r="BA90" s="167"/>
      <c r="BB90" s="184">
        <v>172.4</v>
      </c>
      <c r="BC90" s="180">
        <v>37.485216646285799</v>
      </c>
      <c r="BD90" s="181" t="s">
        <v>55</v>
      </c>
      <c r="BE90" s="178">
        <v>1.1714130201964299</v>
      </c>
      <c r="BF90" s="179">
        <v>-0.67507813597879396</v>
      </c>
      <c r="BG90" s="168">
        <v>0.02</v>
      </c>
      <c r="BH90" s="168">
        <v>1.7000000000000001E-2</v>
      </c>
      <c r="BI90" s="176">
        <v>0</v>
      </c>
      <c r="BJ90" s="176">
        <v>5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3287.29142</v>
      </c>
      <c r="N91" s="171">
        <v>8709.6120499999997</v>
      </c>
      <c r="O91" s="166">
        <v>1486.59395741718</v>
      </c>
      <c r="P91" s="172">
        <v>266.37799999999999</v>
      </c>
      <c r="Q91" s="178">
        <v>5.5807685222397501</v>
      </c>
      <c r="R91" s="179">
        <v>6874.29067266946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2522.5543050000001</v>
      </c>
      <c r="Y91" s="166">
        <v>430.56039299358901</v>
      </c>
      <c r="Z91" s="177">
        <v>573</v>
      </c>
      <c r="AA91" s="173">
        <v>0.75141429841813001</v>
      </c>
      <c r="AB91" s="174">
        <v>-1425.36612840817</v>
      </c>
      <c r="AC91" s="168"/>
      <c r="AD91" s="168"/>
      <c r="AE91" s="176">
        <v>835</v>
      </c>
      <c r="AF91" s="176">
        <v>1506</v>
      </c>
      <c r="AG91" s="167"/>
      <c r="AH91" s="180">
        <v>296.7</v>
      </c>
      <c r="AI91" s="166">
        <v>50.642029132133104</v>
      </c>
      <c r="AJ91" s="181" t="s">
        <v>53</v>
      </c>
      <c r="AK91" s="188">
        <v>0.80384173225608102</v>
      </c>
      <c r="AL91" s="171">
        <v>-137.36455027000801</v>
      </c>
      <c r="AM91" s="168"/>
      <c r="AN91" s="168"/>
      <c r="AO91" s="176">
        <v>73</v>
      </c>
      <c r="AP91" s="176">
        <v>147</v>
      </c>
      <c r="AQ91" s="167"/>
      <c r="AR91" s="180">
        <v>25.4</v>
      </c>
      <c r="AS91" s="166">
        <v>4.3353809907522098</v>
      </c>
      <c r="AT91" s="181" t="s">
        <v>54</v>
      </c>
      <c r="AU91" s="173">
        <v>0.270961311922013</v>
      </c>
      <c r="AV91" s="174">
        <v>-84.838615941589296</v>
      </c>
      <c r="AW91" s="168"/>
      <c r="AX91" s="168"/>
      <c r="AY91" s="176">
        <v>69</v>
      </c>
      <c r="AZ91" s="176">
        <v>88</v>
      </c>
      <c r="BA91" s="167"/>
      <c r="BB91" s="184">
        <v>242</v>
      </c>
      <c r="BC91" s="180">
        <v>41.305598415828101</v>
      </c>
      <c r="BD91" s="181" t="s">
        <v>55</v>
      </c>
      <c r="BE91" s="178">
        <v>1.2907999504946299</v>
      </c>
      <c r="BF91" s="179">
        <v>21.5227681168213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3.9E-2</v>
      </c>
      <c r="G92" s="168">
        <v>3.5000000000000003E-2</v>
      </c>
      <c r="H92" s="169"/>
      <c r="I92" s="170">
        <v>5</v>
      </c>
      <c r="J92" s="170">
        <v>4</v>
      </c>
      <c r="K92" s="167"/>
      <c r="L92" s="171">
        <v>2339.5276899999999</v>
      </c>
      <c r="M92" s="171">
        <v>2198.0561299999999</v>
      </c>
      <c r="N92" s="171">
        <v>4537.5838199999998</v>
      </c>
      <c r="O92" s="166">
        <v>1397.97016313004</v>
      </c>
      <c r="P92" s="172">
        <v>247.02500000000001</v>
      </c>
      <c r="Q92" s="178">
        <v>5.6592254351990299</v>
      </c>
      <c r="R92" s="179">
        <v>3594.6635151946598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1957.8344999999999</v>
      </c>
      <c r="Y92" s="166">
        <v>603.18317499347404</v>
      </c>
      <c r="Z92" s="177">
        <v>573</v>
      </c>
      <c r="AA92" s="182">
        <v>1.0526756980688901</v>
      </c>
      <c r="AB92" s="183">
        <v>-229.366530881328</v>
      </c>
      <c r="AC92" s="168">
        <v>7.0000000000000001E-3</v>
      </c>
      <c r="AD92" s="168">
        <v>5.0000000000000001E-3</v>
      </c>
      <c r="AE92" s="176">
        <v>0</v>
      </c>
      <c r="AF92" s="176">
        <v>275</v>
      </c>
      <c r="AG92" s="167"/>
      <c r="AH92" s="180">
        <v>204.3</v>
      </c>
      <c r="AI92" s="166">
        <v>62.942155044855298</v>
      </c>
      <c r="AJ92" s="181" t="s">
        <v>53</v>
      </c>
      <c r="AK92" s="182">
        <v>0.99908182610881502</v>
      </c>
      <c r="AL92" s="183">
        <v>-36.177600253968002</v>
      </c>
      <c r="AM92" s="168">
        <v>2E-3</v>
      </c>
      <c r="AN92" s="168">
        <v>0</v>
      </c>
      <c r="AO92" s="176">
        <v>1</v>
      </c>
      <c r="AP92" s="176">
        <v>42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-30.473676254975999</v>
      </c>
      <c r="AW92" s="168"/>
      <c r="AX92" s="168"/>
      <c r="AY92" s="176">
        <v>22</v>
      </c>
      <c r="AZ92" s="176">
        <v>32</v>
      </c>
      <c r="BA92" s="167"/>
      <c r="BB92" s="184">
        <v>148.6</v>
      </c>
      <c r="BC92" s="180">
        <v>45.781714340017203</v>
      </c>
      <c r="BD92" s="181" t="s">
        <v>55</v>
      </c>
      <c r="BE92" s="178">
        <v>1.43067857312554</v>
      </c>
      <c r="BF92" s="179">
        <v>26.452647490048001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0.71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2994.8119499999998</v>
      </c>
      <c r="N93" s="171">
        <v>6048.5062099999996</v>
      </c>
      <c r="O93" s="166">
        <v>1012.54414474498</v>
      </c>
      <c r="P93" s="172">
        <v>287.5</v>
      </c>
      <c r="Q93" s="178">
        <v>3.5218926773738399</v>
      </c>
      <c r="R93" s="179">
        <v>4028.8412302414599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2316.2298350000001</v>
      </c>
      <c r="Y93" s="166">
        <v>387.74614357433097</v>
      </c>
      <c r="Z93" s="177">
        <v>573</v>
      </c>
      <c r="AA93" s="173">
        <v>0.67669484044385797</v>
      </c>
      <c r="AB93" s="174">
        <v>-1709.05028117962</v>
      </c>
      <c r="AC93" s="168"/>
      <c r="AD93" s="168"/>
      <c r="AE93" s="176">
        <v>1107</v>
      </c>
      <c r="AF93" s="176">
        <v>1792</v>
      </c>
      <c r="AG93" s="167"/>
      <c r="AH93" s="180">
        <v>331.6</v>
      </c>
      <c r="AI93" s="166">
        <v>55.511167012166602</v>
      </c>
      <c r="AJ93" s="181" t="s">
        <v>53</v>
      </c>
      <c r="AK93" s="188">
        <v>0.88112963511375497</v>
      </c>
      <c r="AL93" s="171">
        <v>-110.970065129696</v>
      </c>
      <c r="AM93" s="168"/>
      <c r="AN93" s="168"/>
      <c r="AO93" s="176">
        <v>45</v>
      </c>
      <c r="AP93" s="176">
        <v>121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-79.998746699605405</v>
      </c>
      <c r="AW93" s="168"/>
      <c r="AX93" s="168"/>
      <c r="AY93" s="176">
        <v>64</v>
      </c>
      <c r="AZ93" s="176">
        <v>83</v>
      </c>
      <c r="BA93" s="167"/>
      <c r="BB93" s="184">
        <v>149.19999999999999</v>
      </c>
      <c r="BC93" s="180">
        <v>24.976677075438001</v>
      </c>
      <c r="BD93" s="181" t="s">
        <v>55</v>
      </c>
      <c r="BE93" s="188">
        <v>0.78052115860743898</v>
      </c>
      <c r="BF93" s="171">
        <v>-75.597493399210805</v>
      </c>
      <c r="BG93" s="168"/>
      <c r="BH93" s="168"/>
      <c r="BI93" s="176">
        <v>42</v>
      </c>
      <c r="BJ93" s="176">
        <v>81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8.9999999999999993E-3</v>
      </c>
      <c r="G94" s="168">
        <v>7.0000000000000001E-3</v>
      </c>
      <c r="H94" s="169"/>
      <c r="I94" s="170">
        <v>2</v>
      </c>
      <c r="J94" s="170">
        <v>2</v>
      </c>
      <c r="K94" s="167"/>
      <c r="L94" s="171">
        <v>2396.19931</v>
      </c>
      <c r="M94" s="171">
        <v>-1387.4469200000001</v>
      </c>
      <c r="N94" s="171">
        <v>1008.75239</v>
      </c>
      <c r="O94" s="166">
        <v>188.64739696103501</v>
      </c>
      <c r="P94" s="172">
        <v>287.5</v>
      </c>
      <c r="Q94" s="173">
        <v>0.65616485899490395</v>
      </c>
      <c r="R94" s="174">
        <v>-799.16644987376696</v>
      </c>
      <c r="S94" s="168"/>
      <c r="T94" s="168"/>
      <c r="U94" s="175">
        <v>529</v>
      </c>
      <c r="V94" s="176">
        <v>837</v>
      </c>
      <c r="W94" s="167"/>
      <c r="X94" s="175">
        <v>2534.1461450000002</v>
      </c>
      <c r="Y94" s="166">
        <v>473.91220929160897</v>
      </c>
      <c r="Z94" s="177">
        <v>573</v>
      </c>
      <c r="AA94" s="188">
        <v>0.82707191848448403</v>
      </c>
      <c r="AB94" s="171">
        <v>-1069.1147080353701</v>
      </c>
      <c r="AC94" s="168"/>
      <c r="AD94" s="168"/>
      <c r="AE94" s="176">
        <v>530</v>
      </c>
      <c r="AF94" s="176">
        <v>1143</v>
      </c>
      <c r="AG94" s="167"/>
      <c r="AH94" s="180">
        <v>315.45</v>
      </c>
      <c r="AI94" s="166">
        <v>58.992496038952098</v>
      </c>
      <c r="AJ94" s="181" t="s">
        <v>53</v>
      </c>
      <c r="AK94" s="188">
        <v>0.93638882601511197</v>
      </c>
      <c r="AL94" s="171">
        <v>-80.720041433208095</v>
      </c>
      <c r="AM94" s="168"/>
      <c r="AN94" s="168"/>
      <c r="AO94" s="176">
        <v>22</v>
      </c>
      <c r="AP94" s="176">
        <v>89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-81.514613697322702</v>
      </c>
      <c r="AW94" s="168"/>
      <c r="AX94" s="168"/>
      <c r="AY94" s="176">
        <v>67</v>
      </c>
      <c r="AZ94" s="176">
        <v>84</v>
      </c>
      <c r="BA94" s="167"/>
      <c r="BB94" s="184">
        <v>183</v>
      </c>
      <c r="BC94" s="180">
        <v>34.2229411162727</v>
      </c>
      <c r="BD94" s="181" t="s">
        <v>55</v>
      </c>
      <c r="BE94" s="182">
        <v>1.0694669098835199</v>
      </c>
      <c r="BF94" s="183">
        <v>-18.229227394645399</v>
      </c>
      <c r="BG94" s="168">
        <v>8.9999999999999993E-3</v>
      </c>
      <c r="BH94" s="168">
        <v>7.0000000000000001E-3</v>
      </c>
      <c r="BI94" s="176">
        <v>0</v>
      </c>
      <c r="BJ94" s="176">
        <v>23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3.3000000000000002E-2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611.26007000000004</v>
      </c>
      <c r="N95" s="171">
        <v>2673.1503400000001</v>
      </c>
      <c r="O95" s="166">
        <v>1438.97769860925</v>
      </c>
      <c r="P95" s="172">
        <v>247.02500000000001</v>
      </c>
      <c r="Q95" s="178">
        <v>5.8252310438589197</v>
      </c>
      <c r="R95" s="179">
        <v>2133.4936678146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1078.9677200000001</v>
      </c>
      <c r="Y95" s="166">
        <v>580.81674770273798</v>
      </c>
      <c r="Z95" s="177">
        <v>573</v>
      </c>
      <c r="AA95" s="182">
        <v>1.0136417935475399</v>
      </c>
      <c r="AB95" s="183">
        <v>-172.821666346467</v>
      </c>
      <c r="AC95" s="168">
        <v>3.0000000000000001E-3</v>
      </c>
      <c r="AD95" s="168">
        <v>1E-3</v>
      </c>
      <c r="AE95" s="176">
        <v>0</v>
      </c>
      <c r="AF95" s="176">
        <v>199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-35.931293786784302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-9.0539793744214094</v>
      </c>
      <c r="AW95" s="168"/>
      <c r="AX95" s="168"/>
      <c r="AY95" s="176">
        <v>4</v>
      </c>
      <c r="AZ95" s="176">
        <v>10</v>
      </c>
      <c r="BA95" s="167"/>
      <c r="BB95" s="184">
        <v>94</v>
      </c>
      <c r="BC95" s="180">
        <v>50.600933903803401</v>
      </c>
      <c r="BD95" s="181" t="s">
        <v>55</v>
      </c>
      <c r="BE95" s="178">
        <v>1.5812791844938501</v>
      </c>
      <c r="BF95" s="179">
        <v>24.092041251157202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5.0999999999999997E-2</v>
      </c>
      <c r="G96" s="168">
        <v>4.5999999999999999E-2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1108.07259</v>
      </c>
      <c r="N96" s="171">
        <v>3031.9765299999999</v>
      </c>
      <c r="O96" s="166">
        <v>916.69522425798095</v>
      </c>
      <c r="P96" s="172">
        <v>248.167</v>
      </c>
      <c r="Q96" s="178">
        <v>3.6938643101539701</v>
      </c>
      <c r="R96" s="179">
        <v>2066.6989507779899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2105.4034499999998</v>
      </c>
      <c r="Y96" s="166">
        <v>636.55284552986905</v>
      </c>
      <c r="Z96" s="177">
        <v>573</v>
      </c>
      <c r="AA96" s="182">
        <v>1.1109124703837201</v>
      </c>
      <c r="AB96" s="183">
        <v>-123.354011282969</v>
      </c>
      <c r="AC96" s="168">
        <v>1.2999999999999999E-2</v>
      </c>
      <c r="AD96" s="168">
        <v>1.0999999999999999E-2</v>
      </c>
      <c r="AE96" s="176">
        <v>0</v>
      </c>
      <c r="AF96" s="176">
        <v>169</v>
      </c>
      <c r="AG96" s="167"/>
      <c r="AH96" s="180">
        <v>219.75</v>
      </c>
      <c r="AI96" s="166">
        <v>66.439754245291397</v>
      </c>
      <c r="AJ96" s="181" t="s">
        <v>53</v>
      </c>
      <c r="AK96" s="182">
        <v>1.05459927373478</v>
      </c>
      <c r="AL96" s="183">
        <v>-25.296631868808198</v>
      </c>
      <c r="AM96" s="168">
        <v>8.0000000000000002E-3</v>
      </c>
      <c r="AN96" s="168">
        <v>5.0000000000000001E-3</v>
      </c>
      <c r="AO96" s="176">
        <v>0</v>
      </c>
      <c r="AP96" s="176">
        <v>31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-47.634065236522702</v>
      </c>
      <c r="AW96" s="168"/>
      <c r="AX96" s="168"/>
      <c r="AY96" s="176">
        <v>39</v>
      </c>
      <c r="AZ96" s="176">
        <v>49</v>
      </c>
      <c r="BA96" s="167"/>
      <c r="BB96" s="184">
        <v>136.6</v>
      </c>
      <c r="BC96" s="180">
        <v>41.299979203216402</v>
      </c>
      <c r="BD96" s="181" t="s">
        <v>55</v>
      </c>
      <c r="BE96" s="178">
        <v>1.2906243501005099</v>
      </c>
      <c r="BF96" s="179">
        <v>12.131869526954601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1.6E-2</v>
      </c>
      <c r="G97" s="168">
        <v>1.4E-2</v>
      </c>
      <c r="H97" s="169"/>
      <c r="I97" s="170">
        <v>3</v>
      </c>
      <c r="J97" s="170">
        <v>3</v>
      </c>
      <c r="K97" s="167"/>
      <c r="L97" s="171">
        <v>1526.53475</v>
      </c>
      <c r="M97" s="171">
        <v>1372.72128</v>
      </c>
      <c r="N97" s="171">
        <v>2899.25603</v>
      </c>
      <c r="O97" s="166">
        <v>949.08542942838199</v>
      </c>
      <c r="P97" s="172">
        <v>285.53899999999999</v>
      </c>
      <c r="Q97" s="178">
        <v>3.3238381777213699</v>
      </c>
      <c r="R97" s="179">
        <v>1873.4765217998199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1100.48451</v>
      </c>
      <c r="Y97" s="166">
        <v>360.24890625221298</v>
      </c>
      <c r="Z97" s="177">
        <v>573</v>
      </c>
      <c r="AA97" s="173">
        <v>0.62870664267401899</v>
      </c>
      <c r="AB97" s="174">
        <v>-957.97916115771</v>
      </c>
      <c r="AC97" s="168"/>
      <c r="AD97" s="168"/>
      <c r="AE97" s="176">
        <v>650</v>
      </c>
      <c r="AF97" s="176">
        <v>1000</v>
      </c>
      <c r="AG97" s="167"/>
      <c r="AH97" s="180">
        <v>143.5</v>
      </c>
      <c r="AI97" s="166">
        <v>46.975416352922998</v>
      </c>
      <c r="AJ97" s="181" t="s">
        <v>53</v>
      </c>
      <c r="AK97" s="173">
        <v>0.74564152941147699</v>
      </c>
      <c r="AL97" s="174">
        <v>-82.823230860271806</v>
      </c>
      <c r="AM97" s="168"/>
      <c r="AN97" s="168"/>
      <c r="AO97" s="176">
        <v>49</v>
      </c>
      <c r="AP97" s="176">
        <v>88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-40.078915774037299</v>
      </c>
      <c r="AW97" s="168"/>
      <c r="AX97" s="168"/>
      <c r="AY97" s="176">
        <v>32</v>
      </c>
      <c r="AZ97" s="176">
        <v>42</v>
      </c>
      <c r="BA97" s="167"/>
      <c r="BB97" s="184">
        <v>101.6</v>
      </c>
      <c r="BC97" s="180">
        <v>33.259249487505102</v>
      </c>
      <c r="BD97" s="181" t="s">
        <v>55</v>
      </c>
      <c r="BE97" s="182">
        <v>1.03935154648453</v>
      </c>
      <c r="BF97" s="183">
        <v>-13.3578315480746</v>
      </c>
      <c r="BG97" s="168">
        <v>6.0000000000000001E-3</v>
      </c>
      <c r="BH97" s="168">
        <v>4.0000000000000001E-3</v>
      </c>
      <c r="BI97" s="176">
        <v>0</v>
      </c>
      <c r="BJ97" s="176">
        <v>16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2.6499999999999999E-2</v>
      </c>
      <c r="G98" s="168">
        <v>2.5000000000000001E-2</v>
      </c>
      <c r="H98" s="169"/>
      <c r="I98" s="170">
        <v>3</v>
      </c>
      <c r="J98" s="170">
        <v>3</v>
      </c>
      <c r="K98" s="167"/>
      <c r="L98" s="171">
        <v>479.52219000000002</v>
      </c>
      <c r="M98" s="171">
        <v>391.96629000000001</v>
      </c>
      <c r="N98" s="171">
        <v>871.48847999999998</v>
      </c>
      <c r="O98" s="166">
        <v>317.460066644915</v>
      </c>
      <c r="P98" s="172">
        <v>287.5</v>
      </c>
      <c r="Q98" s="182">
        <v>1.10420892746057</v>
      </c>
      <c r="R98" s="183">
        <v>-56.660556828533899</v>
      </c>
      <c r="S98" s="168">
        <v>6.4999999999999997E-3</v>
      </c>
      <c r="T98" s="168">
        <v>5.0000000000000001E-3</v>
      </c>
      <c r="U98" s="175">
        <v>0</v>
      </c>
      <c r="V98" s="176">
        <v>76</v>
      </c>
      <c r="W98" s="167"/>
      <c r="X98" s="175">
        <v>728.67929000000004</v>
      </c>
      <c r="Y98" s="166">
        <v>265.43847827589099</v>
      </c>
      <c r="Z98" s="177">
        <v>573</v>
      </c>
      <c r="AA98" s="173">
        <v>0.46324341758445198</v>
      </c>
      <c r="AB98" s="174">
        <v>-1121.1620947052199</v>
      </c>
      <c r="AC98" s="168"/>
      <c r="AD98" s="168"/>
      <c r="AE98" s="176">
        <v>845</v>
      </c>
      <c r="AF98" s="176">
        <v>1159</v>
      </c>
      <c r="AG98" s="167"/>
      <c r="AH98" s="180">
        <v>166.9</v>
      </c>
      <c r="AI98" s="166">
        <v>60.797229497556103</v>
      </c>
      <c r="AJ98" s="181" t="s">
        <v>53</v>
      </c>
      <c r="AK98" s="188">
        <v>0.96503538885009699</v>
      </c>
      <c r="AL98" s="171">
        <v>-36.485701983296103</v>
      </c>
      <c r="AM98" s="168"/>
      <c r="AN98" s="168"/>
      <c r="AO98" s="176">
        <v>7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-28.053511614805402</v>
      </c>
      <c r="AW98" s="168"/>
      <c r="AX98" s="168"/>
      <c r="AY98" s="176">
        <v>21</v>
      </c>
      <c r="AZ98" s="176">
        <v>30</v>
      </c>
      <c r="BA98" s="167"/>
      <c r="BB98" s="184">
        <v>108.4</v>
      </c>
      <c r="BC98" s="180">
        <v>39.487235934901598</v>
      </c>
      <c r="BD98" s="181" t="s">
        <v>55</v>
      </c>
      <c r="BE98" s="178">
        <v>1.23397612296568</v>
      </c>
      <c r="BF98" s="179">
        <v>5.0929767703892797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3.6999999999999998E-2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-81.278499999999994</v>
      </c>
      <c r="N99" s="171">
        <v>2347.8687799999998</v>
      </c>
      <c r="O99" s="166">
        <v>625.01438272279904</v>
      </c>
      <c r="P99" s="172">
        <v>261.89100000000002</v>
      </c>
      <c r="Q99" s="178">
        <v>2.3865439542511901</v>
      </c>
      <c r="R99" s="179">
        <v>1190.9264658382899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2300.223035</v>
      </c>
      <c r="Y99" s="166">
        <v>612.330847699797</v>
      </c>
      <c r="Z99" s="177">
        <v>573</v>
      </c>
      <c r="AA99" s="182">
        <v>1.06864022286177</v>
      </c>
      <c r="AB99" s="183">
        <v>-231.08940420049601</v>
      </c>
      <c r="AC99" s="168">
        <v>8.9999999999999993E-3</v>
      </c>
      <c r="AD99" s="168">
        <v>7.0000000000000001E-3</v>
      </c>
      <c r="AE99" s="176">
        <v>0</v>
      </c>
      <c r="AF99" s="176">
        <v>283</v>
      </c>
      <c r="AG99" s="167"/>
      <c r="AH99" s="180">
        <v>223.55</v>
      </c>
      <c r="AI99" s="166">
        <v>59.510125288041699</v>
      </c>
      <c r="AJ99" s="181" t="s">
        <v>53</v>
      </c>
      <c r="AK99" s="188">
        <v>0.94460516330224897</v>
      </c>
      <c r="AL99" s="171">
        <v>-54.761838864975999</v>
      </c>
      <c r="AM99" s="168"/>
      <c r="AN99" s="168"/>
      <c r="AO99" s="176">
        <v>14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-45.682371775231999</v>
      </c>
      <c r="AW99" s="168"/>
      <c r="AX99" s="168"/>
      <c r="AY99" s="176">
        <v>36</v>
      </c>
      <c r="AZ99" s="176">
        <v>48</v>
      </c>
      <c r="BA99" s="167"/>
      <c r="BB99" s="184">
        <v>159</v>
      </c>
      <c r="BC99" s="180">
        <v>42.326593248931502</v>
      </c>
      <c r="BD99" s="181" t="s">
        <v>55</v>
      </c>
      <c r="BE99" s="178">
        <v>1.3227060390291101</v>
      </c>
      <c r="BF99" s="179">
        <v>17.635256449536001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-201.24996999999999</v>
      </c>
      <c r="N100" s="171">
        <v>992.05930000000001</v>
      </c>
      <c r="O100" s="166">
        <v>348.71777575308698</v>
      </c>
      <c r="P100" s="172">
        <v>228.56200000000001</v>
      </c>
      <c r="Q100" s="178">
        <v>1.5257032041769301</v>
      </c>
      <c r="R100" s="179">
        <v>227.38781369386601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991.26073499999995</v>
      </c>
      <c r="Y100" s="166">
        <v>348.43707296587002</v>
      </c>
      <c r="Z100" s="177">
        <v>573</v>
      </c>
      <c r="AA100" s="173">
        <v>0.608092622977085</v>
      </c>
      <c r="AB100" s="174">
        <v>-925.75417409868896</v>
      </c>
      <c r="AC100" s="168"/>
      <c r="AD100" s="168"/>
      <c r="AE100" s="176">
        <v>639</v>
      </c>
      <c r="AF100" s="176">
        <v>965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-105.771272728128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-52.529212121429403</v>
      </c>
      <c r="AW100" s="168"/>
      <c r="AX100" s="168"/>
      <c r="AY100" s="176">
        <v>45</v>
      </c>
      <c r="AZ100" s="176">
        <v>54</v>
      </c>
      <c r="BA100" s="167"/>
      <c r="BB100" s="184">
        <v>50.4</v>
      </c>
      <c r="BC100" s="180">
        <v>17.716053766096</v>
      </c>
      <c r="BD100" s="181" t="s">
        <v>55</v>
      </c>
      <c r="BE100" s="173">
        <v>0.55362668019049999</v>
      </c>
      <c r="BF100" s="174">
        <v>-56.6584242428587</v>
      </c>
      <c r="BG100" s="168"/>
      <c r="BH100" s="168"/>
      <c r="BI100" s="176">
        <v>41</v>
      </c>
      <c r="BJ100" s="176">
        <v>59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320.62792999999999</v>
      </c>
      <c r="N101" s="171">
        <v>1127.2880500000001</v>
      </c>
      <c r="O101" s="166">
        <v>458.87010375043297</v>
      </c>
      <c r="P101" s="172">
        <v>287.5</v>
      </c>
      <c r="Q101" s="178">
        <v>1.5960699260884601</v>
      </c>
      <c r="R101" s="179">
        <v>296.69114122363499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743.36573499999997</v>
      </c>
      <c r="Y101" s="166">
        <v>302.591970121538</v>
      </c>
      <c r="Z101" s="177">
        <v>573</v>
      </c>
      <c r="AA101" s="173">
        <v>0.52808371748959504</v>
      </c>
      <c r="AB101" s="174">
        <v>-912.050017100373</v>
      </c>
      <c r="AC101" s="168"/>
      <c r="AD101" s="168"/>
      <c r="AE101" s="176">
        <v>665</v>
      </c>
      <c r="AF101" s="176">
        <v>946</v>
      </c>
      <c r="AG101" s="167"/>
      <c r="AH101" s="180">
        <v>88.8</v>
      </c>
      <c r="AI101" s="166">
        <v>36.146631034577602</v>
      </c>
      <c r="AJ101" s="181" t="s">
        <v>53</v>
      </c>
      <c r="AK101" s="173">
        <v>0.57375604816789805</v>
      </c>
      <c r="AL101" s="174">
        <v>-93.209061749255596</v>
      </c>
      <c r="AM101" s="168"/>
      <c r="AN101" s="168"/>
      <c r="AO101" s="176">
        <v>66</v>
      </c>
      <c r="AP101" s="176">
        <v>97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-44.724523618858598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-20.049047237717101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-502.98129</v>
      </c>
      <c r="N102" s="171">
        <v>3322.2327</v>
      </c>
      <c r="O102" s="166">
        <v>831.20733455970606</v>
      </c>
      <c r="P102" s="172">
        <v>274.60399999999998</v>
      </c>
      <c r="Q102" s="178">
        <v>3.0269309061765499</v>
      </c>
      <c r="R102" s="179">
        <v>2031.50430999026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1712.2072450000001</v>
      </c>
      <c r="Y102" s="166">
        <v>428.38637411830598</v>
      </c>
      <c r="Z102" s="177">
        <v>573</v>
      </c>
      <c r="AA102" s="173">
        <v>0.74762019915934597</v>
      </c>
      <c r="AB102" s="174">
        <v>-981.07969719888604</v>
      </c>
      <c r="AC102" s="168"/>
      <c r="AD102" s="168"/>
      <c r="AE102" s="176">
        <v>579</v>
      </c>
      <c r="AF102" s="176">
        <v>1037</v>
      </c>
      <c r="AG102" s="167"/>
      <c r="AH102" s="180">
        <v>132</v>
      </c>
      <c r="AI102" s="166">
        <v>33.0257926128658</v>
      </c>
      <c r="AJ102" s="181" t="s">
        <v>53</v>
      </c>
      <c r="AK102" s="173">
        <v>0.52421893036294898</v>
      </c>
      <c r="AL102" s="174">
        <v>-164.12055385432799</v>
      </c>
      <c r="AM102" s="168"/>
      <c r="AN102" s="168"/>
      <c r="AO102" s="176">
        <v>120</v>
      </c>
      <c r="AP102" s="176">
        <v>171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-67.205220026495894</v>
      </c>
      <c r="AW102" s="168"/>
      <c r="AX102" s="168"/>
      <c r="AY102" s="176">
        <v>56</v>
      </c>
      <c r="AZ102" s="176">
        <v>69</v>
      </c>
      <c r="BA102" s="167"/>
      <c r="BB102" s="184">
        <v>101.2</v>
      </c>
      <c r="BC102" s="180">
        <v>25.3197743365305</v>
      </c>
      <c r="BD102" s="181" t="s">
        <v>55</v>
      </c>
      <c r="BE102" s="188">
        <v>0.79124294801657702</v>
      </c>
      <c r="BF102" s="171">
        <v>-49.210440052991899</v>
      </c>
      <c r="BG102" s="168"/>
      <c r="BH102" s="168"/>
      <c r="BI102" s="176">
        <v>27</v>
      </c>
      <c r="BJ102" s="176">
        <v>53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0.02</v>
      </c>
      <c r="G103" s="168">
        <v>1.7999999999999999E-2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1776.3575599999999</v>
      </c>
      <c r="N103" s="171">
        <v>4857.4480299999996</v>
      </c>
      <c r="O103" s="166">
        <v>1558.36489421949</v>
      </c>
      <c r="P103" s="172">
        <v>254.25200000000001</v>
      </c>
      <c r="Q103" s="178">
        <v>6.1292139067519198</v>
      </c>
      <c r="R103" s="179">
        <v>3925.4592023646501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1452.343975</v>
      </c>
      <c r="Y103" s="166">
        <v>465.94052082348099</v>
      </c>
      <c r="Z103" s="177">
        <v>573</v>
      </c>
      <c r="AA103" s="188">
        <v>0.81315972220502897</v>
      </c>
      <c r="AB103" s="171">
        <v>-648.050901874337</v>
      </c>
      <c r="AC103" s="168"/>
      <c r="AD103" s="168"/>
      <c r="AE103" s="176">
        <v>334</v>
      </c>
      <c r="AF103" s="176">
        <v>691</v>
      </c>
      <c r="AG103" s="167"/>
      <c r="AH103" s="180">
        <v>99.3</v>
      </c>
      <c r="AI103" s="166">
        <v>31.8573936437969</v>
      </c>
      <c r="AJ103" s="181" t="s">
        <v>53</v>
      </c>
      <c r="AK103" s="173">
        <v>0.50567291498090305</v>
      </c>
      <c r="AL103" s="174">
        <v>-131.63346813801601</v>
      </c>
      <c r="AM103" s="168"/>
      <c r="AN103" s="168"/>
      <c r="AO103" s="176">
        <v>98</v>
      </c>
      <c r="AP103" s="176">
        <v>137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-26.249769685845301</v>
      </c>
      <c r="AW103" s="168"/>
      <c r="AX103" s="168"/>
      <c r="AY103" s="176">
        <v>18</v>
      </c>
      <c r="AZ103" s="176">
        <v>28</v>
      </c>
      <c r="BA103" s="167"/>
      <c r="BB103" s="184">
        <v>107.8</v>
      </c>
      <c r="BC103" s="180">
        <v>34.584360874131903</v>
      </c>
      <c r="BD103" s="181" t="s">
        <v>55</v>
      </c>
      <c r="BE103" s="182">
        <v>1.08076127731662</v>
      </c>
      <c r="BF103" s="183">
        <v>-9.4995393716907</v>
      </c>
      <c r="BG103" s="168">
        <v>0.01</v>
      </c>
      <c r="BH103" s="168">
        <v>8.0000000000000002E-3</v>
      </c>
      <c r="BI103" s="176">
        <v>0</v>
      </c>
      <c r="BJ103" s="176">
        <v>12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4.3999999999999997E-2</v>
      </c>
      <c r="G104" s="168">
        <v>3.7999999999999999E-2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1413.21549</v>
      </c>
      <c r="N104" s="171">
        <v>2814.6945500000002</v>
      </c>
      <c r="O104" s="166">
        <v>799.87742433751998</v>
      </c>
      <c r="P104" s="172">
        <v>274.60399999999998</v>
      </c>
      <c r="Q104" s="178">
        <v>2.9128396685318498</v>
      </c>
      <c r="R104" s="179">
        <v>1678.3186531184599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2362.3563650000001</v>
      </c>
      <c r="Y104" s="166">
        <v>671.33235633100799</v>
      </c>
      <c r="Z104" s="177">
        <v>573</v>
      </c>
      <c r="AA104" s="178">
        <v>1.1716096969127501</v>
      </c>
      <c r="AB104" s="179">
        <v>-8.8523170043440604</v>
      </c>
      <c r="AC104" s="168">
        <v>0.02</v>
      </c>
      <c r="AD104" s="168">
        <v>1.7000000000000001E-2</v>
      </c>
      <c r="AE104" s="176">
        <v>0</v>
      </c>
      <c r="AF104" s="176">
        <v>58</v>
      </c>
      <c r="AG104" s="167"/>
      <c r="AH104" s="180">
        <v>209.5</v>
      </c>
      <c r="AI104" s="166">
        <v>59.535525941424197</v>
      </c>
      <c r="AJ104" s="181" t="s">
        <v>53</v>
      </c>
      <c r="AK104" s="188">
        <v>0.94500834827657498</v>
      </c>
      <c r="AL104" s="171">
        <v>-51.208807969063997</v>
      </c>
      <c r="AM104" s="168"/>
      <c r="AN104" s="168"/>
      <c r="AO104" s="176">
        <v>13</v>
      </c>
      <c r="AP104" s="176">
        <v>57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-40.711760754048001</v>
      </c>
      <c r="AW104" s="168"/>
      <c r="AX104" s="168"/>
      <c r="AY104" s="176">
        <v>31</v>
      </c>
      <c r="AZ104" s="176">
        <v>43</v>
      </c>
      <c r="BA104" s="167"/>
      <c r="BB104" s="184">
        <v>125.4</v>
      </c>
      <c r="BC104" s="180">
        <v>35.636061828422903</v>
      </c>
      <c r="BD104" s="181" t="s">
        <v>55</v>
      </c>
      <c r="BE104" s="182">
        <v>1.1136269321382199</v>
      </c>
      <c r="BF104" s="183">
        <v>-7.0235215080959996</v>
      </c>
      <c r="BG104" s="168">
        <v>1.4E-2</v>
      </c>
      <c r="BH104" s="168">
        <v>1.0999999999999999E-2</v>
      </c>
      <c r="BI104" s="176">
        <v>0</v>
      </c>
      <c r="BJ104" s="176">
        <v>10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2.7E-2</v>
      </c>
      <c r="G105" s="168">
        <v>2.1999999999999999E-2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2408.1294899999998</v>
      </c>
      <c r="N105" s="171">
        <v>5840.8824100000002</v>
      </c>
      <c r="O105" s="166">
        <v>1782.48265134241</v>
      </c>
      <c r="P105" s="172">
        <v>246.58500000000001</v>
      </c>
      <c r="Q105" s="178">
        <v>7.2286742962565</v>
      </c>
      <c r="R105" s="179">
        <v>4890.65593241238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1924.21136</v>
      </c>
      <c r="Y105" s="166">
        <v>587.21835605589297</v>
      </c>
      <c r="Z105" s="177">
        <v>573</v>
      </c>
      <c r="AA105" s="182">
        <v>1.0248138849143</v>
      </c>
      <c r="AB105" s="183">
        <v>-283.87011964274899</v>
      </c>
      <c r="AC105" s="168">
        <v>5.0000000000000001E-3</v>
      </c>
      <c r="AD105" s="168">
        <v>2E-3</v>
      </c>
      <c r="AE105" s="176">
        <v>0</v>
      </c>
      <c r="AF105" s="176">
        <v>329</v>
      </c>
      <c r="AG105" s="167"/>
      <c r="AH105" s="180">
        <v>127.9</v>
      </c>
      <c r="AI105" s="166">
        <v>39.031693347631297</v>
      </c>
      <c r="AJ105" s="181" t="s">
        <v>53</v>
      </c>
      <c r="AK105" s="173">
        <v>0.61955068805764002</v>
      </c>
      <c r="AL105" s="174">
        <v>-114.87335640051199</v>
      </c>
      <c r="AM105" s="168"/>
      <c r="AN105" s="168"/>
      <c r="AO105" s="176">
        <v>79</v>
      </c>
      <c r="AP105" s="176">
        <v>120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-48.856725435050599</v>
      </c>
      <c r="AW105" s="168"/>
      <c r="AX105" s="168"/>
      <c r="AY105" s="176">
        <v>40</v>
      </c>
      <c r="AZ105" s="176">
        <v>51</v>
      </c>
      <c r="BA105" s="167"/>
      <c r="BB105" s="184">
        <v>115</v>
      </c>
      <c r="BC105" s="180">
        <v>35.094954925548102</v>
      </c>
      <c r="BD105" s="181" t="s">
        <v>55</v>
      </c>
      <c r="BE105" s="182">
        <v>1.09671734142338</v>
      </c>
      <c r="BF105" s="183">
        <v>-8.3134508701011605</v>
      </c>
      <c r="BG105" s="168">
        <v>1.2E-2</v>
      </c>
      <c r="BH105" s="168">
        <v>0.01</v>
      </c>
      <c r="BI105" s="176">
        <v>0</v>
      </c>
      <c r="BJ105" s="176">
        <v>11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394.98446000000001</v>
      </c>
      <c r="N106" s="171">
        <v>1132.24377</v>
      </c>
      <c r="O106" s="166">
        <v>448.86014165409699</v>
      </c>
      <c r="P106" s="172">
        <v>260.82400000000001</v>
      </c>
      <c r="Q106" s="178">
        <v>1.7209311323118199</v>
      </c>
      <c r="R106" s="179">
        <v>358.52386423520699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1279.41563</v>
      </c>
      <c r="Y106" s="166">
        <v>507.204098739502</v>
      </c>
      <c r="Z106" s="177">
        <v>573</v>
      </c>
      <c r="AA106" s="188">
        <v>0.88517294718935802</v>
      </c>
      <c r="AB106" s="171">
        <v>-420.35703663814002</v>
      </c>
      <c r="AC106" s="168"/>
      <c r="AD106" s="168"/>
      <c r="AE106" s="176">
        <v>166</v>
      </c>
      <c r="AF106" s="176">
        <v>456</v>
      </c>
      <c r="AG106" s="167"/>
      <c r="AH106" s="180">
        <v>111.7</v>
      </c>
      <c r="AI106" s="166">
        <v>44.281699004413703</v>
      </c>
      <c r="AJ106" s="181" t="s">
        <v>53</v>
      </c>
      <c r="AK106" s="173">
        <v>0.70288411118117</v>
      </c>
      <c r="AL106" s="174">
        <v>-75.1859999968636</v>
      </c>
      <c r="AM106" s="168"/>
      <c r="AN106" s="168"/>
      <c r="AO106" s="176">
        <v>48</v>
      </c>
      <c r="AP106" s="176">
        <v>79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-42.4631111103146</v>
      </c>
      <c r="AW106" s="168"/>
      <c r="AX106" s="168"/>
      <c r="AY106" s="176">
        <v>36</v>
      </c>
      <c r="AZ106" s="176">
        <v>44</v>
      </c>
      <c r="BA106" s="167"/>
      <c r="BB106" s="184">
        <v>39.6</v>
      </c>
      <c r="BC106" s="180">
        <v>15.6987939174108</v>
      </c>
      <c r="BD106" s="181" t="s">
        <v>55</v>
      </c>
      <c r="BE106" s="173">
        <v>0.490587309919087</v>
      </c>
      <c r="BF106" s="174">
        <v>-55.326222220629198</v>
      </c>
      <c r="BG106" s="168"/>
      <c r="BH106" s="168"/>
      <c r="BI106" s="176">
        <v>42</v>
      </c>
      <c r="BJ106" s="176">
        <v>58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2.7E-2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-1993.1780699999999</v>
      </c>
      <c r="N107" s="171">
        <v>2919.48956</v>
      </c>
      <c r="O107" s="166">
        <v>527.12272781400202</v>
      </c>
      <c r="P107" s="172">
        <v>236.32499999999999</v>
      </c>
      <c r="Q107" s="178">
        <v>2.2304992185084198</v>
      </c>
      <c r="R107" s="179">
        <v>1380.22888953183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2229.0601200000001</v>
      </c>
      <c r="Y107" s="166">
        <v>402.46359055855203</v>
      </c>
      <c r="Z107" s="177">
        <v>573</v>
      </c>
      <c r="AA107" s="173">
        <v>0.70237973919468</v>
      </c>
      <c r="AB107" s="174">
        <v>-1503.07301944044</v>
      </c>
      <c r="AC107" s="168"/>
      <c r="AD107" s="168"/>
      <c r="AE107" s="176">
        <v>945</v>
      </c>
      <c r="AF107" s="176">
        <v>1580</v>
      </c>
      <c r="AG107" s="167"/>
      <c r="AH107" s="180">
        <v>201.1</v>
      </c>
      <c r="AI107" s="166">
        <v>36.309217205556898</v>
      </c>
      <c r="AJ107" s="181" t="s">
        <v>53</v>
      </c>
      <c r="AK107" s="173">
        <v>0.57633678104058605</v>
      </c>
      <c r="AL107" s="174">
        <v>-209.23924569764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-66.613141764480005</v>
      </c>
      <c r="AW107" s="168"/>
      <c r="AX107" s="168"/>
      <c r="AY107" s="176">
        <v>52</v>
      </c>
      <c r="AZ107" s="176">
        <v>69</v>
      </c>
      <c r="BA107" s="167"/>
      <c r="BB107" s="184">
        <v>202.6</v>
      </c>
      <c r="BC107" s="180">
        <v>36.580046771983199</v>
      </c>
      <c r="BD107" s="181" t="s">
        <v>55</v>
      </c>
      <c r="BE107" s="182">
        <v>1.1431264616244801</v>
      </c>
      <c r="BF107" s="183">
        <v>-5.8262835289600901</v>
      </c>
      <c r="BG107" s="168">
        <v>1.7000000000000001E-2</v>
      </c>
      <c r="BH107" s="168">
        <v>1.4E-2</v>
      </c>
      <c r="BI107" s="176">
        <v>0</v>
      </c>
      <c r="BJ107" s="176">
        <v>11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2.4500000000000001E-2</v>
      </c>
      <c r="G108" s="168">
        <v>2.3E-2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-2669.4945499999999</v>
      </c>
      <c r="N108" s="171">
        <v>1451.5360800000001</v>
      </c>
      <c r="O108" s="166">
        <v>305.77868010350898</v>
      </c>
      <c r="P108" s="172">
        <v>287.5</v>
      </c>
      <c r="Q108" s="182">
        <v>1.0635780177513401</v>
      </c>
      <c r="R108" s="183">
        <v>-153.42980081899901</v>
      </c>
      <c r="S108" s="168">
        <v>4.4999999999999997E-3</v>
      </c>
      <c r="T108" s="168">
        <v>3.0000000000000001E-3</v>
      </c>
      <c r="U108" s="175">
        <v>0</v>
      </c>
      <c r="V108" s="176">
        <v>187</v>
      </c>
      <c r="W108" s="167"/>
      <c r="X108" s="175">
        <v>2037.02403</v>
      </c>
      <c r="Y108" s="166">
        <v>429.11680103227701</v>
      </c>
      <c r="Z108" s="177">
        <v>573</v>
      </c>
      <c r="AA108" s="173">
        <v>0.74889494071950602</v>
      </c>
      <c r="AB108" s="174">
        <v>-1161.7427515975201</v>
      </c>
      <c r="AC108" s="168"/>
      <c r="AD108" s="168"/>
      <c r="AE108" s="176">
        <v>684</v>
      </c>
      <c r="AF108" s="176">
        <v>1228</v>
      </c>
      <c r="AG108" s="167"/>
      <c r="AH108" s="180">
        <v>213.5</v>
      </c>
      <c r="AI108" s="166">
        <v>44.975628991667399</v>
      </c>
      <c r="AJ108" s="181" t="s">
        <v>53</v>
      </c>
      <c r="AK108" s="173">
        <v>0.71389887288360898</v>
      </c>
      <c r="AL108" s="174">
        <v>-138.19687127512</v>
      </c>
      <c r="AM108" s="168"/>
      <c r="AN108" s="168"/>
      <c r="AO108" s="176">
        <v>86</v>
      </c>
      <c r="AP108" s="176">
        <v>146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-48.619840323839902</v>
      </c>
      <c r="AW108" s="168"/>
      <c r="AX108" s="168"/>
      <c r="AY108" s="176">
        <v>36</v>
      </c>
      <c r="AZ108" s="176">
        <v>51</v>
      </c>
      <c r="BA108" s="167"/>
      <c r="BB108" s="184">
        <v>186.8</v>
      </c>
      <c r="BC108" s="180">
        <v>39.351042134161403</v>
      </c>
      <c r="BD108" s="181" t="s">
        <v>55</v>
      </c>
      <c r="BE108" s="178">
        <v>1.2297200666925401</v>
      </c>
      <c r="BF108" s="179">
        <v>8.1603193523201298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5.0000000000000001E-3</v>
      </c>
      <c r="G109" s="168">
        <v>3.0000000000000001E-3</v>
      </c>
      <c r="H109" s="169"/>
      <c r="I109" s="170">
        <v>2</v>
      </c>
      <c r="J109" s="170">
        <v>2</v>
      </c>
      <c r="K109" s="167"/>
      <c r="L109" s="171">
        <v>1730.2373</v>
      </c>
      <c r="M109" s="171">
        <v>-795.37324999999998</v>
      </c>
      <c r="N109" s="171">
        <v>934.86405000000002</v>
      </c>
      <c r="O109" s="166">
        <v>160.478665644437</v>
      </c>
      <c r="P109" s="172">
        <v>236.41900000000001</v>
      </c>
      <c r="Q109" s="173">
        <v>0.67878920748517202</v>
      </c>
      <c r="R109" s="174">
        <v>-684.78474623401598</v>
      </c>
      <c r="S109" s="168"/>
      <c r="T109" s="168"/>
      <c r="U109" s="175">
        <v>443</v>
      </c>
      <c r="V109" s="176">
        <v>718</v>
      </c>
      <c r="W109" s="167"/>
      <c r="X109" s="175">
        <v>2834.3791099999999</v>
      </c>
      <c r="Y109" s="166">
        <v>486.54922339057401</v>
      </c>
      <c r="Z109" s="177">
        <v>573</v>
      </c>
      <c r="AA109" s="188">
        <v>0.84912604431164695</v>
      </c>
      <c r="AB109" s="171">
        <v>-1091.1038682804699</v>
      </c>
      <c r="AC109" s="168"/>
      <c r="AD109" s="168"/>
      <c r="AE109" s="176">
        <v>504</v>
      </c>
      <c r="AF109" s="176">
        <v>1172</v>
      </c>
      <c r="AG109" s="167"/>
      <c r="AH109" s="180">
        <v>272.10000000000002</v>
      </c>
      <c r="AI109" s="166">
        <v>46.708657715366499</v>
      </c>
      <c r="AJ109" s="181" t="s">
        <v>53</v>
      </c>
      <c r="AK109" s="173">
        <v>0.74140726532327705</v>
      </c>
      <c r="AL109" s="174">
        <v>-159.49760494183201</v>
      </c>
      <c r="AM109" s="168"/>
      <c r="AN109" s="168"/>
      <c r="AO109" s="176">
        <v>95</v>
      </c>
      <c r="AP109" s="176">
        <v>169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-90.212090143957298</v>
      </c>
      <c r="AW109" s="168"/>
      <c r="AX109" s="168"/>
      <c r="AY109" s="176">
        <v>74</v>
      </c>
      <c r="AZ109" s="176">
        <v>93</v>
      </c>
      <c r="BA109" s="167"/>
      <c r="BB109" s="184">
        <v>191.4</v>
      </c>
      <c r="BC109" s="180">
        <v>32.8557041040836</v>
      </c>
      <c r="BD109" s="181" t="s">
        <v>55</v>
      </c>
      <c r="BE109" s="182">
        <v>1.02674075325261</v>
      </c>
      <c r="BF109" s="183">
        <v>-27.8241802879147</v>
      </c>
      <c r="BG109" s="168">
        <v>5.0000000000000001E-3</v>
      </c>
      <c r="BH109" s="168">
        <v>3.0000000000000001E-3</v>
      </c>
      <c r="BI109" s="176">
        <v>0</v>
      </c>
      <c r="BJ109" s="176">
        <v>33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4.1000000000000002E-2</v>
      </c>
      <c r="G110" s="168">
        <v>3.5999999999999997E-2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-602.60153000000003</v>
      </c>
      <c r="N110" s="171">
        <v>1692.3988999999999</v>
      </c>
      <c r="O110" s="166">
        <v>564.53005631375402</v>
      </c>
      <c r="P110" s="172">
        <v>244.03100000000001</v>
      </c>
      <c r="Q110" s="178">
        <v>2.3133538620656999</v>
      </c>
      <c r="R110" s="179">
        <v>832.06311694655699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1948.52736</v>
      </c>
      <c r="Y110" s="166">
        <v>649.96630538444003</v>
      </c>
      <c r="Z110" s="177">
        <v>573</v>
      </c>
      <c r="AA110" s="182">
        <v>1.1343216498855799</v>
      </c>
      <c r="AB110" s="183">
        <v>-71.594688795534196</v>
      </c>
      <c r="AC110" s="168">
        <v>1.6E-2</v>
      </c>
      <c r="AD110" s="168">
        <v>1.2999999999999999E-2</v>
      </c>
      <c r="AE110" s="176">
        <v>0</v>
      </c>
      <c r="AF110" s="176">
        <v>113</v>
      </c>
      <c r="AG110" s="167"/>
      <c r="AH110" s="180">
        <v>131.35</v>
      </c>
      <c r="AI110" s="166">
        <v>43.814152146288698</v>
      </c>
      <c r="AJ110" s="181" t="s">
        <v>53</v>
      </c>
      <c r="AK110" s="173">
        <v>0.69546273248077295</v>
      </c>
      <c r="AL110" s="174">
        <v>-90.757659815215803</v>
      </c>
      <c r="AM110" s="168"/>
      <c r="AN110" s="168"/>
      <c r="AO110" s="176">
        <v>58</v>
      </c>
      <c r="AP110" s="176">
        <v>96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-49.608294556245298</v>
      </c>
      <c r="AW110" s="168"/>
      <c r="AX110" s="168"/>
      <c r="AY110" s="176">
        <v>42</v>
      </c>
      <c r="AZ110" s="176">
        <v>51</v>
      </c>
      <c r="BA110" s="167"/>
      <c r="BB110" s="184">
        <v>108.2</v>
      </c>
      <c r="BC110" s="180">
        <v>36.092053766489798</v>
      </c>
      <c r="BD110" s="181" t="s">
        <v>55</v>
      </c>
      <c r="BE110" s="182">
        <v>1.12787668020281</v>
      </c>
      <c r="BF110" s="183">
        <v>-4.6165891124905603</v>
      </c>
      <c r="BG110" s="168">
        <v>1.4999999999999999E-2</v>
      </c>
      <c r="BH110" s="168">
        <v>1.2999999999999999E-2</v>
      </c>
      <c r="BI110" s="176">
        <v>0</v>
      </c>
      <c r="BJ110" s="176">
        <v>7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2.1999999999999999E-2</v>
      </c>
      <c r="G111" s="168">
        <v>0.02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453.00376999999997</v>
      </c>
      <c r="N111" s="171">
        <v>4096.7599899999996</v>
      </c>
      <c r="O111" s="166">
        <v>1164.4927933763599</v>
      </c>
      <c r="P111" s="172">
        <v>287.5</v>
      </c>
      <c r="Q111" s="178">
        <v>4.0504097160916901</v>
      </c>
      <c r="R111" s="179">
        <v>2907.3026052076402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1690.86365</v>
      </c>
      <c r="Y111" s="166">
        <v>480.62335597234801</v>
      </c>
      <c r="Z111" s="177">
        <v>573</v>
      </c>
      <c r="AA111" s="188">
        <v>0.83878421635662903</v>
      </c>
      <c r="AB111" s="171">
        <v>-679.77663342965297</v>
      </c>
      <c r="AC111" s="168"/>
      <c r="AD111" s="168"/>
      <c r="AE111" s="176">
        <v>325</v>
      </c>
      <c r="AF111" s="176">
        <v>729</v>
      </c>
      <c r="AG111" s="167"/>
      <c r="AH111" s="180">
        <v>165.5</v>
      </c>
      <c r="AI111" s="166">
        <v>47.0429211802049</v>
      </c>
      <c r="AJ111" s="181" t="s">
        <v>53</v>
      </c>
      <c r="AK111" s="173">
        <v>0.74671303460642802</v>
      </c>
      <c r="AL111" s="174">
        <v>-95.146313884935594</v>
      </c>
      <c r="AM111" s="168"/>
      <c r="AN111" s="168"/>
      <c r="AO111" s="176">
        <v>57</v>
      </c>
      <c r="AP111" s="176">
        <v>101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-26.495889240618599</v>
      </c>
      <c r="AW111" s="168"/>
      <c r="AX111" s="168"/>
      <c r="AY111" s="176">
        <v>17</v>
      </c>
      <c r="AZ111" s="176">
        <v>28</v>
      </c>
      <c r="BA111" s="167"/>
      <c r="BB111" s="184">
        <v>124</v>
      </c>
      <c r="BC111" s="180">
        <v>35.246659977917901</v>
      </c>
      <c r="BD111" s="181" t="s">
        <v>55</v>
      </c>
      <c r="BE111" s="182">
        <v>1.10145812430993</v>
      </c>
      <c r="BF111" s="183">
        <v>-8.3917784812371394</v>
      </c>
      <c r="BG111" s="168">
        <v>1.2E-2</v>
      </c>
      <c r="BH111" s="168">
        <v>0.01</v>
      </c>
      <c r="BI111" s="176">
        <v>0</v>
      </c>
      <c r="BJ111" s="176">
        <v>12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1264.5308500000001</v>
      </c>
      <c r="N112" s="171">
        <v>3016.5713300000002</v>
      </c>
      <c r="O112" s="166">
        <v>905.72048841384299</v>
      </c>
      <c r="P112" s="172">
        <v>287.5</v>
      </c>
      <c r="Q112" s="178">
        <v>3.1503321336133698</v>
      </c>
      <c r="R112" s="179">
        <v>1890.50343187933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1789.500315</v>
      </c>
      <c r="Y112" s="166">
        <v>537.29447177319901</v>
      </c>
      <c r="Z112" s="177">
        <v>573</v>
      </c>
      <c r="AA112" s="188">
        <v>0.93768668721326198</v>
      </c>
      <c r="AB112" s="171">
        <v>-454.80196542831902</v>
      </c>
      <c r="AC112" s="168"/>
      <c r="AD112" s="168"/>
      <c r="AE112" s="176">
        <v>119</v>
      </c>
      <c r="AF112" s="176">
        <v>501</v>
      </c>
      <c r="AG112" s="167"/>
      <c r="AH112" s="180">
        <v>87.5</v>
      </c>
      <c r="AI112" s="166">
        <v>26.271728418306999</v>
      </c>
      <c r="AJ112" s="181" t="s">
        <v>53</v>
      </c>
      <c r="AK112" s="173">
        <v>0.41701156219535002</v>
      </c>
      <c r="AL112" s="174">
        <v>-159.25574810992001</v>
      </c>
      <c r="AM112" s="168"/>
      <c r="AN112" s="168"/>
      <c r="AO112" s="176">
        <v>123</v>
      </c>
      <c r="AP112" s="176">
        <v>165</v>
      </c>
      <c r="AQ112" s="167"/>
      <c r="AR112" s="180">
        <v>16.600000000000001</v>
      </c>
      <c r="AS112" s="166">
        <v>4.9841221913588196</v>
      </c>
      <c r="AT112" s="181" t="s">
        <v>54</v>
      </c>
      <c r="AU112" s="173">
        <v>0.311507636959926</v>
      </c>
      <c r="AV112" s="174">
        <v>-46.068126504106601</v>
      </c>
      <c r="AW112" s="168"/>
      <c r="AX112" s="168"/>
      <c r="AY112" s="176">
        <v>37</v>
      </c>
      <c r="AZ112" s="176">
        <v>48</v>
      </c>
      <c r="BA112" s="167"/>
      <c r="BB112" s="184">
        <v>102.8</v>
      </c>
      <c r="BC112" s="180">
        <v>30.865527787451001</v>
      </c>
      <c r="BD112" s="181" t="s">
        <v>55</v>
      </c>
      <c r="BE112" s="188">
        <v>0.96454774335784399</v>
      </c>
      <c r="BF112" s="171">
        <v>-22.536253008213301</v>
      </c>
      <c r="BG112" s="168"/>
      <c r="BH112" s="168"/>
      <c r="BI112" s="176">
        <v>4</v>
      </c>
      <c r="BJ112" s="176">
        <v>26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1.0999999999999999E-2</v>
      </c>
      <c r="G113" s="168">
        <v>0.01</v>
      </c>
      <c r="H113" s="169"/>
      <c r="I113" s="170">
        <v>3</v>
      </c>
      <c r="J113" s="170">
        <v>2</v>
      </c>
      <c r="K113" s="167"/>
      <c r="L113" s="171">
        <v>5850.23675</v>
      </c>
      <c r="M113" s="171">
        <v>136.65934999999999</v>
      </c>
      <c r="N113" s="171">
        <v>5986.8960999999999</v>
      </c>
      <c r="O113" s="166">
        <v>783.17174999819804</v>
      </c>
      <c r="P113" s="172">
        <v>287.5</v>
      </c>
      <c r="Q113" s="178">
        <v>2.7240756521676399</v>
      </c>
      <c r="R113" s="179">
        <v>3402.3167003796002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4315.3844799999997</v>
      </c>
      <c r="Y113" s="166">
        <v>564.51409188755804</v>
      </c>
      <c r="Z113" s="177">
        <v>573</v>
      </c>
      <c r="AA113" s="182">
        <v>0.98519038723832097</v>
      </c>
      <c r="AB113" s="183">
        <v>-835.79463646083298</v>
      </c>
      <c r="AC113" s="168">
        <v>1E-3</v>
      </c>
      <c r="AD113" s="168"/>
      <c r="AE113" s="176">
        <v>65</v>
      </c>
      <c r="AF113" s="176">
        <v>941</v>
      </c>
      <c r="AG113" s="167"/>
      <c r="AH113" s="180">
        <v>357.05</v>
      </c>
      <c r="AI113" s="166">
        <v>46.707253419155997</v>
      </c>
      <c r="AJ113" s="181" t="s">
        <v>53</v>
      </c>
      <c r="AK113" s="173">
        <v>0.74138497490723698</v>
      </c>
      <c r="AL113" s="174">
        <v>-209.31000756899201</v>
      </c>
      <c r="AM113" s="168"/>
      <c r="AN113" s="168"/>
      <c r="AO113" s="176">
        <v>125</v>
      </c>
      <c r="AP113" s="176">
        <v>221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-113.037462239744</v>
      </c>
      <c r="AW113" s="168"/>
      <c r="AX113" s="168"/>
      <c r="AY113" s="176">
        <v>92</v>
      </c>
      <c r="AZ113" s="176">
        <v>116</v>
      </c>
      <c r="BA113" s="167"/>
      <c r="BB113" s="184">
        <v>220.4</v>
      </c>
      <c r="BC113" s="180">
        <v>28.8314764138971</v>
      </c>
      <c r="BD113" s="181" t="s">
        <v>55</v>
      </c>
      <c r="BE113" s="188">
        <v>0.90098363793428604</v>
      </c>
      <c r="BF113" s="171">
        <v>-67.274924479488106</v>
      </c>
      <c r="BG113" s="168"/>
      <c r="BH113" s="168"/>
      <c r="BI113" s="176">
        <v>25</v>
      </c>
      <c r="BJ113" s="176">
        <v>74</v>
      </c>
      <c r="BK113" s="169"/>
      <c r="BL113" s="185">
        <v>0.8</v>
      </c>
      <c r="BM113" s="173">
        <v>0.69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3.7999999999999999E-2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-407.39415000000002</v>
      </c>
      <c r="N114" s="171">
        <v>3279.0813199999998</v>
      </c>
      <c r="O114" s="166">
        <v>542.463930653087</v>
      </c>
      <c r="P114" s="172">
        <v>260.82400000000001</v>
      </c>
      <c r="Q114" s="178">
        <v>2.07980834069367</v>
      </c>
      <c r="R114" s="179">
        <v>1424.9683438813199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4086.9340149999998</v>
      </c>
      <c r="Y114" s="166">
        <v>676.10835894021102</v>
      </c>
      <c r="Z114" s="177">
        <v>573</v>
      </c>
      <c r="AA114" s="178">
        <v>1.17994478000037</v>
      </c>
      <c r="AB114" s="179">
        <v>13.663398354278799</v>
      </c>
      <c r="AC114" s="168">
        <v>0.02</v>
      </c>
      <c r="AD114" s="168">
        <v>1.7999999999999999E-2</v>
      </c>
      <c r="AE114" s="176">
        <v>0</v>
      </c>
      <c r="AF114" s="176">
        <v>70</v>
      </c>
      <c r="AG114" s="167"/>
      <c r="AH114" s="180">
        <v>239.1</v>
      </c>
      <c r="AI114" s="166">
        <v>39.554714617188303</v>
      </c>
      <c r="AJ114" s="181" t="s">
        <v>53</v>
      </c>
      <c r="AK114" s="173">
        <v>0.62785261297124195</v>
      </c>
      <c r="AL114" s="174">
        <v>-208.74650758932</v>
      </c>
      <c r="AM114" s="168"/>
      <c r="AN114" s="168"/>
      <c r="AO114" s="176">
        <v>142</v>
      </c>
      <c r="AP114" s="176">
        <v>218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-74.938795578240104</v>
      </c>
      <c r="AW114" s="168"/>
      <c r="AX114" s="168"/>
      <c r="AY114" s="176">
        <v>58</v>
      </c>
      <c r="AZ114" s="176">
        <v>78</v>
      </c>
      <c r="BA114" s="167"/>
      <c r="BB114" s="184">
        <v>213.2</v>
      </c>
      <c r="BC114" s="180">
        <v>35.270034112858802</v>
      </c>
      <c r="BD114" s="181" t="s">
        <v>55</v>
      </c>
      <c r="BE114" s="182">
        <v>1.10218856602684</v>
      </c>
      <c r="BF114" s="183">
        <v>-14.277591156480099</v>
      </c>
      <c r="BG114" s="168">
        <v>1.2E-2</v>
      </c>
      <c r="BH114" s="168">
        <v>0.01</v>
      </c>
      <c r="BI114" s="176">
        <v>0</v>
      </c>
      <c r="BJ114" s="176">
        <v>19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3.7999999999999999E-2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439.71485999999999</v>
      </c>
      <c r="N115" s="171">
        <v>3142.2954800000002</v>
      </c>
      <c r="O115" s="166">
        <v>783.54757309850299</v>
      </c>
      <c r="P115" s="172">
        <v>234.23500000000001</v>
      </c>
      <c r="Q115" s="178">
        <v>3.3451344722116798</v>
      </c>
      <c r="R115" s="179">
        <v>2037.6046177409501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3414.3165650000001</v>
      </c>
      <c r="Y115" s="166">
        <v>851.37743261998003</v>
      </c>
      <c r="Z115" s="177">
        <v>573</v>
      </c>
      <c r="AA115" s="178">
        <v>1.48582448973818</v>
      </c>
      <c r="AB115" s="179">
        <v>711.95413379015997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267.05</v>
      </c>
      <c r="AI115" s="166">
        <v>66.590293856119203</v>
      </c>
      <c r="AJ115" s="181" t="s">
        <v>53</v>
      </c>
      <c r="AK115" s="182">
        <v>1.05698879136697</v>
      </c>
      <c r="AL115" s="183">
        <v>-30.068382489040101</v>
      </c>
      <c r="AM115" s="168">
        <v>8.0000000000000002E-3</v>
      </c>
      <c r="AN115" s="168">
        <v>6.0000000000000001E-3</v>
      </c>
      <c r="AO115" s="176">
        <v>0</v>
      </c>
      <c r="AP115" s="176">
        <v>37</v>
      </c>
      <c r="AQ115" s="167"/>
      <c r="AR115" s="180">
        <v>29.8</v>
      </c>
      <c r="AS115" s="166">
        <v>7.4307835870149903</v>
      </c>
      <c r="AT115" s="181" t="s">
        <v>54</v>
      </c>
      <c r="AU115" s="173">
        <v>0.46442397418843701</v>
      </c>
      <c r="AV115" s="174">
        <v>-45.658636822613403</v>
      </c>
      <c r="AW115" s="168"/>
      <c r="AX115" s="168"/>
      <c r="AY115" s="176">
        <v>35</v>
      </c>
      <c r="AZ115" s="176">
        <v>48</v>
      </c>
      <c r="BA115" s="167"/>
      <c r="BB115" s="184">
        <v>130.4</v>
      </c>
      <c r="BC115" s="180">
        <v>32.515912072038702</v>
      </c>
      <c r="BD115" s="181" t="s">
        <v>55</v>
      </c>
      <c r="BE115" s="182">
        <v>1.0161222522512099</v>
      </c>
      <c r="BF115" s="183">
        <v>-20.517273645226702</v>
      </c>
      <c r="BG115" s="168">
        <v>4.0000000000000001E-3</v>
      </c>
      <c r="BH115" s="168">
        <v>2E-3</v>
      </c>
      <c r="BI115" s="176">
        <v>0</v>
      </c>
      <c r="BJ115" s="176">
        <v>24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2.4E-2</v>
      </c>
      <c r="G116" s="168">
        <v>2.1000000000000001E-2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827.56439</v>
      </c>
      <c r="N116" s="171">
        <v>2926.3081699999998</v>
      </c>
      <c r="O116" s="166">
        <v>1241.98579832273</v>
      </c>
      <c r="P116" s="172">
        <v>258.77999999999997</v>
      </c>
      <c r="Q116" s="178">
        <v>4.7993886634312197</v>
      </c>
      <c r="R116" s="179">
        <v>2209.2713452599701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1503.561645</v>
      </c>
      <c r="Y116" s="166">
        <v>638.14270456441898</v>
      </c>
      <c r="Z116" s="177">
        <v>573</v>
      </c>
      <c r="AA116" s="182">
        <v>1.11368709348066</v>
      </c>
      <c r="AB116" s="183">
        <v>-84.127127610078304</v>
      </c>
      <c r="AC116" s="168">
        <v>1.4E-2</v>
      </c>
      <c r="AD116" s="168">
        <v>1.0999999999999999E-2</v>
      </c>
      <c r="AE116" s="176">
        <v>0</v>
      </c>
      <c r="AF116" s="176">
        <v>117</v>
      </c>
      <c r="AG116" s="167"/>
      <c r="AH116" s="180">
        <v>135.5</v>
      </c>
      <c r="AI116" s="166">
        <v>57.509006535265002</v>
      </c>
      <c r="AJ116" s="181" t="s">
        <v>53</v>
      </c>
      <c r="AK116" s="188">
        <v>0.912841373575635</v>
      </c>
      <c r="AL116" s="171">
        <v>-39.062639920479803</v>
      </c>
      <c r="AM116" s="168"/>
      <c r="AN116" s="168"/>
      <c r="AO116" s="176">
        <v>13</v>
      </c>
      <c r="AP116" s="176">
        <v>43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-35.333368868693299</v>
      </c>
      <c r="AW116" s="168"/>
      <c r="AX116" s="168"/>
      <c r="AY116" s="176">
        <v>29</v>
      </c>
      <c r="AZ116" s="176">
        <v>37</v>
      </c>
      <c r="BA116" s="167"/>
      <c r="BB116" s="184">
        <v>64.2</v>
      </c>
      <c r="BC116" s="180">
        <v>27.247809738479798</v>
      </c>
      <c r="BD116" s="181" t="s">
        <v>55</v>
      </c>
      <c r="BE116" s="188">
        <v>0.85149405432749403</v>
      </c>
      <c r="BF116" s="171">
        <v>-24.466737737386602</v>
      </c>
      <c r="BG116" s="168"/>
      <c r="BH116" s="168"/>
      <c r="BI116" s="176">
        <v>12</v>
      </c>
      <c r="BJ116" s="176">
        <v>27</v>
      </c>
      <c r="BK116" s="169"/>
      <c r="BL116" s="185">
        <v>0.8</v>
      </c>
      <c r="BM116" s="188">
        <v>0.73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6</v>
      </c>
      <c r="J117" s="170">
        <v>4</v>
      </c>
      <c r="K117" s="167"/>
      <c r="L117" s="171">
        <v>3651.5404899999999</v>
      </c>
      <c r="M117" s="171">
        <v>2561.9886999999999</v>
      </c>
      <c r="N117" s="171">
        <v>6213.5291900000002</v>
      </c>
      <c r="O117" s="166">
        <v>1158.99198691979</v>
      </c>
      <c r="P117" s="172">
        <v>227.6</v>
      </c>
      <c r="Q117" s="178">
        <v>5.0922319284700803</v>
      </c>
      <c r="R117" s="179">
        <v>4778.5768095738904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3013.1934099999999</v>
      </c>
      <c r="Y117" s="166">
        <v>562.04242555904398</v>
      </c>
      <c r="Z117" s="177">
        <v>573</v>
      </c>
      <c r="AA117" s="182">
        <v>0.98087683343637699</v>
      </c>
      <c r="AB117" s="183">
        <v>-599.40638782144504</v>
      </c>
      <c r="AC117" s="168">
        <v>1E-3</v>
      </c>
      <c r="AD117" s="168"/>
      <c r="AE117" s="176">
        <v>59</v>
      </c>
      <c r="AF117" s="176">
        <v>674</v>
      </c>
      <c r="AG117" s="167"/>
      <c r="AH117" s="180">
        <v>336.85</v>
      </c>
      <c r="AI117" s="166">
        <v>62.831675663848003</v>
      </c>
      <c r="AJ117" s="181" t="s">
        <v>53</v>
      </c>
      <c r="AK117" s="182">
        <v>0.99732818514044397</v>
      </c>
      <c r="AL117" s="183">
        <v>-60.346836409687597</v>
      </c>
      <c r="AM117" s="168">
        <v>2E-3</v>
      </c>
      <c r="AN117" s="168">
        <v>0</v>
      </c>
      <c r="AO117" s="176">
        <v>1</v>
      </c>
      <c r="AP117" s="176">
        <v>69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-46.275387024682601</v>
      </c>
      <c r="AW117" s="168"/>
      <c r="AX117" s="168"/>
      <c r="AY117" s="176">
        <v>32</v>
      </c>
      <c r="AZ117" s="176">
        <v>49</v>
      </c>
      <c r="BA117" s="167"/>
      <c r="BB117" s="184">
        <v>217.4</v>
      </c>
      <c r="BC117" s="180">
        <v>40.551005757222903</v>
      </c>
      <c r="BD117" s="181" t="s">
        <v>55</v>
      </c>
      <c r="BE117" s="178">
        <v>1.2672189299132199</v>
      </c>
      <c r="BF117" s="179">
        <v>15.649225950634801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7.5499999999999998E-2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2373.9783699999998</v>
      </c>
      <c r="N118" s="171">
        <v>8084.5982000000004</v>
      </c>
      <c r="O118" s="166">
        <v>832.21447136508004</v>
      </c>
      <c r="P118" s="172">
        <v>242.374</v>
      </c>
      <c r="Q118" s="178">
        <v>3.4335963072156201</v>
      </c>
      <c r="R118" s="179">
        <v>5315.63917496254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6897.0737550000003</v>
      </c>
      <c r="Y118" s="166">
        <v>709.97277131017995</v>
      </c>
      <c r="Z118" s="177">
        <v>573</v>
      </c>
      <c r="AA118" s="178">
        <v>1.23904497610852</v>
      </c>
      <c r="AB118" s="179">
        <v>350.93629245672298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765.9</v>
      </c>
      <c r="AI118" s="166">
        <v>78.840413320542595</v>
      </c>
      <c r="AJ118" s="181" t="s">
        <v>53</v>
      </c>
      <c r="AK118" s="178">
        <v>1.2514351320721</v>
      </c>
      <c r="AL118" s="179">
        <v>46.167608830320397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173.1</v>
      </c>
      <c r="AS118" s="166">
        <v>17.818612802958501</v>
      </c>
      <c r="AT118" s="181" t="s">
        <v>54</v>
      </c>
      <c r="AU118" s="182">
        <v>1.1136633001849101</v>
      </c>
      <c r="AV118" s="183">
        <v>-9.6891787097599202</v>
      </c>
      <c r="AW118" s="168">
        <v>7.0000000000000001E-3</v>
      </c>
      <c r="AX118" s="168">
        <v>5.4999999999999997E-3</v>
      </c>
      <c r="AY118" s="176">
        <v>0</v>
      </c>
      <c r="AZ118" s="176">
        <v>14</v>
      </c>
      <c r="BA118" s="167"/>
      <c r="BB118" s="184">
        <v>503.2</v>
      </c>
      <c r="BC118" s="180">
        <v>51.798532423158399</v>
      </c>
      <c r="BD118" s="181" t="s">
        <v>55</v>
      </c>
      <c r="BE118" s="178">
        <v>1.6187041382237</v>
      </c>
      <c r="BF118" s="179">
        <v>137.62164258048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0.77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2877.7980400000001</v>
      </c>
      <c r="N119" s="171">
        <v>3474.84422</v>
      </c>
      <c r="O119" s="166">
        <v>1272.65060041581</v>
      </c>
      <c r="P119" s="172">
        <v>212.5</v>
      </c>
      <c r="Q119" s="178">
        <v>5.9889440019567504</v>
      </c>
      <c r="R119" s="179">
        <v>2792.5174523119299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1971.4059</v>
      </c>
      <c r="Y119" s="166">
        <v>722.02111618640504</v>
      </c>
      <c r="Z119" s="177">
        <v>573</v>
      </c>
      <c r="AA119" s="178">
        <v>1.2600717559972201</v>
      </c>
      <c r="AB119" s="179">
        <v>131.531839363475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227.75</v>
      </c>
      <c r="AI119" s="166">
        <v>83.412710295456506</v>
      </c>
      <c r="AJ119" s="181" t="s">
        <v>53</v>
      </c>
      <c r="AK119" s="178">
        <v>1.3240112745310599</v>
      </c>
      <c r="AL119" s="179">
        <v>25.460181814832399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66.599999999999994</v>
      </c>
      <c r="AS119" s="166">
        <v>24.392037346552801</v>
      </c>
      <c r="AT119" s="181" t="s">
        <v>54</v>
      </c>
      <c r="AU119" s="178">
        <v>1.5245023341595501</v>
      </c>
      <c r="AV119" s="179">
        <v>15.2248080799574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160</v>
      </c>
      <c r="BC119" s="180">
        <v>58.599489120847601</v>
      </c>
      <c r="BD119" s="181" t="s">
        <v>55</v>
      </c>
      <c r="BE119" s="178">
        <v>1.83123403502649</v>
      </c>
      <c r="BF119" s="179">
        <v>57.2496161599149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2.8000000000000001E-2</v>
      </c>
      <c r="G120" s="168">
        <v>2.5000000000000001E-2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1389.5113899999999</v>
      </c>
      <c r="N120" s="171">
        <v>2755.62104</v>
      </c>
      <c r="O120" s="166">
        <v>878.13824955333598</v>
      </c>
      <c r="P120" s="172">
        <v>212.5</v>
      </c>
      <c r="Q120" s="178">
        <v>4.1324152920156996</v>
      </c>
      <c r="R120" s="179">
        <v>1971.4282340878699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1655.532655</v>
      </c>
      <c r="Y120" s="166">
        <v>527.57129033246395</v>
      </c>
      <c r="Z120" s="177">
        <v>573</v>
      </c>
      <c r="AA120" s="188">
        <v>0.92071778417533101</v>
      </c>
      <c r="AB120" s="171">
        <v>-459.020181647774</v>
      </c>
      <c r="AC120" s="168"/>
      <c r="AD120" s="168"/>
      <c r="AE120" s="176">
        <v>143</v>
      </c>
      <c r="AF120" s="176">
        <v>503</v>
      </c>
      <c r="AG120" s="167"/>
      <c r="AH120" s="180">
        <v>170.9</v>
      </c>
      <c r="AI120" s="166">
        <v>54.460981633623</v>
      </c>
      <c r="AJ120" s="181" t="s">
        <v>53</v>
      </c>
      <c r="AK120" s="188">
        <v>0.86446002593052396</v>
      </c>
      <c r="AL120" s="171">
        <v>-61.590102458655799</v>
      </c>
      <c r="AM120" s="168"/>
      <c r="AN120" s="168"/>
      <c r="AO120" s="176">
        <v>27</v>
      </c>
      <c r="AP120" s="176">
        <v>67</v>
      </c>
      <c r="AQ120" s="167"/>
      <c r="AR120" s="180">
        <v>58.1</v>
      </c>
      <c r="AS120" s="166">
        <v>18.514821725649501</v>
      </c>
      <c r="AT120" s="181" t="s">
        <v>54</v>
      </c>
      <c r="AU120" s="182">
        <v>1.15717635785309</v>
      </c>
      <c r="AV120" s="183">
        <v>-0.94510538632528795</v>
      </c>
      <c r="AW120" s="168">
        <v>8.9999999999999993E-3</v>
      </c>
      <c r="AX120" s="168">
        <v>8.0000000000000002E-3</v>
      </c>
      <c r="AY120" s="176">
        <v>0</v>
      </c>
      <c r="AZ120" s="176">
        <v>3</v>
      </c>
      <c r="BA120" s="167"/>
      <c r="BB120" s="184">
        <v>107.2</v>
      </c>
      <c r="BC120" s="180">
        <v>34.161598777790402</v>
      </c>
      <c r="BD120" s="181" t="s">
        <v>55</v>
      </c>
      <c r="BE120" s="182">
        <v>1.0675499618059501</v>
      </c>
      <c r="BF120" s="183">
        <v>-10.890210772650599</v>
      </c>
      <c r="BG120" s="168">
        <v>8.9999999999999993E-3</v>
      </c>
      <c r="BH120" s="168">
        <v>7.0000000000000001E-3</v>
      </c>
      <c r="BI120" s="176">
        <v>0</v>
      </c>
      <c r="BJ120" s="176">
        <v>14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-182.91369</v>
      </c>
      <c r="N121" s="171">
        <v>886.05429000000004</v>
      </c>
      <c r="O121" s="166">
        <v>298.88132969866598</v>
      </c>
      <c r="P121" s="172">
        <v>221.85</v>
      </c>
      <c r="Q121" s="178">
        <v>1.3472225814679499</v>
      </c>
      <c r="R121" s="179">
        <v>112.611312296478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2334.4388100000001</v>
      </c>
      <c r="Y121" s="166">
        <v>787.44630380715205</v>
      </c>
      <c r="Z121" s="177">
        <v>573</v>
      </c>
      <c r="AA121" s="178">
        <v>1.3742518391049801</v>
      </c>
      <c r="AB121" s="179">
        <v>336.76999672923898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47.2610205304399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17.718671880746601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198</v>
      </c>
      <c r="BC121" s="180">
        <v>66.788800582790202</v>
      </c>
      <c r="BD121" s="181" t="s">
        <v>55</v>
      </c>
      <c r="BE121" s="178">
        <v>2.0871500182121898</v>
      </c>
      <c r="BF121" s="179">
        <v>86.437343761493295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590.83091999999999</v>
      </c>
      <c r="N122" s="171">
        <v>1757.5326299999999</v>
      </c>
      <c r="O122" s="166">
        <v>539.22011946234602</v>
      </c>
      <c r="P122" s="172">
        <v>225.95400000000001</v>
      </c>
      <c r="Q122" s="178">
        <v>2.3864154627151799</v>
      </c>
      <c r="R122" s="179">
        <v>891.43935949780496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1743.5379</v>
      </c>
      <c r="Y122" s="166">
        <v>534.92646376933999</v>
      </c>
      <c r="Z122" s="177">
        <v>573</v>
      </c>
      <c r="AA122" s="188">
        <v>0.93355403799186698</v>
      </c>
      <c r="AB122" s="171">
        <v>-452.800487449473</v>
      </c>
      <c r="AC122" s="168"/>
      <c r="AD122" s="168"/>
      <c r="AE122" s="176">
        <v>125</v>
      </c>
      <c r="AF122" s="176">
        <v>498</v>
      </c>
      <c r="AG122" s="167"/>
      <c r="AH122" s="180">
        <v>176.75</v>
      </c>
      <c r="AI122" s="166">
        <v>54.227816023517903</v>
      </c>
      <c r="AJ122" s="181" t="s">
        <v>53</v>
      </c>
      <c r="AK122" s="188">
        <v>0.86075898450028399</v>
      </c>
      <c r="AL122" s="171">
        <v>-64.732231080832094</v>
      </c>
      <c r="AM122" s="168"/>
      <c r="AN122" s="168"/>
      <c r="AO122" s="176">
        <v>29</v>
      </c>
      <c r="AP122" s="176">
        <v>70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-32.228820591957401</v>
      </c>
      <c r="AW122" s="168"/>
      <c r="AX122" s="168"/>
      <c r="AY122" s="176">
        <v>24</v>
      </c>
      <c r="AZ122" s="176">
        <v>34</v>
      </c>
      <c r="BA122" s="167"/>
      <c r="BB122" s="184">
        <v>126</v>
      </c>
      <c r="BC122" s="180">
        <v>38.657453006864301</v>
      </c>
      <c r="BD122" s="181" t="s">
        <v>55</v>
      </c>
      <c r="BE122" s="178">
        <v>1.2080454064645101</v>
      </c>
      <c r="BF122" s="179">
        <v>3.34235881608529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8">
        <v>0.79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2.5999999999999999E-2</v>
      </c>
      <c r="G123" s="168">
        <v>2.1999999999999999E-2</v>
      </c>
      <c r="H123" s="169"/>
      <c r="I123" s="170">
        <v>5</v>
      </c>
      <c r="J123" s="170">
        <v>5</v>
      </c>
      <c r="K123" s="167"/>
      <c r="L123" s="171">
        <v>292.65922999999998</v>
      </c>
      <c r="M123" s="171">
        <v>2009.62114</v>
      </c>
      <c r="N123" s="171">
        <v>2302.2803699999999</v>
      </c>
      <c r="O123" s="166">
        <v>929.73270898309295</v>
      </c>
      <c r="P123" s="172">
        <v>224.404</v>
      </c>
      <c r="Q123" s="178">
        <v>4.1431200378919</v>
      </c>
      <c r="R123" s="179">
        <v>1648.79176953511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1150.0958800000001</v>
      </c>
      <c r="Y123" s="166">
        <v>464.44463152100599</v>
      </c>
      <c r="Z123" s="177">
        <v>573</v>
      </c>
      <c r="AA123" s="188">
        <v>0.81054909515009699</v>
      </c>
      <c r="AB123" s="171">
        <v>-518.54179163856202</v>
      </c>
      <c r="AC123" s="168"/>
      <c r="AD123" s="168"/>
      <c r="AE123" s="176">
        <v>269</v>
      </c>
      <c r="AF123" s="176">
        <v>553</v>
      </c>
      <c r="AG123" s="167"/>
      <c r="AH123" s="180">
        <v>159</v>
      </c>
      <c r="AI123" s="166">
        <v>64.209165249631099</v>
      </c>
      <c r="AJ123" s="181" t="s">
        <v>53</v>
      </c>
      <c r="AK123" s="182">
        <v>1.0191930992004901</v>
      </c>
      <c r="AL123" s="183">
        <v>-24.462780651360202</v>
      </c>
      <c r="AM123" s="168">
        <v>4.0000000000000001E-3</v>
      </c>
      <c r="AN123" s="168">
        <v>2E-3</v>
      </c>
      <c r="AO123" s="176">
        <v>0</v>
      </c>
      <c r="AP123" s="176">
        <v>29</v>
      </c>
      <c r="AQ123" s="167"/>
      <c r="AR123" s="180">
        <v>33.9</v>
      </c>
      <c r="AS123" s="166">
        <v>13.689878628694901</v>
      </c>
      <c r="AT123" s="181" t="s">
        <v>54</v>
      </c>
      <c r="AU123" s="188">
        <v>0.85561741429343297</v>
      </c>
      <c r="AV123" s="171">
        <v>-12.6937220701867</v>
      </c>
      <c r="AW123" s="168"/>
      <c r="AX123" s="168"/>
      <c r="AY123" s="176">
        <v>6</v>
      </c>
      <c r="AZ123" s="176">
        <v>14</v>
      </c>
      <c r="BA123" s="167"/>
      <c r="BB123" s="184">
        <v>87.2</v>
      </c>
      <c r="BC123" s="180">
        <v>35.214083080300803</v>
      </c>
      <c r="BD123" s="181" t="s">
        <v>55</v>
      </c>
      <c r="BE123" s="182">
        <v>1.1004400962594001</v>
      </c>
      <c r="BF123" s="183">
        <v>-5.9874441403734098</v>
      </c>
      <c r="BG123" s="168">
        <v>1.2E-2</v>
      </c>
      <c r="BH123" s="168">
        <v>0.01</v>
      </c>
      <c r="BI123" s="176">
        <v>0</v>
      </c>
      <c r="BJ123" s="176">
        <v>8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8.9999999999999993E-3</v>
      </c>
      <c r="H124" s="169"/>
      <c r="I124" s="170">
        <v>4</v>
      </c>
      <c r="J124" s="170">
        <v>4</v>
      </c>
      <c r="K124" s="167"/>
      <c r="L124" s="171">
        <v>2527.58772</v>
      </c>
      <c r="M124" s="171">
        <v>-864.38458000000003</v>
      </c>
      <c r="N124" s="171">
        <v>1663.2031400000001</v>
      </c>
      <c r="O124" s="166">
        <v>256.197470022586</v>
      </c>
      <c r="P124" s="172">
        <v>272.23099999999999</v>
      </c>
      <c r="Q124" s="188">
        <v>0.94110321757105697</v>
      </c>
      <c r="R124" s="171">
        <v>-415.13094293742199</v>
      </c>
      <c r="S124" s="168"/>
      <c r="T124" s="168"/>
      <c r="U124" s="175">
        <v>105</v>
      </c>
      <c r="V124" s="176">
        <v>458</v>
      </c>
      <c r="W124" s="167"/>
      <c r="X124" s="175">
        <v>3814.8952049999998</v>
      </c>
      <c r="Y124" s="166">
        <v>587.64108629706902</v>
      </c>
      <c r="Z124" s="177">
        <v>573</v>
      </c>
      <c r="AA124" s="182">
        <v>1.0255516340263</v>
      </c>
      <c r="AB124" s="183">
        <v>-559.64490807728703</v>
      </c>
      <c r="AC124" s="168">
        <v>5.0000000000000001E-3</v>
      </c>
      <c r="AD124" s="168">
        <v>3.0000000000000001E-3</v>
      </c>
      <c r="AE124" s="176">
        <v>0</v>
      </c>
      <c r="AF124" s="176">
        <v>649</v>
      </c>
      <c r="AG124" s="167"/>
      <c r="AH124" s="180">
        <v>229.4</v>
      </c>
      <c r="AI124" s="166">
        <v>35.336453022317698</v>
      </c>
      <c r="AJ124" s="181" t="s">
        <v>53</v>
      </c>
      <c r="AK124" s="173">
        <v>0.56089607971932898</v>
      </c>
      <c r="AL124" s="174">
        <v>-251.570378924728</v>
      </c>
      <c r="AM124" s="168"/>
      <c r="AN124" s="168"/>
      <c r="AO124" s="176">
        <v>180</v>
      </c>
      <c r="AP124" s="176">
        <v>262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-65.351207345962607</v>
      </c>
      <c r="AW124" s="168"/>
      <c r="AX124" s="168"/>
      <c r="AY124" s="176">
        <v>48</v>
      </c>
      <c r="AZ124" s="176">
        <v>68</v>
      </c>
      <c r="BA124" s="167"/>
      <c r="BB124" s="184">
        <v>220.6</v>
      </c>
      <c r="BC124" s="180">
        <v>33.980913412045702</v>
      </c>
      <c r="BD124" s="181" t="s">
        <v>55</v>
      </c>
      <c r="BE124" s="182">
        <v>1.06190354412643</v>
      </c>
      <c r="BF124" s="183">
        <v>-23.702414691925298</v>
      </c>
      <c r="BG124" s="168">
        <v>8.0000000000000002E-3</v>
      </c>
      <c r="BH124" s="168">
        <v>6.0000000000000001E-3</v>
      </c>
      <c r="BI124" s="176">
        <v>0</v>
      </c>
      <c r="BJ124" s="176">
        <v>29</v>
      </c>
      <c r="BK124" s="169"/>
      <c r="BL124" s="185">
        <v>0.8</v>
      </c>
      <c r="BM124" s="182">
        <v>0.81</v>
      </c>
      <c r="BN124" s="186">
        <v>3.7500000000000001E-4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2.9000000000000001E-2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765.93589999999995</v>
      </c>
      <c r="N125" s="171">
        <v>1153.3656000000001</v>
      </c>
      <c r="O125" s="166">
        <v>414.53483073276601</v>
      </c>
      <c r="P125" s="172">
        <v>278.23599999999999</v>
      </c>
      <c r="Q125" s="178">
        <v>1.4898677048719999</v>
      </c>
      <c r="R125" s="179">
        <v>242.97742179828001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1358.782275</v>
      </c>
      <c r="Y125" s="166">
        <v>488.36429694956098</v>
      </c>
      <c r="Z125" s="177">
        <v>573</v>
      </c>
      <c r="AA125" s="188">
        <v>0.85229371195385795</v>
      </c>
      <c r="AB125" s="171">
        <v>-516.073696583784</v>
      </c>
      <c r="AC125" s="168"/>
      <c r="AD125" s="168"/>
      <c r="AE125" s="176">
        <v>236</v>
      </c>
      <c r="AF125" s="176">
        <v>555</v>
      </c>
      <c r="AG125" s="167"/>
      <c r="AH125" s="180">
        <v>139.85</v>
      </c>
      <c r="AI125" s="166">
        <v>50.263937192142201</v>
      </c>
      <c r="AJ125" s="181" t="s">
        <v>53</v>
      </c>
      <c r="AK125" s="188">
        <v>0.79784027289114501</v>
      </c>
      <c r="AL125" s="171">
        <v>-66.285996875704001</v>
      </c>
      <c r="AM125" s="168"/>
      <c r="AN125" s="168"/>
      <c r="AO125" s="176">
        <v>36</v>
      </c>
      <c r="AP125" s="176">
        <v>71</v>
      </c>
      <c r="AQ125" s="167"/>
      <c r="AR125" s="180">
        <v>21.1</v>
      </c>
      <c r="AS125" s="166">
        <v>7.5836186968480499</v>
      </c>
      <c r="AT125" s="181" t="s">
        <v>54</v>
      </c>
      <c r="AU125" s="173">
        <v>0.47397616855300301</v>
      </c>
      <c r="AV125" s="174">
        <v>-31.251999206528001</v>
      </c>
      <c r="AW125" s="168"/>
      <c r="AX125" s="168"/>
      <c r="AY125" s="176">
        <v>24</v>
      </c>
      <c r="AZ125" s="176">
        <v>33</v>
      </c>
      <c r="BA125" s="167"/>
      <c r="BB125" s="184">
        <v>106</v>
      </c>
      <c r="BC125" s="180">
        <v>38.097800088431001</v>
      </c>
      <c r="BD125" s="181" t="s">
        <v>55</v>
      </c>
      <c r="BE125" s="178">
        <v>1.1905562527634701</v>
      </c>
      <c r="BF125" s="179">
        <v>1.29600158694399</v>
      </c>
      <c r="BG125" s="168">
        <v>0.02</v>
      </c>
      <c r="BH125" s="168">
        <v>1.9E-2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2.1000000000000001E-2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893.31460000000004</v>
      </c>
      <c r="N126" s="171">
        <v>3328.1297</v>
      </c>
      <c r="O126" s="166">
        <v>525.8215169133</v>
      </c>
      <c r="P126" s="172">
        <v>213.245</v>
      </c>
      <c r="Q126" s="178">
        <v>2.4658093597191</v>
      </c>
      <c r="R126" s="179">
        <v>1740.8697150489099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3158.5967049999999</v>
      </c>
      <c r="Y126" s="166">
        <v>499.03647407144399</v>
      </c>
      <c r="Z126" s="177">
        <v>573</v>
      </c>
      <c r="AA126" s="188">
        <v>0.87091880291700496</v>
      </c>
      <c r="AB126" s="171">
        <v>-1106.4504068993399</v>
      </c>
      <c r="AC126" s="168"/>
      <c r="AD126" s="168"/>
      <c r="AE126" s="176">
        <v>469</v>
      </c>
      <c r="AF126" s="176">
        <v>1194</v>
      </c>
      <c r="AG126" s="167"/>
      <c r="AH126" s="180">
        <v>259.2</v>
      </c>
      <c r="AI126" s="166">
        <v>40.951810617214697</v>
      </c>
      <c r="AJ126" s="181" t="s">
        <v>53</v>
      </c>
      <c r="AK126" s="173">
        <v>0.65002873995578803</v>
      </c>
      <c r="AL126" s="174">
        <v>-209.731881413016</v>
      </c>
      <c r="AM126" s="168"/>
      <c r="AN126" s="168"/>
      <c r="AO126" s="176">
        <v>140</v>
      </c>
      <c r="AP126" s="176">
        <v>220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-33.193811152511998</v>
      </c>
      <c r="AW126" s="168"/>
      <c r="AX126" s="168"/>
      <c r="AY126" s="176">
        <v>16</v>
      </c>
      <c r="AZ126" s="176">
        <v>36</v>
      </c>
      <c r="BA126" s="167"/>
      <c r="BB126" s="184">
        <v>224.6</v>
      </c>
      <c r="BC126" s="180">
        <v>35.485249477725397</v>
      </c>
      <c r="BD126" s="181" t="s">
        <v>55</v>
      </c>
      <c r="BE126" s="182">
        <v>1.10891404617892</v>
      </c>
      <c r="BF126" s="183">
        <v>-13.5876223050241</v>
      </c>
      <c r="BG126" s="168">
        <v>1.2999999999999999E-2</v>
      </c>
      <c r="BH126" s="168">
        <v>1.0999999999999999E-2</v>
      </c>
      <c r="BI126" s="176">
        <v>0</v>
      </c>
      <c r="BJ126" s="176">
        <v>19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5.5E-2</v>
      </c>
      <c r="G127" s="168">
        <v>5.0999999999999997E-2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1117.6569400000001</v>
      </c>
      <c r="N127" s="171">
        <v>2567.7251500000002</v>
      </c>
      <c r="O127" s="166">
        <v>878.94963149620298</v>
      </c>
      <c r="P127" s="172">
        <v>212.5</v>
      </c>
      <c r="Q127" s="178">
        <v>4.1362335599821298</v>
      </c>
      <c r="R127" s="179">
        <v>1837.6781803087999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1976.26314</v>
      </c>
      <c r="Y127" s="166">
        <v>676.48819759487503</v>
      </c>
      <c r="Z127" s="177">
        <v>573</v>
      </c>
      <c r="AA127" s="178">
        <v>1.18060767468565</v>
      </c>
      <c r="AB127" s="179">
        <v>7.7129581973786099</v>
      </c>
      <c r="AC127" s="168">
        <v>0.02</v>
      </c>
      <c r="AD127" s="168">
        <v>1.7999999999999999E-2</v>
      </c>
      <c r="AE127" s="176">
        <v>0</v>
      </c>
      <c r="AF127" s="176">
        <v>33</v>
      </c>
      <c r="AG127" s="167"/>
      <c r="AH127" s="180">
        <v>190</v>
      </c>
      <c r="AI127" s="166">
        <v>65.038281057565101</v>
      </c>
      <c r="AJ127" s="181" t="s">
        <v>53</v>
      </c>
      <c r="AK127" s="182">
        <v>1.0323536675803999</v>
      </c>
      <c r="AL127" s="183">
        <v>-26.437454543743701</v>
      </c>
      <c r="AM127" s="168">
        <v>5.0000000000000001E-3</v>
      </c>
      <c r="AN127" s="168">
        <v>3.0000000000000001E-3</v>
      </c>
      <c r="AO127" s="176">
        <v>0</v>
      </c>
      <c r="AP127" s="176">
        <v>31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-37.568242423807902</v>
      </c>
      <c r="AW127" s="168"/>
      <c r="AX127" s="168"/>
      <c r="AY127" s="176">
        <v>30</v>
      </c>
      <c r="AZ127" s="176">
        <v>39</v>
      </c>
      <c r="BA127" s="167"/>
      <c r="BB127" s="184">
        <v>126.4</v>
      </c>
      <c r="BC127" s="180">
        <v>43.267572240401201</v>
      </c>
      <c r="BD127" s="181" t="s">
        <v>55</v>
      </c>
      <c r="BE127" s="178">
        <v>1.35211163251254</v>
      </c>
      <c r="BF127" s="179">
        <v>16.463515152384101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5</v>
      </c>
      <c r="J128" s="170">
        <v>5</v>
      </c>
      <c r="K128" s="167"/>
      <c r="L128" s="171">
        <v>9000.1027400000003</v>
      </c>
      <c r="M128" s="171">
        <v>3131.3516399999999</v>
      </c>
      <c r="N128" s="171">
        <v>12131.454379999999</v>
      </c>
      <c r="O128" s="166">
        <v>1422.5151691127901</v>
      </c>
      <c r="P128" s="172">
        <v>246.12100000000001</v>
      </c>
      <c r="Q128" s="178">
        <v>5.7797391084579903</v>
      </c>
      <c r="R128" s="179">
        <v>9663.0747380880603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4402.8476149999997</v>
      </c>
      <c r="Y128" s="166">
        <v>516.27095346086503</v>
      </c>
      <c r="Z128" s="177">
        <v>573</v>
      </c>
      <c r="AA128" s="188">
        <v>0.90099642837847205</v>
      </c>
      <c r="AB128" s="171">
        <v>-1343.8441943764501</v>
      </c>
      <c r="AC128" s="168"/>
      <c r="AD128" s="168"/>
      <c r="AE128" s="176">
        <v>484</v>
      </c>
      <c r="AF128" s="176">
        <v>1462</v>
      </c>
      <c r="AG128" s="167"/>
      <c r="AH128" s="180">
        <v>406.05</v>
      </c>
      <c r="AI128" s="166">
        <v>47.612781314209499</v>
      </c>
      <c r="AJ128" s="181" t="s">
        <v>53</v>
      </c>
      <c r="AK128" s="173">
        <v>0.75575843355888195</v>
      </c>
      <c r="AL128" s="174">
        <v>-225.78522511468799</v>
      </c>
      <c r="AM128" s="168"/>
      <c r="AN128" s="168"/>
      <c r="AO128" s="176">
        <v>132</v>
      </c>
      <c r="AP128" s="176">
        <v>239</v>
      </c>
      <c r="AQ128" s="167"/>
      <c r="AR128" s="180">
        <v>205.6</v>
      </c>
      <c r="AS128" s="166">
        <v>24.1083310878007</v>
      </c>
      <c r="AT128" s="181" t="s">
        <v>54</v>
      </c>
      <c r="AU128" s="178">
        <v>1.50677069298755</v>
      </c>
      <c r="AV128" s="179">
        <v>45.133911081983896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436.2</v>
      </c>
      <c r="BC128" s="180">
        <v>51.1481226677951</v>
      </c>
      <c r="BD128" s="181" t="s">
        <v>55</v>
      </c>
      <c r="BE128" s="178">
        <v>1.5983788333686</v>
      </c>
      <c r="BF128" s="179">
        <v>115.26782216396801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0.81</v>
      </c>
      <c r="BN128" s="186">
        <v>3.7500000000000001E-4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7.6999999999999999E-2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2773.3206700000001</v>
      </c>
      <c r="N129" s="171">
        <v>4939.35851</v>
      </c>
      <c r="O129" s="166">
        <v>1189.01127635134</v>
      </c>
      <c r="P129" s="172">
        <v>212.5</v>
      </c>
      <c r="Q129" s="178">
        <v>5.5953471828298396</v>
      </c>
      <c r="R129" s="179">
        <v>3901.2306837974002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2879.62228</v>
      </c>
      <c r="Y129" s="166">
        <v>693.18786146433604</v>
      </c>
      <c r="Z129" s="177">
        <v>573</v>
      </c>
      <c r="AA129" s="178">
        <v>1.2097519397283301</v>
      </c>
      <c r="AB129" s="179">
        <v>80.3411298160472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307</v>
      </c>
      <c r="AI129" s="166">
        <v>73.9015929094531</v>
      </c>
      <c r="AJ129" s="181" t="s">
        <v>53</v>
      </c>
      <c r="AK129" s="178">
        <v>1.17304115729291</v>
      </c>
      <c r="AL129" s="179">
        <v>-0.77436729771204704</v>
      </c>
      <c r="AM129" s="168">
        <v>0.02</v>
      </c>
      <c r="AN129" s="168">
        <v>1.7000000000000001E-2</v>
      </c>
      <c r="AO129" s="176">
        <v>0</v>
      </c>
      <c r="AP129" s="176">
        <v>8</v>
      </c>
      <c r="AQ129" s="167"/>
      <c r="AR129" s="180">
        <v>105.8</v>
      </c>
      <c r="AS129" s="166">
        <v>25.468366546645399</v>
      </c>
      <c r="AT129" s="181" t="s">
        <v>54</v>
      </c>
      <c r="AU129" s="178">
        <v>1.5917729091653401</v>
      </c>
      <c r="AV129" s="179">
        <v>27.635081321215999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248.8</v>
      </c>
      <c r="BC129" s="180">
        <v>59.891584090788001</v>
      </c>
      <c r="BD129" s="181" t="s">
        <v>55</v>
      </c>
      <c r="BE129" s="178">
        <v>1.8716120028371299</v>
      </c>
      <c r="BF129" s="179">
        <v>92.470162642432001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0.83</v>
      </c>
      <c r="BN129" s="186">
        <v>1.1249999999999999E-3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0.03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2315.1093000000001</v>
      </c>
      <c r="N130" s="171">
        <v>3446.1467699999998</v>
      </c>
      <c r="O130" s="166">
        <v>1077.78947697182</v>
      </c>
      <c r="P130" s="172">
        <v>212.5</v>
      </c>
      <c r="Q130" s="178">
        <v>5.0719504798673896</v>
      </c>
      <c r="R130" s="179">
        <v>2647.11124755027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1338.0501650000001</v>
      </c>
      <c r="Y130" s="166">
        <v>418.47793601007999</v>
      </c>
      <c r="Z130" s="177">
        <v>573</v>
      </c>
      <c r="AA130" s="173">
        <v>0.73032798605598503</v>
      </c>
      <c r="AB130" s="174">
        <v>-816.52562024092595</v>
      </c>
      <c r="AC130" s="168"/>
      <c r="AD130" s="168"/>
      <c r="AE130" s="176">
        <v>495</v>
      </c>
      <c r="AF130" s="176">
        <v>861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-125.39053136156799</v>
      </c>
      <c r="AM130" s="168"/>
      <c r="AN130" s="168"/>
      <c r="AO130" s="176">
        <v>90</v>
      </c>
      <c r="AP130" s="176">
        <v>131</v>
      </c>
      <c r="AQ130" s="167"/>
      <c r="AR130" s="180">
        <v>28</v>
      </c>
      <c r="AS130" s="166">
        <v>8.7570574816843507</v>
      </c>
      <c r="AT130" s="181" t="s">
        <v>54</v>
      </c>
      <c r="AU130" s="173">
        <v>0.54731609260527203</v>
      </c>
      <c r="AV130" s="174">
        <v>-32.162674631509297</v>
      </c>
      <c r="AW130" s="168"/>
      <c r="AX130" s="168"/>
      <c r="AY130" s="176">
        <v>24</v>
      </c>
      <c r="AZ130" s="176">
        <v>34</v>
      </c>
      <c r="BA130" s="167"/>
      <c r="BB130" s="184">
        <v>127</v>
      </c>
      <c r="BC130" s="180">
        <v>39.719510720496899</v>
      </c>
      <c r="BD130" s="181" t="s">
        <v>55</v>
      </c>
      <c r="BE130" s="178">
        <v>1.2412347100155301</v>
      </c>
      <c r="BF130" s="179">
        <v>6.6746507369814303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3.5999999999999997E-2</v>
      </c>
      <c r="G131" s="168">
        <v>3.1E-2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1243.75821</v>
      </c>
      <c r="N131" s="171">
        <v>1811.79198</v>
      </c>
      <c r="O131" s="166">
        <v>494.40053654853301</v>
      </c>
      <c r="P131" s="172">
        <v>212.5</v>
      </c>
      <c r="Q131" s="178">
        <v>2.32659076022839</v>
      </c>
      <c r="R131" s="179">
        <v>896.00248882586698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2022.1221700000001</v>
      </c>
      <c r="Y131" s="166">
        <v>551.79529264429402</v>
      </c>
      <c r="Z131" s="177">
        <v>573</v>
      </c>
      <c r="AA131" s="188">
        <v>0.96299352992023401</v>
      </c>
      <c r="AB131" s="171">
        <v>-447.27725796601402</v>
      </c>
      <c r="AC131" s="168"/>
      <c r="AD131" s="168"/>
      <c r="AE131" s="176">
        <v>78</v>
      </c>
      <c r="AF131" s="176">
        <v>498</v>
      </c>
      <c r="AG131" s="167"/>
      <c r="AH131" s="180">
        <v>245.8</v>
      </c>
      <c r="AI131" s="166">
        <v>67.073733201771603</v>
      </c>
      <c r="AJ131" s="181" t="s">
        <v>53</v>
      </c>
      <c r="AK131" s="182">
        <v>1.06466243177415</v>
      </c>
      <c r="AL131" s="183">
        <v>-25.7046491480958</v>
      </c>
      <c r="AM131" s="168">
        <v>8.9999999999999993E-3</v>
      </c>
      <c r="AN131" s="168">
        <v>6.0000000000000001E-3</v>
      </c>
      <c r="AO131" s="176">
        <v>0</v>
      </c>
      <c r="AP131" s="176">
        <v>32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-25.053561688405299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82">
        <v>1.14779857721705</v>
      </c>
      <c r="BF131" s="183">
        <v>-3.3071233768105799</v>
      </c>
      <c r="BG131" s="168">
        <v>1.7000000000000001E-2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0.05</v>
      </c>
      <c r="G132" s="168">
        <v>0.05</v>
      </c>
      <c r="H132" s="169"/>
      <c r="I132" s="170">
        <v>4</v>
      </c>
      <c r="J132" s="170">
        <v>4</v>
      </c>
      <c r="K132" s="167"/>
      <c r="L132" s="171">
        <v>1173.58097</v>
      </c>
      <c r="M132" s="171">
        <v>520.91251999999997</v>
      </c>
      <c r="N132" s="171">
        <v>1694.4934900000001</v>
      </c>
      <c r="O132" s="166">
        <v>600.75818905559004</v>
      </c>
      <c r="P132" s="172">
        <v>212.5</v>
      </c>
      <c r="Q132" s="178">
        <v>2.8270973602615999</v>
      </c>
      <c r="R132" s="179">
        <v>989.62765401916602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1490.257165</v>
      </c>
      <c r="Y132" s="166">
        <v>528.34915032486595</v>
      </c>
      <c r="Z132" s="177">
        <v>573</v>
      </c>
      <c r="AA132" s="188">
        <v>0.92207530597707899</v>
      </c>
      <c r="AB132" s="171">
        <v>-410.39283037420302</v>
      </c>
      <c r="AC132" s="168"/>
      <c r="AD132" s="168"/>
      <c r="AE132" s="176">
        <v>126</v>
      </c>
      <c r="AF132" s="176">
        <v>450</v>
      </c>
      <c r="AG132" s="167"/>
      <c r="AH132" s="180">
        <v>230.15</v>
      </c>
      <c r="AI132" s="166">
        <v>81.596357865702998</v>
      </c>
      <c r="AJ132" s="181" t="s">
        <v>53</v>
      </c>
      <c r="AK132" s="178">
        <v>1.2951802835825901</v>
      </c>
      <c r="AL132" s="179">
        <v>21.178010979799701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8">
        <v>0.97940446927657798</v>
      </c>
      <c r="AV132" s="171">
        <v>-8.8722511797334107</v>
      </c>
      <c r="AW132" s="168">
        <v>0</v>
      </c>
      <c r="AX132" s="168"/>
      <c r="AY132" s="176">
        <v>1</v>
      </c>
      <c r="AZ132" s="176">
        <v>10</v>
      </c>
      <c r="BA132" s="167"/>
      <c r="BB132" s="184">
        <v>141</v>
      </c>
      <c r="BC132" s="180">
        <v>49.989513182985597</v>
      </c>
      <c r="BD132" s="181" t="s">
        <v>55</v>
      </c>
      <c r="BE132" s="178">
        <v>1.5621722869682999</v>
      </c>
      <c r="BF132" s="179">
        <v>34.855497640533201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0.8</v>
      </c>
      <c r="BN132" s="186">
        <v>0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6.2E-2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665.45952999999997</v>
      </c>
      <c r="N133" s="171">
        <v>1576.39491</v>
      </c>
      <c r="O133" s="166">
        <v>806.53625808914296</v>
      </c>
      <c r="P133" s="172">
        <v>212.5</v>
      </c>
      <c r="Q133" s="178">
        <v>3.79546474394891</v>
      </c>
      <c r="R133" s="179">
        <v>1087.95922709303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1852.24875</v>
      </c>
      <c r="Y133" s="166">
        <v>947.672290996735</v>
      </c>
      <c r="Z133" s="177">
        <v>573</v>
      </c>
      <c r="AA133" s="178">
        <v>1.65387834379884</v>
      </c>
      <c r="AB133" s="179">
        <v>535.19629679674699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-9.5068142265356208</v>
      </c>
      <c r="AM133" s="168">
        <v>1.2E-2</v>
      </c>
      <c r="AN133" s="168">
        <v>0.01</v>
      </c>
      <c r="AO133" s="176">
        <v>0</v>
      </c>
      <c r="AP133" s="176">
        <v>13</v>
      </c>
      <c r="AQ133" s="167"/>
      <c r="AR133" s="180">
        <v>29.7</v>
      </c>
      <c r="AS133" s="166">
        <v>15.1955114250195</v>
      </c>
      <c r="AT133" s="181" t="s">
        <v>54</v>
      </c>
      <c r="AU133" s="188">
        <v>0.94971946406371699</v>
      </c>
      <c r="AV133" s="171">
        <v>-7.0763337718185797</v>
      </c>
      <c r="AW133" s="168"/>
      <c r="AX133" s="168"/>
      <c r="AY133" s="176">
        <v>2</v>
      </c>
      <c r="AZ133" s="176">
        <v>8</v>
      </c>
      <c r="BA133" s="167"/>
      <c r="BB133" s="184">
        <v>104.6</v>
      </c>
      <c r="BC133" s="180">
        <v>53.516851685422097</v>
      </c>
      <c r="BD133" s="181" t="s">
        <v>55</v>
      </c>
      <c r="BE133" s="178">
        <v>1.6724016151694401</v>
      </c>
      <c r="BF133" s="179">
        <v>31.047332456362899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3.3000000000000002E-2</v>
      </c>
      <c r="G134" s="168">
        <v>2.9000000000000001E-2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-370.25308000000001</v>
      </c>
      <c r="N134" s="171">
        <v>2650.9530800000002</v>
      </c>
      <c r="O134" s="166">
        <v>442.53083905421101</v>
      </c>
      <c r="P134" s="172">
        <v>212.5</v>
      </c>
      <c r="Q134" s="178">
        <v>2.0824980661374601</v>
      </c>
      <c r="R134" s="179">
        <v>1153.9428917205701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2470.6591400000002</v>
      </c>
      <c r="Y134" s="166">
        <v>412.43387915456998</v>
      </c>
      <c r="Z134" s="177">
        <v>573</v>
      </c>
      <c r="AA134" s="173">
        <v>0.71977989381251295</v>
      </c>
      <c r="AB134" s="174">
        <v>-1565.98480298407</v>
      </c>
      <c r="AC134" s="168"/>
      <c r="AD134" s="168"/>
      <c r="AE134" s="176">
        <v>962</v>
      </c>
      <c r="AF134" s="176">
        <v>1649</v>
      </c>
      <c r="AG134" s="167"/>
      <c r="AH134" s="180">
        <v>386.4</v>
      </c>
      <c r="AI134" s="166">
        <v>64.502807499915093</v>
      </c>
      <c r="AJ134" s="181" t="s">
        <v>53</v>
      </c>
      <c r="AK134" s="182">
        <v>1.02385408730024</v>
      </c>
      <c r="AL134" s="183">
        <v>-57.419491113432002</v>
      </c>
      <c r="AM134" s="168">
        <v>4.0000000000000001E-3</v>
      </c>
      <c r="AN134" s="168">
        <v>2E-3</v>
      </c>
      <c r="AO134" s="176">
        <v>0</v>
      </c>
      <c r="AP134" s="176">
        <v>67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-46.816061235157299</v>
      </c>
      <c r="AW134" s="168"/>
      <c r="AX134" s="168"/>
      <c r="AY134" s="176">
        <v>30</v>
      </c>
      <c r="AZ134" s="176">
        <v>50</v>
      </c>
      <c r="BA134" s="167"/>
      <c r="BB134" s="184">
        <v>224.2</v>
      </c>
      <c r="BC134" s="180">
        <v>37.426318430333801</v>
      </c>
      <c r="BD134" s="181" t="s">
        <v>55</v>
      </c>
      <c r="BE134" s="182">
        <v>1.1695724509479299</v>
      </c>
      <c r="BF134" s="183">
        <v>-1.23212247031469</v>
      </c>
      <c r="BG134" s="168">
        <v>1.9E-2</v>
      </c>
      <c r="BH134" s="168">
        <v>1.7000000000000001E-2</v>
      </c>
      <c r="BI134" s="176">
        <v>0</v>
      </c>
      <c r="BJ134" s="176">
        <v>6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6.6000000000000003E-2</v>
      </c>
      <c r="G135" s="168">
        <v>6.25E-2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91.92653</v>
      </c>
      <c r="N135" s="171">
        <v>976.8877</v>
      </c>
      <c r="O135" s="166">
        <v>252.21932470321701</v>
      </c>
      <c r="P135" s="172">
        <v>212.5</v>
      </c>
      <c r="Q135" s="178">
        <v>1.18691446919161</v>
      </c>
      <c r="R135" s="179">
        <v>8.9831331423345109</v>
      </c>
      <c r="S135" s="168">
        <v>0.01</v>
      </c>
      <c r="T135" s="168">
        <v>9.4999999999999998E-3</v>
      </c>
      <c r="U135" s="175">
        <v>0</v>
      </c>
      <c r="V135" s="176">
        <v>11</v>
      </c>
      <c r="W135" s="167"/>
      <c r="X135" s="175">
        <v>2671.8047750000001</v>
      </c>
      <c r="Y135" s="166">
        <v>689.82422041891698</v>
      </c>
      <c r="Z135" s="177">
        <v>573</v>
      </c>
      <c r="AA135" s="178">
        <v>1.20388171102778</v>
      </c>
      <c r="AB135" s="179">
        <v>61.8785782496834</v>
      </c>
      <c r="AC135" s="168">
        <v>0.02</v>
      </c>
      <c r="AD135" s="168">
        <v>0.02</v>
      </c>
      <c r="AE135" s="176">
        <v>0</v>
      </c>
      <c r="AF135" s="176">
        <v>0</v>
      </c>
      <c r="AG135" s="167"/>
      <c r="AH135" s="180">
        <v>276.7</v>
      </c>
      <c r="AI135" s="166">
        <v>71.440235295602605</v>
      </c>
      <c r="AJ135" s="181" t="s">
        <v>53</v>
      </c>
      <c r="AK135" s="182">
        <v>1.13397198881909</v>
      </c>
      <c r="AL135" s="183">
        <v>-10.2552362919196</v>
      </c>
      <c r="AM135" s="168">
        <v>1.6E-2</v>
      </c>
      <c r="AN135" s="168">
        <v>1.2999999999999999E-2</v>
      </c>
      <c r="AO135" s="176">
        <v>0</v>
      </c>
      <c r="AP135" s="176">
        <v>17</v>
      </c>
      <c r="AQ135" s="167"/>
      <c r="AR135" s="180">
        <v>59.8</v>
      </c>
      <c r="AS135" s="166">
        <v>15.4395593446947</v>
      </c>
      <c r="AT135" s="181" t="s">
        <v>54</v>
      </c>
      <c r="AU135" s="188">
        <v>0.96497245904342099</v>
      </c>
      <c r="AV135" s="171">
        <v>-13.077520328106599</v>
      </c>
      <c r="AW135" s="168"/>
      <c r="AX135" s="168"/>
      <c r="AY135" s="176">
        <v>3</v>
      </c>
      <c r="AZ135" s="176">
        <v>15</v>
      </c>
      <c r="BA135" s="167"/>
      <c r="BB135" s="184">
        <v>214.8</v>
      </c>
      <c r="BC135" s="180">
        <v>55.458484067565699</v>
      </c>
      <c r="BD135" s="181" t="s">
        <v>55</v>
      </c>
      <c r="BE135" s="178">
        <v>1.7330776271114301</v>
      </c>
      <c r="BF135" s="179">
        <v>69.0449593437869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3.1E-2</v>
      </c>
      <c r="G136" s="168">
        <v>2.8000000000000001E-2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-483.12119999999999</v>
      </c>
      <c r="N136" s="171">
        <v>482.68916000000002</v>
      </c>
      <c r="O136" s="166">
        <v>173.589039970616</v>
      </c>
      <c r="P136" s="172">
        <v>212.5</v>
      </c>
      <c r="Q136" s="188">
        <v>0.81688959986172205</v>
      </c>
      <c r="R136" s="171">
        <v>-212.19354172136599</v>
      </c>
      <c r="S136" s="168"/>
      <c r="T136" s="168"/>
      <c r="U136" s="175">
        <v>109</v>
      </c>
      <c r="V136" s="176">
        <v>227</v>
      </c>
      <c r="W136" s="167"/>
      <c r="X136" s="175">
        <v>1726.07482</v>
      </c>
      <c r="Y136" s="166">
        <v>620.74663313602002</v>
      </c>
      <c r="Z136" s="177">
        <v>573</v>
      </c>
      <c r="AA136" s="182">
        <v>1.0833274574799701</v>
      </c>
      <c r="AB136" s="183">
        <v>-147.65594746514299</v>
      </c>
      <c r="AC136" s="168">
        <v>1.0999999999999999E-2</v>
      </c>
      <c r="AD136" s="168">
        <v>8.0000000000000002E-3</v>
      </c>
      <c r="AE136" s="176">
        <v>0</v>
      </c>
      <c r="AF136" s="176">
        <v>186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-56.162283333863897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-40.320579894314598</v>
      </c>
      <c r="AW136" s="168"/>
      <c r="AX136" s="168"/>
      <c r="AY136" s="176">
        <v>33</v>
      </c>
      <c r="AZ136" s="176">
        <v>42</v>
      </c>
      <c r="BA136" s="167"/>
      <c r="BB136" s="184">
        <v>109.6</v>
      </c>
      <c r="BC136" s="180">
        <v>39.415342952345398</v>
      </c>
      <c r="BD136" s="181" t="s">
        <v>55</v>
      </c>
      <c r="BE136" s="178">
        <v>1.2317294672607899</v>
      </c>
      <c r="BF136" s="179">
        <v>4.9588402113707097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2.1000000000000001E-2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2765.9605299999998</v>
      </c>
      <c r="N137" s="171">
        <v>8728.7633100000003</v>
      </c>
      <c r="O137" s="166">
        <v>1003.40102688459</v>
      </c>
      <c r="P137" s="172">
        <v>226.98400000000001</v>
      </c>
      <c r="Q137" s="178">
        <v>4.42058042366242</v>
      </c>
      <c r="R137" s="179">
        <v>6406.6642486157598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4702.1999249999999</v>
      </c>
      <c r="Y137" s="166">
        <v>540.53387241653002</v>
      </c>
      <c r="Z137" s="177">
        <v>573</v>
      </c>
      <c r="AA137" s="188">
        <v>0.94334009147736397</v>
      </c>
      <c r="AB137" s="171">
        <v>-1159.7232157199201</v>
      </c>
      <c r="AC137" s="168"/>
      <c r="AD137" s="168"/>
      <c r="AE137" s="176">
        <v>283</v>
      </c>
      <c r="AF137" s="176">
        <v>1280</v>
      </c>
      <c r="AG137" s="167"/>
      <c r="AH137" s="180">
        <v>410.5</v>
      </c>
      <c r="AI137" s="166">
        <v>47.188371010614901</v>
      </c>
      <c r="AJ137" s="181" t="s">
        <v>53</v>
      </c>
      <c r="AK137" s="173">
        <v>0.749021762073252</v>
      </c>
      <c r="AL137" s="174">
        <v>-234.004638508472</v>
      </c>
      <c r="AM137" s="168"/>
      <c r="AN137" s="168"/>
      <c r="AO137" s="176">
        <v>138</v>
      </c>
      <c r="AP137" s="176">
        <v>248</v>
      </c>
      <c r="AQ137" s="167"/>
      <c r="AR137" s="180">
        <v>83.4</v>
      </c>
      <c r="AS137" s="166">
        <v>9.5871136231066494</v>
      </c>
      <c r="AT137" s="181" t="s">
        <v>54</v>
      </c>
      <c r="AU137" s="173">
        <v>0.59919460144416603</v>
      </c>
      <c r="AV137" s="174">
        <v>-80.283717716437394</v>
      </c>
      <c r="AW137" s="168"/>
      <c r="AX137" s="168"/>
      <c r="AY137" s="176">
        <v>56</v>
      </c>
      <c r="AZ137" s="176">
        <v>84</v>
      </c>
      <c r="BA137" s="167"/>
      <c r="BB137" s="184">
        <v>309.8</v>
      </c>
      <c r="BC137" s="180">
        <v>35.612563554417797</v>
      </c>
      <c r="BD137" s="181" t="s">
        <v>55</v>
      </c>
      <c r="BE137" s="182">
        <v>1.1128926110755499</v>
      </c>
      <c r="BF137" s="183">
        <v>-17.567435432874799</v>
      </c>
      <c r="BG137" s="168">
        <v>1.4E-2</v>
      </c>
      <c r="BH137" s="168">
        <v>1.0999999999999999E-2</v>
      </c>
      <c r="BI137" s="176">
        <v>0</v>
      </c>
      <c r="BJ137" s="176">
        <v>25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623.87639000000001</v>
      </c>
      <c r="N138" s="171">
        <v>5859.8300099999997</v>
      </c>
      <c r="O138" s="166">
        <v>2002.61547999289</v>
      </c>
      <c r="P138" s="172">
        <v>212.5</v>
      </c>
      <c r="Q138" s="178">
        <v>9.4240728470253696</v>
      </c>
      <c r="R138" s="179">
        <v>5128.60050831643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2065.0716200000002</v>
      </c>
      <c r="Y138" s="166">
        <v>705.74477185320302</v>
      </c>
      <c r="Z138" s="177">
        <v>573</v>
      </c>
      <c r="AA138" s="178">
        <v>1.2316662685047199</v>
      </c>
      <c r="AB138" s="179">
        <v>93.332775460313101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265</v>
      </c>
      <c r="AI138" s="166">
        <v>90.564589978287898</v>
      </c>
      <c r="AJ138" s="181" t="s">
        <v>53</v>
      </c>
      <c r="AK138" s="178">
        <v>1.43753317425854</v>
      </c>
      <c r="AL138" s="179">
        <v>48.211959500872098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0.84271987323735698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155.80000000000001</v>
      </c>
      <c r="BC138" s="180">
        <v>53.245143843838697</v>
      </c>
      <c r="BD138" s="181" t="s">
        <v>55</v>
      </c>
      <c r="BE138" s="178">
        <v>1.66391074511996</v>
      </c>
      <c r="BF138" s="179">
        <v>45.6854397464747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0.8</v>
      </c>
      <c r="BN138" s="186">
        <v>0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7.6499999999999999E-2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187.33198999999999</v>
      </c>
      <c r="N139" s="171">
        <v>1845.6106600000001</v>
      </c>
      <c r="O139" s="166">
        <v>648.47289214218301</v>
      </c>
      <c r="P139" s="172">
        <v>212.5</v>
      </c>
      <c r="Q139" s="178">
        <v>3.0516371394926201</v>
      </c>
      <c r="R139" s="179">
        <v>1134.3733677048699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2514.6544399999998</v>
      </c>
      <c r="Y139" s="166">
        <v>883.547799536973</v>
      </c>
      <c r="Z139" s="177">
        <v>573</v>
      </c>
      <c r="AA139" s="178">
        <v>1.54196823653922</v>
      </c>
      <c r="AB139" s="179">
        <v>596.82400007006595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282.2</v>
      </c>
      <c r="AI139" s="166">
        <v>99.1536590726692</v>
      </c>
      <c r="AJ139" s="181" t="s">
        <v>53</v>
      </c>
      <c r="AK139" s="178">
        <v>1.5738676043280799</v>
      </c>
      <c r="AL139" s="179">
        <v>71.339061578384204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-2.9519843610452798</v>
      </c>
      <c r="AW139" s="168">
        <v>6.4999999999999997E-3</v>
      </c>
      <c r="AX139" s="168">
        <v>5.4999999999999997E-3</v>
      </c>
      <c r="AY139" s="176">
        <v>0</v>
      </c>
      <c r="AZ139" s="176">
        <v>5</v>
      </c>
      <c r="BA139" s="167"/>
      <c r="BB139" s="184">
        <v>166.4</v>
      </c>
      <c r="BC139" s="180">
        <v>58.466225619036699</v>
      </c>
      <c r="BD139" s="181" t="s">
        <v>55</v>
      </c>
      <c r="BE139" s="178">
        <v>1.8270695505948999</v>
      </c>
      <c r="BF139" s="179">
        <v>59.2960312779094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0.78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6.0999999999999999E-2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201.5632079753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-31.073083563215999</v>
      </c>
      <c r="AC140" s="168">
        <v>1.0999999999999999E-2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5.3266876187040104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-10.751952350805301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2.6960952983893298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7.5999999999999998E-2</v>
      </c>
      <c r="G141" s="168">
        <v>7.3999999999999996E-2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513.91945999999996</v>
      </c>
      <c r="N141" s="171">
        <v>1405.5274400000001</v>
      </c>
      <c r="O141" s="166">
        <v>519.28192947406603</v>
      </c>
      <c r="P141" s="172">
        <v>287.5</v>
      </c>
      <c r="Q141" s="178">
        <v>1.8061980155619699</v>
      </c>
      <c r="R141" s="179">
        <v>490.40060717280102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1910.87799</v>
      </c>
      <c r="Y141" s="166">
        <v>705.98721974202499</v>
      </c>
      <c r="Z141" s="177">
        <v>573</v>
      </c>
      <c r="AA141" s="178">
        <v>1.2320893887295401</v>
      </c>
      <c r="AB141" s="179">
        <v>86.990424052226501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194.45</v>
      </c>
      <c r="AI141" s="166">
        <v>71.840910616609705</v>
      </c>
      <c r="AJ141" s="181" t="s">
        <v>53</v>
      </c>
      <c r="AK141" s="182">
        <v>1.14033191454936</v>
      </c>
      <c r="AL141" s="183">
        <v>-6.0821407586556999</v>
      </c>
      <c r="AM141" s="168">
        <v>1.6E-2</v>
      </c>
      <c r="AN141" s="168">
        <v>1.4E-2</v>
      </c>
      <c r="AO141" s="176">
        <v>0</v>
      </c>
      <c r="AP141" s="176">
        <v>11</v>
      </c>
      <c r="AQ141" s="167"/>
      <c r="AR141" s="180">
        <v>66.099999999999994</v>
      </c>
      <c r="AS141" s="166">
        <v>24.421106668850101</v>
      </c>
      <c r="AT141" s="181" t="s">
        <v>54</v>
      </c>
      <c r="AU141" s="178">
        <v>1.52631916680313</v>
      </c>
      <c r="AV141" s="179">
        <v>15.1712023470081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145.4</v>
      </c>
      <c r="BC141" s="180">
        <v>53.7190455317822</v>
      </c>
      <c r="BD141" s="181" t="s">
        <v>55</v>
      </c>
      <c r="BE141" s="178">
        <v>1.67872017286819</v>
      </c>
      <c r="BF141" s="179">
        <v>43.542404694016099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7.8E-2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2856.1975600000001</v>
      </c>
      <c r="N142" s="171">
        <v>4901.32863</v>
      </c>
      <c r="O142" s="166">
        <v>1639.5594886049601</v>
      </c>
      <c r="P142" s="172">
        <v>273.93400000000003</v>
      </c>
      <c r="Q142" s="178">
        <v>5.9852354530834404</v>
      </c>
      <c r="R142" s="179">
        <v>3938.2984344359202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2070.3073599999998</v>
      </c>
      <c r="Y142" s="166">
        <v>692.54529386997797</v>
      </c>
      <c r="Z142" s="177">
        <v>573</v>
      </c>
      <c r="AA142" s="178">
        <v>1.2086305303141001</v>
      </c>
      <c r="AB142" s="179">
        <v>55.894026648843202</v>
      </c>
      <c r="AC142" s="168">
        <v>0.02</v>
      </c>
      <c r="AD142" s="168">
        <v>0.02</v>
      </c>
      <c r="AE142" s="176">
        <v>0</v>
      </c>
      <c r="AF142" s="176">
        <v>0</v>
      </c>
      <c r="AG142" s="167"/>
      <c r="AH142" s="180">
        <v>222.2</v>
      </c>
      <c r="AI142" s="166">
        <v>74.328849556864299</v>
      </c>
      <c r="AJ142" s="181" t="s">
        <v>53</v>
      </c>
      <c r="AK142" s="178">
        <v>1.1798230088391199</v>
      </c>
      <c r="AL142" s="179">
        <v>0.71999999804034998</v>
      </c>
      <c r="AM142" s="168">
        <v>0.02</v>
      </c>
      <c r="AN142" s="168">
        <v>1.7999999999999999E-2</v>
      </c>
      <c r="AO142" s="176">
        <v>0</v>
      </c>
      <c r="AP142" s="176">
        <v>4</v>
      </c>
      <c r="AQ142" s="167"/>
      <c r="AR142" s="180">
        <v>74.400000000000006</v>
      </c>
      <c r="AS142" s="166">
        <v>24.887787610399201</v>
      </c>
      <c r="AT142" s="181" t="s">
        <v>54</v>
      </c>
      <c r="AU142" s="178">
        <v>1.5554867256499501</v>
      </c>
      <c r="AV142" s="179">
        <v>18.1511111106134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140.80000000000001</v>
      </c>
      <c r="BC142" s="180">
        <v>47.099469026131899</v>
      </c>
      <c r="BD142" s="181" t="s">
        <v>55</v>
      </c>
      <c r="BE142" s="178">
        <v>1.4718584070666201</v>
      </c>
      <c r="BF142" s="179">
        <v>28.302222221226799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-45.901330000000002</v>
      </c>
      <c r="N143" s="171">
        <v>2242.4757100000002</v>
      </c>
      <c r="O143" s="166">
        <v>766.71715522575198</v>
      </c>
      <c r="P143" s="172">
        <v>287.5</v>
      </c>
      <c r="Q143" s="178">
        <v>2.6668422790460902</v>
      </c>
      <c r="R143" s="179">
        <v>1253.6090433505999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2355.2183799999998</v>
      </c>
      <c r="Y143" s="166">
        <v>805.26461365728903</v>
      </c>
      <c r="Z143" s="177">
        <v>573</v>
      </c>
      <c r="AA143" s="178">
        <v>1.40534836589405</v>
      </c>
      <c r="AB143" s="179">
        <v>384.36411916485002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158.1</v>
      </c>
      <c r="AI143" s="166">
        <v>54.055427089193003</v>
      </c>
      <c r="AJ143" s="181" t="s">
        <v>53</v>
      </c>
      <c r="AK143" s="188">
        <v>0.85802265220941298</v>
      </c>
      <c r="AL143" s="171">
        <v>-58.590782604911702</v>
      </c>
      <c r="AM143" s="168"/>
      <c r="AN143" s="168"/>
      <c r="AO143" s="176">
        <v>27</v>
      </c>
      <c r="AP143" s="176">
        <v>64</v>
      </c>
      <c r="AQ143" s="167"/>
      <c r="AR143" s="180">
        <v>66.7</v>
      </c>
      <c r="AS143" s="166">
        <v>22.805167532252799</v>
      </c>
      <c r="AT143" s="181" t="s">
        <v>54</v>
      </c>
      <c r="AU143" s="178">
        <v>1.4253229707657999</v>
      </c>
      <c r="AV143" s="179">
        <v>11.6674202908161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158</v>
      </c>
      <c r="BC143" s="180">
        <v>54.021236433222597</v>
      </c>
      <c r="BD143" s="181" t="s">
        <v>55</v>
      </c>
      <c r="BE143" s="178">
        <v>1.6881636385382099</v>
      </c>
      <c r="BF143" s="179">
        <v>47.934840581632102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0.84</v>
      </c>
      <c r="BN143" s="186">
        <v>1.5E-3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411.97717999999998</v>
      </c>
      <c r="N144" s="171">
        <v>1543.4437800000001</v>
      </c>
      <c r="O144" s="166">
        <v>578.46895415130496</v>
      </c>
      <c r="P144" s="172">
        <v>265.91699999999997</v>
      </c>
      <c r="Q144" s="178">
        <v>2.17537409850181</v>
      </c>
      <c r="R144" s="179">
        <v>709.06320769748697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1102.8725750000001</v>
      </c>
      <c r="Y144" s="166">
        <v>413.34679843175599</v>
      </c>
      <c r="Z144" s="177">
        <v>573</v>
      </c>
      <c r="AA144" s="173">
        <v>0.72137312117234897</v>
      </c>
      <c r="AB144" s="174">
        <v>-695.05710956074597</v>
      </c>
      <c r="AC144" s="168"/>
      <c r="AD144" s="168"/>
      <c r="AE144" s="176">
        <v>426</v>
      </c>
      <c r="AF144" s="176">
        <v>732</v>
      </c>
      <c r="AG144" s="167"/>
      <c r="AH144" s="180">
        <v>121.1</v>
      </c>
      <c r="AI144" s="166">
        <v>45.387199232953598</v>
      </c>
      <c r="AJ144" s="181" t="s">
        <v>53</v>
      </c>
      <c r="AK144" s="173">
        <v>0.72043173385640702</v>
      </c>
      <c r="AL144" s="174">
        <v>-76.578132857464198</v>
      </c>
      <c r="AM144" s="168"/>
      <c r="AN144" s="168"/>
      <c r="AO144" s="176">
        <v>47</v>
      </c>
      <c r="AP144" s="176">
        <v>81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10.7960297504853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7.3920595009705901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0.79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5.1499999999999997E-2</v>
      </c>
      <c r="G145" s="168">
        <v>4.65E-2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3369.9423200000001</v>
      </c>
      <c r="N145" s="171">
        <v>11567.68787</v>
      </c>
      <c r="O145" s="166">
        <v>1088.31999034926</v>
      </c>
      <c r="P145" s="172">
        <v>287.5</v>
      </c>
      <c r="Q145" s="178">
        <v>3.78546083599743</v>
      </c>
      <c r="R145" s="179">
        <v>7974.0432585545304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6561.4659499999998</v>
      </c>
      <c r="Y145" s="166">
        <v>617.32081982438501</v>
      </c>
      <c r="Z145" s="177">
        <v>573</v>
      </c>
      <c r="AA145" s="182">
        <v>1.07734872569701</v>
      </c>
      <c r="AB145" s="183">
        <v>-600.82400602869996</v>
      </c>
      <c r="AC145" s="168">
        <v>0.01</v>
      </c>
      <c r="AD145" s="168">
        <v>8.0000000000000002E-3</v>
      </c>
      <c r="AE145" s="176">
        <v>0</v>
      </c>
      <c r="AF145" s="176">
        <v>747</v>
      </c>
      <c r="AG145" s="167"/>
      <c r="AH145" s="180">
        <v>708.45</v>
      </c>
      <c r="AI145" s="166">
        <v>66.652930631238803</v>
      </c>
      <c r="AJ145" s="181" t="s">
        <v>53</v>
      </c>
      <c r="AK145" s="182">
        <v>1.0579830258926799</v>
      </c>
      <c r="AL145" s="183">
        <v>-79.026906160223504</v>
      </c>
      <c r="AM145" s="168">
        <v>8.0000000000000002E-3</v>
      </c>
      <c r="AN145" s="168">
        <v>6.0000000000000001E-3</v>
      </c>
      <c r="AO145" s="176">
        <v>0</v>
      </c>
      <c r="AP145" s="176">
        <v>96</v>
      </c>
      <c r="AQ145" s="167"/>
      <c r="AR145" s="180">
        <v>179.1</v>
      </c>
      <c r="AS145" s="166">
        <v>16.850222141371798</v>
      </c>
      <c r="AT145" s="181" t="s">
        <v>54</v>
      </c>
      <c r="AU145" s="182">
        <v>1.0531388838357401</v>
      </c>
      <c r="AV145" s="183">
        <v>-20.894134897834601</v>
      </c>
      <c r="AW145" s="168">
        <v>3.5000000000000001E-3</v>
      </c>
      <c r="AX145" s="168">
        <v>2.5000000000000001E-3</v>
      </c>
      <c r="AY145" s="176">
        <v>0</v>
      </c>
      <c r="AZ145" s="176">
        <v>25</v>
      </c>
      <c r="BA145" s="167"/>
      <c r="BB145" s="184">
        <v>431.8</v>
      </c>
      <c r="BC145" s="180">
        <v>40.624935346981403</v>
      </c>
      <c r="BD145" s="181" t="s">
        <v>55</v>
      </c>
      <c r="BE145" s="178">
        <v>1.2695292295931699</v>
      </c>
      <c r="BF145" s="179">
        <v>31.8117302043309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5.7000000000000002E-2</v>
      </c>
      <c r="G146" s="168">
        <v>5.5E-2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66.516260000000003</v>
      </c>
      <c r="N146" s="171">
        <v>1789.6963699999999</v>
      </c>
      <c r="O146" s="166">
        <v>756.56405910712101</v>
      </c>
      <c r="P146" s="172">
        <v>212.5</v>
      </c>
      <c r="Q146" s="178">
        <v>3.5603014546217402</v>
      </c>
      <c r="R146" s="179">
        <v>1198.54335727187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1559.6367299999999</v>
      </c>
      <c r="Y146" s="166">
        <v>659.31021315160694</v>
      </c>
      <c r="Z146" s="177">
        <v>573</v>
      </c>
      <c r="AA146" s="182">
        <v>1.15062864424364</v>
      </c>
      <c r="AB146" s="183">
        <v>-34.389981968094602</v>
      </c>
      <c r="AC146" s="168">
        <v>1.7000000000000001E-2</v>
      </c>
      <c r="AD146" s="168">
        <v>1.4999999999999999E-2</v>
      </c>
      <c r="AE146" s="176">
        <v>0</v>
      </c>
      <c r="AF146" s="176">
        <v>67</v>
      </c>
      <c r="AG146" s="167"/>
      <c r="AH146" s="180">
        <v>142.1</v>
      </c>
      <c r="AI146" s="166">
        <v>60.070386575752998</v>
      </c>
      <c r="AJ146" s="181" t="s">
        <v>53</v>
      </c>
      <c r="AK146" s="188">
        <v>0.95349819961512705</v>
      </c>
      <c r="AL146" s="171">
        <v>-33.159481420575801</v>
      </c>
      <c r="AM146" s="168"/>
      <c r="AN146" s="168"/>
      <c r="AO146" s="176">
        <v>7</v>
      </c>
      <c r="AP146" s="176">
        <v>37</v>
      </c>
      <c r="AQ146" s="167"/>
      <c r="AR146" s="180">
        <v>91.1</v>
      </c>
      <c r="AS146" s="166">
        <v>38.510993786425701</v>
      </c>
      <c r="AT146" s="181" t="s">
        <v>54</v>
      </c>
      <c r="AU146" s="178">
        <v>2.4069371116516098</v>
      </c>
      <c r="AV146" s="179">
        <v>46.5896555122347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159</v>
      </c>
      <c r="BC146" s="180">
        <v>67.214577519667301</v>
      </c>
      <c r="BD146" s="181" t="s">
        <v>55</v>
      </c>
      <c r="BE146" s="178">
        <v>2.1004555474896001</v>
      </c>
      <c r="BF146" s="179">
        <v>69.979311024469396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5.8999999999999997E-2</v>
      </c>
      <c r="G147" s="168">
        <v>5.5E-2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1632.9655600000001</v>
      </c>
      <c r="N147" s="171">
        <v>1953.2470800000001</v>
      </c>
      <c r="O147" s="166">
        <v>1033.5175654944101</v>
      </c>
      <c r="P147" s="172">
        <v>273.64299999999997</v>
      </c>
      <c r="Q147" s="178">
        <v>3.7768828930190401</v>
      </c>
      <c r="R147" s="179">
        <v>1345.06868762102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1246.8568399999999</v>
      </c>
      <c r="Y147" s="166">
        <v>659.74676680271898</v>
      </c>
      <c r="Z147" s="177">
        <v>573</v>
      </c>
      <c r="AA147" s="182">
        <v>1.1513905179803099</v>
      </c>
      <c r="AB147" s="183">
        <v>-26.649951086042599</v>
      </c>
      <c r="AC147" s="168">
        <v>1.7000000000000001E-2</v>
      </c>
      <c r="AD147" s="168">
        <v>1.4999999999999999E-2</v>
      </c>
      <c r="AE147" s="176">
        <v>0</v>
      </c>
      <c r="AF147" s="176">
        <v>53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-21.0190712712403</v>
      </c>
      <c r="AM147" s="168">
        <v>2E-3</v>
      </c>
      <c r="AN147" s="168">
        <v>0</v>
      </c>
      <c r="AO147" s="176">
        <v>1</v>
      </c>
      <c r="AP147" s="176">
        <v>24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25.939600946986602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16.479201893973201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0.88</v>
      </c>
      <c r="BN147" s="186">
        <v>3.0000000000000001E-3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0.04</v>
      </c>
      <c r="G148" s="168">
        <v>3.6999999999999998E-2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-3835.9917999999998</v>
      </c>
      <c r="N148" s="171">
        <v>1413.7066199999999</v>
      </c>
      <c r="O148" s="166">
        <v>176.225642975933</v>
      </c>
      <c r="P148" s="172">
        <v>287.5</v>
      </c>
      <c r="Q148" s="173">
        <v>0.61295875817715695</v>
      </c>
      <c r="R148" s="174">
        <v>-1298.5786079068</v>
      </c>
      <c r="S148" s="168"/>
      <c r="T148" s="168"/>
      <c r="U148" s="175">
        <v>893</v>
      </c>
      <c r="V148" s="176">
        <v>1354</v>
      </c>
      <c r="W148" s="167"/>
      <c r="X148" s="175">
        <v>4933.2632649999996</v>
      </c>
      <c r="Y148" s="166">
        <v>614.95608674745699</v>
      </c>
      <c r="Z148" s="177">
        <v>573</v>
      </c>
      <c r="AA148" s="182">
        <v>1.0732217918803799</v>
      </c>
      <c r="AB148" s="183">
        <v>-472.43911966294701</v>
      </c>
      <c r="AC148" s="168">
        <v>0.01</v>
      </c>
      <c r="AD148" s="168">
        <v>7.0000000000000001E-3</v>
      </c>
      <c r="AE148" s="176">
        <v>0</v>
      </c>
      <c r="AF148" s="176">
        <v>583</v>
      </c>
      <c r="AG148" s="167"/>
      <c r="AH148" s="180">
        <v>470.05</v>
      </c>
      <c r="AI148" s="166">
        <v>58.594097466161102</v>
      </c>
      <c r="AJ148" s="181" t="s">
        <v>53</v>
      </c>
      <c r="AK148" s="188">
        <v>0.93006503914541405</v>
      </c>
      <c r="AL148" s="171">
        <v>-124.294241245664</v>
      </c>
      <c r="AM148" s="168"/>
      <c r="AN148" s="168"/>
      <c r="AO148" s="176">
        <v>36</v>
      </c>
      <c r="AP148" s="176">
        <v>137</v>
      </c>
      <c r="AQ148" s="167"/>
      <c r="AR148" s="180">
        <v>157.69999999999999</v>
      </c>
      <c r="AS148" s="166">
        <v>19.658098437216498</v>
      </c>
      <c r="AT148" s="181" t="s">
        <v>54</v>
      </c>
      <c r="AU148" s="178">
        <v>1.22863115232603</v>
      </c>
      <c r="AV148" s="179">
        <v>6.7554307947519598</v>
      </c>
      <c r="AW148" s="168">
        <v>0.01</v>
      </c>
      <c r="AX148" s="168">
        <v>0.01</v>
      </c>
      <c r="AY148" s="176">
        <v>0</v>
      </c>
      <c r="AZ148" s="176">
        <v>0</v>
      </c>
      <c r="BA148" s="167"/>
      <c r="BB148" s="184">
        <v>365.6</v>
      </c>
      <c r="BC148" s="180">
        <v>45.573879446077001</v>
      </c>
      <c r="BD148" s="181" t="s">
        <v>55</v>
      </c>
      <c r="BE148" s="178">
        <v>1.4241837326899101</v>
      </c>
      <c r="BF148" s="179">
        <v>63.710861589503899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0.77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7.0000000000000007E-2</v>
      </c>
      <c r="G149" s="168">
        <v>6.8000000000000005E-2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425.75058000000001</v>
      </c>
      <c r="N149" s="171">
        <v>2790.3485300000002</v>
      </c>
      <c r="O149" s="166">
        <v>754.994547934107</v>
      </c>
      <c r="P149" s="172">
        <v>239.22399999999999</v>
      </c>
      <c r="Q149" s="178">
        <v>3.15601506510261</v>
      </c>
      <c r="R149" s="179">
        <v>1750.6038508429299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2540.845335</v>
      </c>
      <c r="Y149" s="166">
        <v>687.48557911108298</v>
      </c>
      <c r="Z149" s="177">
        <v>573</v>
      </c>
      <c r="AA149" s="178">
        <v>1.19980031258479</v>
      </c>
      <c r="AB149" s="179">
        <v>50.402481619898502</v>
      </c>
      <c r="AC149" s="168">
        <v>0.02</v>
      </c>
      <c r="AD149" s="168">
        <v>0.02</v>
      </c>
      <c r="AE149" s="176">
        <v>0</v>
      </c>
      <c r="AF149" s="176">
        <v>1</v>
      </c>
      <c r="AG149" s="167"/>
      <c r="AH149" s="180">
        <v>251.4</v>
      </c>
      <c r="AI149" s="166">
        <v>68.022194113018003</v>
      </c>
      <c r="AJ149" s="181" t="s">
        <v>53</v>
      </c>
      <c r="AK149" s="182">
        <v>1.0797173668733</v>
      </c>
      <c r="AL149" s="183">
        <v>-22.4183241936237</v>
      </c>
      <c r="AM149" s="168">
        <v>0.01</v>
      </c>
      <c r="AN149" s="168">
        <v>8.0000000000000002E-3</v>
      </c>
      <c r="AO149" s="176">
        <v>0</v>
      </c>
      <c r="AP149" s="176">
        <v>29</v>
      </c>
      <c r="AQ149" s="167"/>
      <c r="AR149" s="180">
        <v>110.7</v>
      </c>
      <c r="AS149" s="166">
        <v>29.952493589145199</v>
      </c>
      <c r="AT149" s="181" t="s">
        <v>54</v>
      </c>
      <c r="AU149" s="178">
        <v>1.87203084932157</v>
      </c>
      <c r="AV149" s="179">
        <v>41.158838300032102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207</v>
      </c>
      <c r="BC149" s="180">
        <v>56.008727849621103</v>
      </c>
      <c r="BD149" s="181" t="s">
        <v>55</v>
      </c>
      <c r="BE149" s="178">
        <v>1.7502727453006599</v>
      </c>
      <c r="BF149" s="179">
        <v>67.917676600064098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0.77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5.6000000000000001E-2</v>
      </c>
      <c r="G150" s="168">
        <v>5.1999999999999998E-2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1565.2537</v>
      </c>
      <c r="N150" s="171">
        <v>3581.4088099999999</v>
      </c>
      <c r="O150" s="166">
        <v>1276.2527157238701</v>
      </c>
      <c r="P150" s="172">
        <v>229.53</v>
      </c>
      <c r="Q150" s="178">
        <v>5.5602871769436204</v>
      </c>
      <c r="R150" s="179">
        <v>2823.94132198527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1785.2129600000001</v>
      </c>
      <c r="Y150" s="166">
        <v>636.16945431746103</v>
      </c>
      <c r="Z150" s="177">
        <v>573</v>
      </c>
      <c r="AA150" s="182">
        <v>1.1102433757721799</v>
      </c>
      <c r="AB150" s="183">
        <v>-105.73319358533099</v>
      </c>
      <c r="AC150" s="168">
        <v>1.2999999999999999E-2</v>
      </c>
      <c r="AD150" s="168">
        <v>1.0999999999999999E-2</v>
      </c>
      <c r="AE150" s="176">
        <v>0</v>
      </c>
      <c r="AF150" s="176">
        <v>145</v>
      </c>
      <c r="AG150" s="167"/>
      <c r="AH150" s="180">
        <v>177.65</v>
      </c>
      <c r="AI150" s="166">
        <v>63.306454799374201</v>
      </c>
      <c r="AJ150" s="181" t="s">
        <v>53</v>
      </c>
      <c r="AK150" s="182">
        <v>1.0048643618948301</v>
      </c>
      <c r="AL150" s="183">
        <v>-30.2550744779683</v>
      </c>
      <c r="AM150" s="168">
        <v>3.0000000000000001E-3</v>
      </c>
      <c r="AN150" s="168">
        <v>1E-3</v>
      </c>
      <c r="AO150" s="176">
        <v>0</v>
      </c>
      <c r="AP150" s="176">
        <v>35</v>
      </c>
      <c r="AQ150" s="167"/>
      <c r="AR150" s="180">
        <v>65.400000000000006</v>
      </c>
      <c r="AS150" s="166">
        <v>23.305612968641</v>
      </c>
      <c r="AT150" s="181" t="s">
        <v>54</v>
      </c>
      <c r="AU150" s="178">
        <v>1.4566008105400601</v>
      </c>
      <c r="AV150" s="179">
        <v>12.5987112436906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58.797422487381198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0.84</v>
      </c>
      <c r="BN150" s="186">
        <v>1.5E-3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3829.0872399999998</v>
      </c>
      <c r="N151" s="171">
        <v>6138.9178000000002</v>
      </c>
      <c r="O151" s="166">
        <v>1648.0267385790501</v>
      </c>
      <c r="P151" s="172">
        <v>247.43600000000001</v>
      </c>
      <c r="Q151" s="178">
        <v>6.6604161826858297</v>
      </c>
      <c r="R151" s="179">
        <v>5054.9964451202204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1870.709255</v>
      </c>
      <c r="Y151" s="166">
        <v>502.20233806474698</v>
      </c>
      <c r="Z151" s="177">
        <v>573</v>
      </c>
      <c r="AA151" s="188">
        <v>0.87644387096814402</v>
      </c>
      <c r="AB151" s="171">
        <v>-639.38198615372198</v>
      </c>
      <c r="AC151" s="168"/>
      <c r="AD151" s="168"/>
      <c r="AE151" s="176">
        <v>264</v>
      </c>
      <c r="AF151" s="176">
        <v>691</v>
      </c>
      <c r="AG151" s="167"/>
      <c r="AH151" s="180">
        <v>222.95</v>
      </c>
      <c r="AI151" s="166">
        <v>59.8521715612805</v>
      </c>
      <c r="AJ151" s="181" t="s">
        <v>53</v>
      </c>
      <c r="AK151" s="188">
        <v>0.950034469226675</v>
      </c>
      <c r="AL151" s="171">
        <v>-53.028618137320102</v>
      </c>
      <c r="AM151" s="168"/>
      <c r="AN151" s="168"/>
      <c r="AO151" s="176">
        <v>12</v>
      </c>
      <c r="AP151" s="176">
        <v>59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38.510192219093298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56.020384438186603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0.8</v>
      </c>
      <c r="BN151" s="186">
        <v>0</v>
      </c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1.4999999999999999E-2</v>
      </c>
      <c r="G152" s="168">
        <v>1.2999999999999999E-2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1229.0456200000001</v>
      </c>
      <c r="N152" s="171">
        <v>6971.8680800000002</v>
      </c>
      <c r="O152" s="166">
        <v>879.01692402159097</v>
      </c>
      <c r="P152" s="172">
        <v>287.5</v>
      </c>
      <c r="Q152" s="178">
        <v>3.0574501705098802</v>
      </c>
      <c r="R152" s="179">
        <v>4290.2489513675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3201.4128350000001</v>
      </c>
      <c r="Y152" s="166">
        <v>403.63587354982502</v>
      </c>
      <c r="Z152" s="177">
        <v>573</v>
      </c>
      <c r="AA152" s="173">
        <v>0.70442560828939804</v>
      </c>
      <c r="AB152" s="174">
        <v>-2143.1706805006002</v>
      </c>
      <c r="AC152" s="168"/>
      <c r="AD152" s="168"/>
      <c r="AE152" s="176">
        <v>1344</v>
      </c>
      <c r="AF152" s="176">
        <v>2253</v>
      </c>
      <c r="AG152" s="167"/>
      <c r="AH152" s="180">
        <v>299.2</v>
      </c>
      <c r="AI152" s="166">
        <v>37.723298927833397</v>
      </c>
      <c r="AJ152" s="181" t="s">
        <v>53</v>
      </c>
      <c r="AK152" s="173">
        <v>0.59878252266402299</v>
      </c>
      <c r="AL152" s="174">
        <v>-288.42436557859997</v>
      </c>
      <c r="AM152" s="168"/>
      <c r="AN152" s="168"/>
      <c r="AO152" s="176">
        <v>201</v>
      </c>
      <c r="AP152" s="176">
        <v>301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-73.837934115199999</v>
      </c>
      <c r="AW152" s="168"/>
      <c r="AX152" s="168"/>
      <c r="AY152" s="176">
        <v>52</v>
      </c>
      <c r="AZ152" s="176">
        <v>77</v>
      </c>
      <c r="BA152" s="167"/>
      <c r="BB152" s="184">
        <v>261.39999999999998</v>
      </c>
      <c r="BC152" s="180">
        <v>32.9574543440363</v>
      </c>
      <c r="BD152" s="181" t="s">
        <v>55</v>
      </c>
      <c r="BE152" s="182">
        <v>1.0299204482511299</v>
      </c>
      <c r="BF152" s="183">
        <v>-37.075868230399998</v>
      </c>
      <c r="BG152" s="168">
        <v>5.0000000000000001E-3</v>
      </c>
      <c r="BH152" s="168">
        <v>3.0000000000000001E-3</v>
      </c>
      <c r="BI152" s="176">
        <v>0</v>
      </c>
      <c r="BJ152" s="176">
        <v>44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5.8999999999999997E-2</v>
      </c>
      <c r="G153" s="168">
        <v>5.5E-2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2095.1510400000002</v>
      </c>
      <c r="N153" s="171">
        <v>3070.9229700000001</v>
      </c>
      <c r="O153" s="166">
        <v>759.330263380313</v>
      </c>
      <c r="P153" s="172">
        <v>232.012</v>
      </c>
      <c r="Q153" s="178">
        <v>3.2728059901225501</v>
      </c>
      <c r="R153" s="179">
        <v>1967.4645237556001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2553.4404650000001</v>
      </c>
      <c r="Y153" s="166">
        <v>631.37520535541103</v>
      </c>
      <c r="Z153" s="177">
        <v>573</v>
      </c>
      <c r="AA153" s="182">
        <v>1.10187644913684</v>
      </c>
      <c r="AB153" s="183">
        <v>-171.770686569926</v>
      </c>
      <c r="AC153" s="168">
        <v>1.2E-2</v>
      </c>
      <c r="AD153" s="168">
        <v>0.01</v>
      </c>
      <c r="AE153" s="176">
        <v>0</v>
      </c>
      <c r="AF153" s="176">
        <v>228</v>
      </c>
      <c r="AG153" s="167"/>
      <c r="AH153" s="180">
        <v>267.7</v>
      </c>
      <c r="AI153" s="166">
        <v>66.192709323122401</v>
      </c>
      <c r="AJ153" s="181" t="s">
        <v>53</v>
      </c>
      <c r="AK153" s="182">
        <v>1.0506779257638501</v>
      </c>
      <c r="AL153" s="183">
        <v>-31.930545460567799</v>
      </c>
      <c r="AM153" s="168">
        <v>7.0000000000000001E-3</v>
      </c>
      <c r="AN153" s="168">
        <v>5.0000000000000001E-3</v>
      </c>
      <c r="AO153" s="176">
        <v>0</v>
      </c>
      <c r="AP153" s="176">
        <v>39</v>
      </c>
      <c r="AQ153" s="167"/>
      <c r="AR153" s="180">
        <v>85.1</v>
      </c>
      <c r="AS153" s="166">
        <v>21.042209799767299</v>
      </c>
      <c r="AT153" s="181" t="s">
        <v>54</v>
      </c>
      <c r="AU153" s="178">
        <v>1.31513811248546</v>
      </c>
      <c r="AV153" s="179">
        <v>9.00335353382407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205.4</v>
      </c>
      <c r="BC153" s="180">
        <v>50.788130351024797</v>
      </c>
      <c r="BD153" s="181" t="s">
        <v>55</v>
      </c>
      <c r="BE153" s="178">
        <v>1.58712907346953</v>
      </c>
      <c r="BF153" s="179">
        <v>53.206707067648097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7.85E-2</v>
      </c>
      <c r="G154" s="168">
        <v>7.4999999999999997E-2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-851.21006</v>
      </c>
      <c r="N154" s="171">
        <v>1163.4440199999999</v>
      </c>
      <c r="O154" s="166">
        <v>401.263469919361</v>
      </c>
      <c r="P154" s="172">
        <v>221.65100000000001</v>
      </c>
      <c r="Q154" s="178">
        <v>1.81033909127124</v>
      </c>
      <c r="R154" s="179">
        <v>407.66838983381501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1965.57529</v>
      </c>
      <c r="Y154" s="166">
        <v>677.912772505509</v>
      </c>
      <c r="Z154" s="177">
        <v>573</v>
      </c>
      <c r="AA154" s="178">
        <v>1.1830938438141501</v>
      </c>
      <c r="AB154" s="179">
        <v>11.785611247257499</v>
      </c>
      <c r="AC154" s="168">
        <v>0.02</v>
      </c>
      <c r="AD154" s="168">
        <v>1.7999999999999999E-2</v>
      </c>
      <c r="AE154" s="176">
        <v>0</v>
      </c>
      <c r="AF154" s="176">
        <v>29</v>
      </c>
      <c r="AG154" s="167"/>
      <c r="AH154" s="180">
        <v>224.95</v>
      </c>
      <c r="AI154" s="166">
        <v>77.583636175602393</v>
      </c>
      <c r="AJ154" s="181" t="s">
        <v>53</v>
      </c>
      <c r="AK154" s="178">
        <v>1.23148628850163</v>
      </c>
      <c r="AL154" s="179">
        <v>10.135427990536201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53</v>
      </c>
      <c r="AS154" s="166">
        <v>18.279318592162401</v>
      </c>
      <c r="AT154" s="181" t="s">
        <v>54</v>
      </c>
      <c r="AU154" s="182">
        <v>1.1424574120101501</v>
      </c>
      <c r="AV154" s="183">
        <v>-1.5560817801812901</v>
      </c>
      <c r="AW154" s="168">
        <v>8.5000000000000006E-3</v>
      </c>
      <c r="AX154" s="168">
        <v>7.0000000000000001E-3</v>
      </c>
      <c r="AY154" s="176">
        <v>0</v>
      </c>
      <c r="AZ154" s="176">
        <v>3</v>
      </c>
      <c r="BA154" s="167"/>
      <c r="BB154" s="184">
        <v>150.4</v>
      </c>
      <c r="BC154" s="180">
        <v>51.871877665306101</v>
      </c>
      <c r="BD154" s="181" t="s">
        <v>55</v>
      </c>
      <c r="BE154" s="178">
        <v>1.6209961770408099</v>
      </c>
      <c r="BF154" s="179">
        <v>41.287836439637402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0.73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3.5000000000000003E-2</v>
      </c>
      <c r="G155" s="168">
        <v>2.9499999999999998E-2</v>
      </c>
      <c r="H155" s="169"/>
      <c r="I155" s="170">
        <v>6</v>
      </c>
      <c r="J155" s="170">
        <v>6</v>
      </c>
      <c r="K155" s="167"/>
      <c r="L155" s="171">
        <v>2252.8888299999999</v>
      </c>
      <c r="M155" s="171">
        <v>2098.95228</v>
      </c>
      <c r="N155" s="171">
        <v>4351.8411100000003</v>
      </c>
      <c r="O155" s="166">
        <v>886.07026311013601</v>
      </c>
      <c r="P155" s="172">
        <v>287.5</v>
      </c>
      <c r="Q155" s="178">
        <v>3.0819835238613398</v>
      </c>
      <c r="R155" s="179">
        <v>2691.2984413785698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2821.732645</v>
      </c>
      <c r="Y155" s="166">
        <v>574.52772837600401</v>
      </c>
      <c r="Z155" s="177">
        <v>573</v>
      </c>
      <c r="AA155" s="182">
        <v>1.0026661926282801</v>
      </c>
      <c r="AB155" s="183">
        <v>-487.80109106984997</v>
      </c>
      <c r="AC155" s="168">
        <v>2E-3</v>
      </c>
      <c r="AD155" s="168">
        <v>1E-3</v>
      </c>
      <c r="AE155" s="176">
        <v>0</v>
      </c>
      <c r="AF155" s="176">
        <v>556</v>
      </c>
      <c r="AG155" s="167"/>
      <c r="AH155" s="180">
        <v>233.6</v>
      </c>
      <c r="AI155" s="166">
        <v>47.562860920381297</v>
      </c>
      <c r="AJ155" s="181" t="s">
        <v>53</v>
      </c>
      <c r="AK155" s="173">
        <v>0.75496604635525799</v>
      </c>
      <c r="AL155" s="174">
        <v>-130.27543695008799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-0.21280938414939499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173.4</v>
      </c>
      <c r="BC155" s="180">
        <v>35.305651042782998</v>
      </c>
      <c r="BD155" s="181" t="s">
        <v>55</v>
      </c>
      <c r="BE155" s="182">
        <v>1.10330159508697</v>
      </c>
      <c r="BF155" s="183">
        <v>-11.425618768298801</v>
      </c>
      <c r="BG155" s="168">
        <v>1.2999999999999999E-2</v>
      </c>
      <c r="BH155" s="168">
        <v>0.01</v>
      </c>
      <c r="BI155" s="176">
        <v>0</v>
      </c>
      <c r="BJ155" s="176">
        <v>16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5.6000000000000001E-2</v>
      </c>
      <c r="G156" s="168">
        <v>5.0999999999999997E-2</v>
      </c>
      <c r="H156" s="169"/>
      <c r="I156" s="170">
        <v>7</v>
      </c>
      <c r="J156" s="170">
        <v>7</v>
      </c>
      <c r="K156" s="167"/>
      <c r="L156" s="171">
        <v>1794.2928400000001</v>
      </c>
      <c r="M156" s="171">
        <v>1978.19551</v>
      </c>
      <c r="N156" s="171">
        <v>3772.4883500000001</v>
      </c>
      <c r="O156" s="166">
        <v>1343.56707055375</v>
      </c>
      <c r="P156" s="172">
        <v>264.61399999999998</v>
      </c>
      <c r="Q156" s="178">
        <v>5.07746026496614</v>
      </c>
      <c r="R156" s="179">
        <v>2898.7353183493201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1774.1372449999999</v>
      </c>
      <c r="Y156" s="166">
        <v>631.856790498755</v>
      </c>
      <c r="Z156" s="177">
        <v>573</v>
      </c>
      <c r="AA156" s="182">
        <v>1.1027169118651901</v>
      </c>
      <c r="AB156" s="183">
        <v>-117.903565901307</v>
      </c>
      <c r="AC156" s="168">
        <v>1.2999999999999999E-2</v>
      </c>
      <c r="AD156" s="168">
        <v>0.01</v>
      </c>
      <c r="AE156" s="176">
        <v>0</v>
      </c>
      <c r="AF156" s="176">
        <v>157</v>
      </c>
      <c r="AG156" s="167"/>
      <c r="AH156" s="180">
        <v>177.8</v>
      </c>
      <c r="AI156" s="166">
        <v>63.3232505925316</v>
      </c>
      <c r="AJ156" s="181" t="s">
        <v>53</v>
      </c>
      <c r="AK156" s="182">
        <v>1.0051309617862201</v>
      </c>
      <c r="AL156" s="183">
        <v>-30.225429470824299</v>
      </c>
      <c r="AM156" s="168">
        <v>3.0000000000000001E-3</v>
      </c>
      <c r="AN156" s="168">
        <v>1E-3</v>
      </c>
      <c r="AO156" s="176">
        <v>0</v>
      </c>
      <c r="AP156" s="176">
        <v>35</v>
      </c>
      <c r="AQ156" s="167"/>
      <c r="AR156" s="180">
        <v>90.4</v>
      </c>
      <c r="AS156" s="166">
        <v>32.195848445246703</v>
      </c>
      <c r="AT156" s="181" t="s">
        <v>54</v>
      </c>
      <c r="AU156" s="178">
        <v>2.0122405278279198</v>
      </c>
      <c r="AV156" s="179">
        <v>37.568144896298598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190.2</v>
      </c>
      <c r="BC156" s="180">
        <v>67.739495290773405</v>
      </c>
      <c r="BD156" s="181" t="s">
        <v>55</v>
      </c>
      <c r="BE156" s="178">
        <v>2.1168592278366698</v>
      </c>
      <c r="BF156" s="179">
        <v>84.536289792597202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4.9500000000000002E-2</v>
      </c>
      <c r="G157" s="168">
        <v>4.5999999999999999E-2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5069.7222300000003</v>
      </c>
      <c r="N157" s="171">
        <v>8490.3629999999994</v>
      </c>
      <c r="O157" s="166">
        <v>1042.3793628849201</v>
      </c>
      <c r="P157" s="172">
        <v>241.934</v>
      </c>
      <c r="Q157" s="178">
        <v>4.30852779222813</v>
      </c>
      <c r="R157" s="179">
        <v>6172.9433686329603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5219.7546300000004</v>
      </c>
      <c r="Y157" s="166">
        <v>640.84003306278305</v>
      </c>
      <c r="Z157" s="177">
        <v>573</v>
      </c>
      <c r="AA157" s="182">
        <v>1.1183944730589599</v>
      </c>
      <c r="AB157" s="183">
        <v>-268.85568840632402</v>
      </c>
      <c r="AC157" s="168">
        <v>1.4E-2</v>
      </c>
      <c r="AD157" s="168">
        <v>1.2E-2</v>
      </c>
      <c r="AE157" s="176">
        <v>0</v>
      </c>
      <c r="AF157" s="176">
        <v>381</v>
      </c>
      <c r="AG157" s="167"/>
      <c r="AH157" s="180">
        <v>464.15</v>
      </c>
      <c r="AI157" s="166">
        <v>56.984652044092499</v>
      </c>
      <c r="AJ157" s="181" t="s">
        <v>53</v>
      </c>
      <c r="AK157" s="188">
        <v>0.90451828641416698</v>
      </c>
      <c r="AL157" s="171">
        <v>-139.30977322792</v>
      </c>
      <c r="AM157" s="168"/>
      <c r="AN157" s="168"/>
      <c r="AO157" s="176">
        <v>49</v>
      </c>
      <c r="AP157" s="176">
        <v>152</v>
      </c>
      <c r="AQ157" s="167"/>
      <c r="AR157" s="180">
        <v>141.4</v>
      </c>
      <c r="AS157" s="166">
        <v>17.359969404362101</v>
      </c>
      <c r="AT157" s="181" t="s">
        <v>54</v>
      </c>
      <c r="AU157" s="182">
        <v>1.08499808777263</v>
      </c>
      <c r="AV157" s="183">
        <v>-11.859624946773399</v>
      </c>
      <c r="AW157" s="168">
        <v>5.4999999999999997E-3</v>
      </c>
      <c r="AX157" s="168">
        <v>4.0000000000000001E-3</v>
      </c>
      <c r="AY157" s="176">
        <v>0</v>
      </c>
      <c r="AZ157" s="176">
        <v>15</v>
      </c>
      <c r="BA157" s="167"/>
      <c r="BB157" s="184">
        <v>339.2</v>
      </c>
      <c r="BC157" s="180">
        <v>41.644283040732901</v>
      </c>
      <c r="BD157" s="181" t="s">
        <v>55</v>
      </c>
      <c r="BE157" s="178">
        <v>1.3013838450229001</v>
      </c>
      <c r="BF157" s="179">
        <v>32.680750106453097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0.05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8351.9718599999997</v>
      </c>
      <c r="N158" s="171">
        <v>14623.38495</v>
      </c>
      <c r="O158" s="166">
        <v>2929.8127827905901</v>
      </c>
      <c r="P158" s="172">
        <v>267.06299999999999</v>
      </c>
      <c r="Q158" s="178">
        <v>10.970493040183699</v>
      </c>
      <c r="R158" s="179">
        <v>13055.8072086707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3490.3972600000002</v>
      </c>
      <c r="Y158" s="166">
        <v>699.30529383795204</v>
      </c>
      <c r="Z158" s="177">
        <v>573</v>
      </c>
      <c r="AA158" s="178">
        <v>1.2204280869772299</v>
      </c>
      <c r="AB158" s="179">
        <v>127.06334335229199</v>
      </c>
      <c r="AC158" s="168">
        <v>0.02</v>
      </c>
      <c r="AD158" s="168">
        <v>0.02</v>
      </c>
      <c r="AE158" s="176">
        <v>0</v>
      </c>
      <c r="AF158" s="176">
        <v>0</v>
      </c>
      <c r="AG158" s="167"/>
      <c r="AH158" s="180">
        <v>287.10000000000002</v>
      </c>
      <c r="AI158" s="166">
        <v>57.5208306979006</v>
      </c>
      <c r="AJ158" s="181" t="s">
        <v>53</v>
      </c>
      <c r="AK158" s="188">
        <v>0.91302905869683504</v>
      </c>
      <c r="AL158" s="171">
        <v>-82.690640050271597</v>
      </c>
      <c r="AM158" s="168"/>
      <c r="AN158" s="168"/>
      <c r="AO158" s="176">
        <v>28</v>
      </c>
      <c r="AP158" s="176">
        <v>91</v>
      </c>
      <c r="AQ158" s="167"/>
      <c r="AR158" s="180">
        <v>64.400000000000006</v>
      </c>
      <c r="AS158" s="166">
        <v>12.9026175442173</v>
      </c>
      <c r="AT158" s="181" t="s">
        <v>54</v>
      </c>
      <c r="AU158" s="188">
        <v>0.80641359651358402</v>
      </c>
      <c r="AV158" s="171">
        <v>-29.5150831873706</v>
      </c>
      <c r="AW158" s="168"/>
      <c r="AX158" s="168"/>
      <c r="AY158" s="176">
        <v>16</v>
      </c>
      <c r="AZ158" s="176">
        <v>32</v>
      </c>
      <c r="BA158" s="167"/>
      <c r="BB158" s="184">
        <v>245</v>
      </c>
      <c r="BC158" s="180">
        <v>49.086045005174697</v>
      </c>
      <c r="BD158" s="181" t="s">
        <v>55</v>
      </c>
      <c r="BE158" s="178">
        <v>1.5339389064117099</v>
      </c>
      <c r="BF158" s="179">
        <v>57.169833625258903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1.2E-2</v>
      </c>
      <c r="G159" s="168">
        <v>1.0999999999999999E-2</v>
      </c>
      <c r="H159" s="169"/>
      <c r="I159" s="170">
        <v>3</v>
      </c>
      <c r="J159" s="170">
        <v>3</v>
      </c>
      <c r="K159" s="167"/>
      <c r="L159" s="171">
        <v>787.56478000000004</v>
      </c>
      <c r="M159" s="171">
        <v>1057.09583</v>
      </c>
      <c r="N159" s="171">
        <v>1844.6606099999999</v>
      </c>
      <c r="O159" s="166">
        <v>737.24013634430503</v>
      </c>
      <c r="P159" s="172">
        <v>242.67599999999999</v>
      </c>
      <c r="Q159" s="178">
        <v>3.0379606402953101</v>
      </c>
      <c r="R159" s="179">
        <v>1130.5891870242499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1435.7353900000001</v>
      </c>
      <c r="Y159" s="166">
        <v>573.80840081902295</v>
      </c>
      <c r="Z159" s="177">
        <v>573</v>
      </c>
      <c r="AA159" s="182">
        <v>1.0014108216736901</v>
      </c>
      <c r="AB159" s="183">
        <v>-250.31071824764899</v>
      </c>
      <c r="AC159" s="168">
        <v>2E-3</v>
      </c>
      <c r="AD159" s="168">
        <v>1E-3</v>
      </c>
      <c r="AE159" s="176">
        <v>0</v>
      </c>
      <c r="AF159" s="176">
        <v>285</v>
      </c>
      <c r="AG159" s="167"/>
      <c r="AH159" s="180">
        <v>123.7</v>
      </c>
      <c r="AI159" s="166">
        <v>49.438148335476399</v>
      </c>
      <c r="AJ159" s="181" t="s">
        <v>53</v>
      </c>
      <c r="AK159" s="188">
        <v>0.78473251326153104</v>
      </c>
      <c r="AL159" s="171">
        <v>-61.676797241888103</v>
      </c>
      <c r="AM159" s="168"/>
      <c r="AN159" s="168"/>
      <c r="AO159" s="176">
        <v>34</v>
      </c>
      <c r="AP159" s="176">
        <v>66</v>
      </c>
      <c r="AQ159" s="167"/>
      <c r="AR159" s="180">
        <v>20.399999999999999</v>
      </c>
      <c r="AS159" s="166">
        <v>8.1530980278392793</v>
      </c>
      <c r="AT159" s="181" t="s">
        <v>54</v>
      </c>
      <c r="AU159" s="173">
        <v>0.50956862673995496</v>
      </c>
      <c r="AV159" s="174">
        <v>-26.6798215217494</v>
      </c>
      <c r="AW159" s="168"/>
      <c r="AX159" s="168"/>
      <c r="AY159" s="176">
        <v>20</v>
      </c>
      <c r="AZ159" s="176">
        <v>28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-34.159643043498697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1.7000000000000001E-2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-189.86632</v>
      </c>
      <c r="N160" s="171">
        <v>793.00423000000001</v>
      </c>
      <c r="O160" s="166">
        <v>576.87926025127399</v>
      </c>
      <c r="P160" s="172">
        <v>219.79400000000001</v>
      </c>
      <c r="Q160" s="178">
        <v>2.6246360694617401</v>
      </c>
      <c r="R160" s="179">
        <v>437.68907399391401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825.39783499999999</v>
      </c>
      <c r="Y160" s="166">
        <v>600.44432861071004</v>
      </c>
      <c r="Z160" s="177">
        <v>573</v>
      </c>
      <c r="AA160" s="182">
        <v>1.04789586144976</v>
      </c>
      <c r="AB160" s="183">
        <v>-100.90399485653499</v>
      </c>
      <c r="AC160" s="168">
        <v>7.0000000000000001E-3</v>
      </c>
      <c r="AD160" s="168">
        <v>5.0000000000000001E-3</v>
      </c>
      <c r="AE160" s="176">
        <v>0</v>
      </c>
      <c r="AF160" s="176">
        <v>120</v>
      </c>
      <c r="AG160" s="167"/>
      <c r="AH160" s="180">
        <v>72.7</v>
      </c>
      <c r="AI160" s="166">
        <v>52.8863789544573</v>
      </c>
      <c r="AJ160" s="181" t="s">
        <v>53</v>
      </c>
      <c r="AK160" s="188">
        <v>0.83946633261043302</v>
      </c>
      <c r="AL160" s="171">
        <v>-29.144703806215901</v>
      </c>
      <c r="AM160" s="168"/>
      <c r="AN160" s="168"/>
      <c r="AO160" s="176">
        <v>14</v>
      </c>
      <c r="AP160" s="176">
        <v>32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-15.2653216015786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-19.930643203157299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3.1E-2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777.58928000000003</v>
      </c>
      <c r="N161" s="171">
        <v>2133.0299</v>
      </c>
      <c r="O161" s="166">
        <v>781.47690233804701</v>
      </c>
      <c r="P161" s="172">
        <v>219.79400000000001</v>
      </c>
      <c r="Q161" s="178">
        <v>3.5554969759777202</v>
      </c>
      <c r="R161" s="179">
        <v>1427.51863691976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1650.8910350000001</v>
      </c>
      <c r="Y161" s="166">
        <v>604.83597165208596</v>
      </c>
      <c r="Z161" s="177">
        <v>573</v>
      </c>
      <c r="AA161" s="182">
        <v>1.05556015995129</v>
      </c>
      <c r="AB161" s="183">
        <v>-188.36733303996101</v>
      </c>
      <c r="AC161" s="168">
        <v>8.0000000000000002E-3</v>
      </c>
      <c r="AD161" s="168">
        <v>6.0000000000000001E-3</v>
      </c>
      <c r="AE161" s="176">
        <v>0</v>
      </c>
      <c r="AF161" s="176">
        <v>226</v>
      </c>
      <c r="AG161" s="167"/>
      <c r="AH161" s="180">
        <v>71.2</v>
      </c>
      <c r="AI161" s="166">
        <v>26.0855018705874</v>
      </c>
      <c r="AJ161" s="181" t="s">
        <v>53</v>
      </c>
      <c r="AK161" s="173">
        <v>0.41405558524741998</v>
      </c>
      <c r="AL161" s="174">
        <v>-131.02212423476001</v>
      </c>
      <c r="AM161" s="168"/>
      <c r="AN161" s="168"/>
      <c r="AO161" s="176">
        <v>101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-29.757999805653402</v>
      </c>
      <c r="AW161" s="168"/>
      <c r="AX161" s="168"/>
      <c r="AY161" s="176">
        <v>23</v>
      </c>
      <c r="AZ161" s="176">
        <v>31</v>
      </c>
      <c r="BA161" s="167"/>
      <c r="BB161" s="184">
        <v>100.6</v>
      </c>
      <c r="BC161" s="180">
        <v>36.856762474453603</v>
      </c>
      <c r="BD161" s="181" t="s">
        <v>55</v>
      </c>
      <c r="BE161" s="182">
        <v>1.15177382732668</v>
      </c>
      <c r="BF161" s="183">
        <v>-2.1159996113067101</v>
      </c>
      <c r="BG161" s="168">
        <v>1.7999999999999999E-2</v>
      </c>
      <c r="BH161" s="168">
        <v>1.4999999999999999E-2</v>
      </c>
      <c r="BI161" s="176">
        <v>0</v>
      </c>
      <c r="BJ161" s="176">
        <v>5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4.4999999999999998E-2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597.37900999999999</v>
      </c>
      <c r="N162" s="171">
        <v>1553.37745</v>
      </c>
      <c r="O162" s="166">
        <v>1318.2716918579599</v>
      </c>
      <c r="P162" s="172">
        <v>224.79599999999999</v>
      </c>
      <c r="Q162" s="178">
        <v>5.8643022645330003</v>
      </c>
      <c r="R162" s="179">
        <v>1241.8703347804801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619.43449499999997</v>
      </c>
      <c r="Y162" s="166">
        <v>525.68225431548001</v>
      </c>
      <c r="Z162" s="177">
        <v>573</v>
      </c>
      <c r="AA162" s="188">
        <v>0.91742103719979096</v>
      </c>
      <c r="AB162" s="171">
        <v>-174.590207489313</v>
      </c>
      <c r="AC162" s="168"/>
      <c r="AD162" s="168"/>
      <c r="AE162" s="176">
        <v>56</v>
      </c>
      <c r="AF162" s="176">
        <v>191</v>
      </c>
      <c r="AG162" s="167"/>
      <c r="AH162" s="180">
        <v>85.4</v>
      </c>
      <c r="AI162" s="166">
        <v>72.474595588258296</v>
      </c>
      <c r="AJ162" s="181" t="s">
        <v>53</v>
      </c>
      <c r="AK162" s="182">
        <v>1.1503904061628301</v>
      </c>
      <c r="AL162" s="183">
        <v>-1.9011452998720599</v>
      </c>
      <c r="AM162" s="168">
        <v>1.7000000000000001E-2</v>
      </c>
      <c r="AN162" s="168">
        <v>1.4999999999999999E-2</v>
      </c>
      <c r="AO162" s="176">
        <v>0</v>
      </c>
      <c r="AP162" s="176">
        <v>4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-12.5717194412374</v>
      </c>
      <c r="AW162" s="168"/>
      <c r="AX162" s="168"/>
      <c r="AY162" s="176">
        <v>10</v>
      </c>
      <c r="AZ162" s="176">
        <v>14</v>
      </c>
      <c r="BA162" s="167"/>
      <c r="BB162" s="184">
        <v>50.4</v>
      </c>
      <c r="BC162" s="180">
        <v>42.771892478316403</v>
      </c>
      <c r="BD162" s="181" t="s">
        <v>55</v>
      </c>
      <c r="BE162" s="178">
        <v>1.33662163994739</v>
      </c>
      <c r="BF162" s="179">
        <v>6.0565611175253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-330.82089000000002</v>
      </c>
      <c r="N163" s="171">
        <v>2876.5687600000001</v>
      </c>
      <c r="O163" s="166">
        <v>904.95655622365803</v>
      </c>
      <c r="P163" s="172">
        <v>239.25899999999999</v>
      </c>
      <c r="Q163" s="178">
        <v>3.7823302622833701</v>
      </c>
      <c r="R163" s="179">
        <v>1982.18761737662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2558.0620800000002</v>
      </c>
      <c r="Y163" s="166">
        <v>804.755680696166</v>
      </c>
      <c r="Z163" s="177">
        <v>573</v>
      </c>
      <c r="AA163" s="178">
        <v>1.4044601757350199</v>
      </c>
      <c r="AB163" s="179">
        <v>416.11383678574998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72.3978371335118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4.4899268910505903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201.2</v>
      </c>
      <c r="BC163" s="180">
        <v>63.296682368267099</v>
      </c>
      <c r="BD163" s="181" t="s">
        <v>55</v>
      </c>
      <c r="BE163" s="178">
        <v>1.97802132400835</v>
      </c>
      <c r="BF163" s="179">
        <v>81.579853782101196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2.5999999999999999E-2</v>
      </c>
      <c r="G164" s="168">
        <v>2.4E-2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-567.83866999999998</v>
      </c>
      <c r="N164" s="171">
        <v>1676.0107700000001</v>
      </c>
      <c r="O164" s="166">
        <v>452.06048068248299</v>
      </c>
      <c r="P164" s="172">
        <v>272.85399999999998</v>
      </c>
      <c r="Q164" s="178">
        <v>1.65678524295954</v>
      </c>
      <c r="R164" s="179">
        <v>486.364330369002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1859.05547</v>
      </c>
      <c r="Y164" s="166">
        <v>501.43204591913201</v>
      </c>
      <c r="Z164" s="177">
        <v>573</v>
      </c>
      <c r="AA164" s="188">
        <v>0.87509955657789096</v>
      </c>
      <c r="AB164" s="171">
        <v>-639.23082929765201</v>
      </c>
      <c r="AC164" s="168"/>
      <c r="AD164" s="168"/>
      <c r="AE164" s="176">
        <v>266</v>
      </c>
      <c r="AF164" s="176">
        <v>691</v>
      </c>
      <c r="AG164" s="167"/>
      <c r="AH164" s="180">
        <v>97.2</v>
      </c>
      <c r="AI164" s="166">
        <v>26.217181601009301</v>
      </c>
      <c r="AJ164" s="181" t="s">
        <v>53</v>
      </c>
      <c r="AK164" s="173">
        <v>0.41614573969856</v>
      </c>
      <c r="AL164" s="174">
        <v>-177.48069259293601</v>
      </c>
      <c r="AM164" s="168"/>
      <c r="AN164" s="168"/>
      <c r="AO164" s="176">
        <v>137</v>
      </c>
      <c r="AP164" s="176">
        <v>184</v>
      </c>
      <c r="AQ164" s="167"/>
      <c r="AR164" s="180">
        <v>32.799999999999997</v>
      </c>
      <c r="AS164" s="166">
        <v>8.8469501698879007</v>
      </c>
      <c r="AT164" s="181" t="s">
        <v>54</v>
      </c>
      <c r="AU164" s="173">
        <v>0.55293438561799402</v>
      </c>
      <c r="AV164" s="174">
        <v>-36.960175896618601</v>
      </c>
      <c r="AW164" s="168"/>
      <c r="AX164" s="168"/>
      <c r="AY164" s="176">
        <v>27</v>
      </c>
      <c r="AZ164" s="176">
        <v>39</v>
      </c>
      <c r="BA164" s="167"/>
      <c r="BB164" s="184">
        <v>135</v>
      </c>
      <c r="BC164" s="180">
        <v>36.412752223623997</v>
      </c>
      <c r="BD164" s="181" t="s">
        <v>55</v>
      </c>
      <c r="BE164" s="182">
        <v>1.1378985069882499</v>
      </c>
      <c r="BF164" s="183">
        <v>-4.5203517932371504</v>
      </c>
      <c r="BG164" s="168">
        <v>1.6E-2</v>
      </c>
      <c r="BH164" s="168">
        <v>1.4E-2</v>
      </c>
      <c r="BI164" s="176">
        <v>0</v>
      </c>
      <c r="BJ164" s="176">
        <v>8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1.7999999999999999E-2</v>
      </c>
      <c r="G165" s="168">
        <v>1.6E-2</v>
      </c>
      <c r="H165" s="169"/>
      <c r="I165" s="170">
        <v>3</v>
      </c>
      <c r="J165" s="170">
        <v>3</v>
      </c>
      <c r="K165" s="167"/>
      <c r="L165" s="171">
        <v>1149.9147399999999</v>
      </c>
      <c r="M165" s="171">
        <v>665.13494000000003</v>
      </c>
      <c r="N165" s="171">
        <v>1815.0496800000001</v>
      </c>
      <c r="O165" s="166">
        <v>505.48810682955599</v>
      </c>
      <c r="P165" s="172">
        <v>244.22499999999999</v>
      </c>
      <c r="Q165" s="178">
        <v>2.06976397514405</v>
      </c>
      <c r="R165" s="179">
        <v>783.77343337799402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1826.071535</v>
      </c>
      <c r="Y165" s="166">
        <v>508.55767383870801</v>
      </c>
      <c r="Z165" s="177">
        <v>573</v>
      </c>
      <c r="AA165" s="188">
        <v>0.887535207397396</v>
      </c>
      <c r="AB165" s="171">
        <v>-593.50586008408004</v>
      </c>
      <c r="AC165" s="168"/>
      <c r="AD165" s="168"/>
      <c r="AE165" s="176">
        <v>232</v>
      </c>
      <c r="AF165" s="176">
        <v>643</v>
      </c>
      <c r="AG165" s="167"/>
      <c r="AH165" s="180">
        <v>176.8</v>
      </c>
      <c r="AI165" s="166">
        <v>49.238485465293401</v>
      </c>
      <c r="AJ165" s="181" t="s">
        <v>53</v>
      </c>
      <c r="AK165" s="188">
        <v>0.781563261353864</v>
      </c>
      <c r="AL165" s="171">
        <v>-89.226834014480005</v>
      </c>
      <c r="AM165" s="168"/>
      <c r="AN165" s="168"/>
      <c r="AO165" s="176">
        <v>50</v>
      </c>
      <c r="AP165" s="176">
        <v>95</v>
      </c>
      <c r="AQ165" s="167"/>
      <c r="AR165" s="180">
        <v>32.4</v>
      </c>
      <c r="AS165" s="166">
        <v>9.02334235902436</v>
      </c>
      <c r="AT165" s="181" t="s">
        <v>54</v>
      </c>
      <c r="AU165" s="173">
        <v>0.56395889743902206</v>
      </c>
      <c r="AV165" s="174">
        <v>-35.162370543359998</v>
      </c>
      <c r="AW165" s="168"/>
      <c r="AX165" s="168"/>
      <c r="AY165" s="176">
        <v>26</v>
      </c>
      <c r="AZ165" s="176">
        <v>37</v>
      </c>
      <c r="BA165" s="167"/>
      <c r="BB165" s="184">
        <v>121.6</v>
      </c>
      <c r="BC165" s="180">
        <v>33.865383668437097</v>
      </c>
      <c r="BD165" s="181" t="s">
        <v>55</v>
      </c>
      <c r="BE165" s="182">
        <v>1.05829323963866</v>
      </c>
      <c r="BF165" s="183">
        <v>-13.524741086720001</v>
      </c>
      <c r="BG165" s="168">
        <v>8.0000000000000002E-3</v>
      </c>
      <c r="BH165" s="168">
        <v>6.0000000000000001E-3</v>
      </c>
      <c r="BI165" s="176">
        <v>0</v>
      </c>
      <c r="BJ165" s="176">
        <v>17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0.04</v>
      </c>
      <c r="H166" s="169"/>
      <c r="I166" s="170">
        <v>5</v>
      </c>
      <c r="J166" s="170">
        <v>5</v>
      </c>
      <c r="K166" s="167"/>
      <c r="L166" s="171">
        <v>12718.32114</v>
      </c>
      <c r="M166" s="171">
        <v>267.41129999999998</v>
      </c>
      <c r="N166" s="171">
        <v>12985.73244</v>
      </c>
      <c r="O166" s="166">
        <v>1570.1020407362701</v>
      </c>
      <c r="P166" s="172">
        <v>224.79599999999999</v>
      </c>
      <c r="Q166" s="178">
        <v>6.9845639634880996</v>
      </c>
      <c r="R166" s="179">
        <v>10799.3080004401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5140.3120900000004</v>
      </c>
      <c r="Y166" s="166">
        <v>621.513999292775</v>
      </c>
      <c r="Z166" s="177">
        <v>573</v>
      </c>
      <c r="AA166" s="182">
        <v>1.08466666543242</v>
      </c>
      <c r="AB166" s="183">
        <v>-432.83513623108797</v>
      </c>
      <c r="AC166" s="168">
        <v>1.0999999999999999E-2</v>
      </c>
      <c r="AD166" s="168">
        <v>8.0000000000000002E-3</v>
      </c>
      <c r="AE166" s="176">
        <v>0</v>
      </c>
      <c r="AF166" s="176">
        <v>547</v>
      </c>
      <c r="AG166" s="167"/>
      <c r="AH166" s="180">
        <v>529.20000000000005</v>
      </c>
      <c r="AI166" s="166">
        <v>63.985455098259699</v>
      </c>
      <c r="AJ166" s="181" t="s">
        <v>53</v>
      </c>
      <c r="AK166" s="182">
        <v>1.01564214441682</v>
      </c>
      <c r="AL166" s="183">
        <v>-83.554407072527795</v>
      </c>
      <c r="AM166" s="168">
        <v>4.0000000000000001E-3</v>
      </c>
      <c r="AN166" s="168">
        <v>2E-3</v>
      </c>
      <c r="AO166" s="176">
        <v>0</v>
      </c>
      <c r="AP166" s="176">
        <v>97</v>
      </c>
      <c r="AQ166" s="167"/>
      <c r="AR166" s="180">
        <v>108.6</v>
      </c>
      <c r="AS166" s="166">
        <v>13.1308020099603</v>
      </c>
      <c r="AT166" s="181" t="s">
        <v>54</v>
      </c>
      <c r="AU166" s="188">
        <v>0.82067512562251999</v>
      </c>
      <c r="AV166" s="171">
        <v>-47.020166875562602</v>
      </c>
      <c r="AW166" s="168"/>
      <c r="AX166" s="168"/>
      <c r="AY166" s="176">
        <v>24</v>
      </c>
      <c r="AZ166" s="176">
        <v>51</v>
      </c>
      <c r="BA166" s="167"/>
      <c r="BB166" s="184">
        <v>388</v>
      </c>
      <c r="BC166" s="180">
        <v>46.912994289729298</v>
      </c>
      <c r="BD166" s="181" t="s">
        <v>55</v>
      </c>
      <c r="BE166" s="178">
        <v>1.4660310715540401</v>
      </c>
      <c r="BF166" s="179">
        <v>76.759666248874694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0.75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2.1999999999999999E-2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-7615.3781992349304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-505.78233489009699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-6.5144692025760902</v>
      </c>
      <c r="AM167" s="168">
        <v>1.4999999999999999E-2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-15.697325511765399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-8.1946510235307102</v>
      </c>
      <c r="BG167" s="168">
        <v>7.0000000000000001E-3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5.0999999999999997E-2</v>
      </c>
      <c r="G168" s="168">
        <v>0.05</v>
      </c>
      <c r="H168" s="169"/>
      <c r="I168" s="170">
        <v>5</v>
      </c>
      <c r="J168" s="170">
        <v>4</v>
      </c>
      <c r="K168" s="167"/>
      <c r="L168" s="171">
        <v>2133.9153099999999</v>
      </c>
      <c r="M168" s="171">
        <v>354.08022999999997</v>
      </c>
      <c r="N168" s="171">
        <v>2487.9955399999999</v>
      </c>
      <c r="O168" s="166">
        <v>1231.71339307635</v>
      </c>
      <c r="P168" s="172">
        <v>258.548</v>
      </c>
      <c r="Q168" s="178">
        <v>4.7639641114081304</v>
      </c>
      <c r="R168" s="179">
        <v>1873.82576738701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1998.8524649999999</v>
      </c>
      <c r="Y168" s="166">
        <v>989.55697964160504</v>
      </c>
      <c r="Z168" s="177">
        <v>573</v>
      </c>
      <c r="AA168" s="178">
        <v>1.72697553166074</v>
      </c>
      <c r="AB168" s="179">
        <v>637.71534652588605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125.55</v>
      </c>
      <c r="AI168" s="166">
        <v>62.155101974473901</v>
      </c>
      <c r="AJ168" s="181" t="s">
        <v>53</v>
      </c>
      <c r="AK168" s="182">
        <v>0.98658892022974398</v>
      </c>
      <c r="AL168" s="183">
        <v>-24.1038193086722</v>
      </c>
      <c r="AM168" s="168">
        <v>1E-3</v>
      </c>
      <c r="AN168" s="168"/>
      <c r="AO168" s="176">
        <v>2</v>
      </c>
      <c r="AP168" s="176">
        <v>28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-10.2073191895041</v>
      </c>
      <c r="AW168" s="168"/>
      <c r="AX168" s="168"/>
      <c r="AY168" s="176">
        <v>5</v>
      </c>
      <c r="AZ168" s="176">
        <v>11</v>
      </c>
      <c r="BA168" s="167"/>
      <c r="BB168" s="184">
        <v>108</v>
      </c>
      <c r="BC168" s="180">
        <v>53.466754386644197</v>
      </c>
      <c r="BD168" s="181" t="s">
        <v>55</v>
      </c>
      <c r="BE168" s="178">
        <v>1.6708360745826301</v>
      </c>
      <c r="BF168" s="179">
        <v>31.985361620991899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4.4999999999999998E-2</v>
      </c>
      <c r="G169" s="168">
        <v>4.2999999999999997E-2</v>
      </c>
      <c r="H169" s="169"/>
      <c r="I169" s="170">
        <v>5</v>
      </c>
      <c r="J169" s="170">
        <v>5</v>
      </c>
      <c r="K169" s="167"/>
      <c r="L169" s="171">
        <v>1549.8575900000001</v>
      </c>
      <c r="M169" s="171">
        <v>1081.7327399999999</v>
      </c>
      <c r="N169" s="171">
        <v>2631.59033</v>
      </c>
      <c r="O169" s="166">
        <v>1413.7061637777999</v>
      </c>
      <c r="P169" s="172">
        <v>266.29899999999998</v>
      </c>
      <c r="Q169" s="178">
        <v>5.3087175084315001</v>
      </c>
      <c r="R169" s="179">
        <v>2048.6340466481702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1097.3044850000001</v>
      </c>
      <c r="Y169" s="166">
        <v>589.47857358387898</v>
      </c>
      <c r="Z169" s="177">
        <v>573</v>
      </c>
      <c r="AA169" s="182">
        <v>1.02875841812195</v>
      </c>
      <c r="AB169" s="183">
        <v>-157.05227323264899</v>
      </c>
      <c r="AC169" s="168">
        <v>5.0000000000000001E-3</v>
      </c>
      <c r="AD169" s="168">
        <v>3.0000000000000001E-3</v>
      </c>
      <c r="AE169" s="176">
        <v>0</v>
      </c>
      <c r="AF169" s="176">
        <v>183</v>
      </c>
      <c r="AG169" s="167"/>
      <c r="AH169" s="180">
        <v>113.6</v>
      </c>
      <c r="AI169" s="166">
        <v>61.026603713488598</v>
      </c>
      <c r="AJ169" s="181" t="s">
        <v>53</v>
      </c>
      <c r="AK169" s="188">
        <v>0.96867624942045305</v>
      </c>
      <c r="AL169" s="171">
        <v>-24.3135702768881</v>
      </c>
      <c r="AM169" s="168"/>
      <c r="AN169" s="168"/>
      <c r="AO169" s="176">
        <v>4</v>
      </c>
      <c r="AP169" s="176">
        <v>28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14.5743313582506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96</v>
      </c>
      <c r="BC169" s="180">
        <v>51.571777786046702</v>
      </c>
      <c r="BD169" s="181" t="s">
        <v>55</v>
      </c>
      <c r="BE169" s="178">
        <v>1.6116180558139599</v>
      </c>
      <c r="BF169" s="179">
        <v>25.9486627165013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5300.0369600000004</v>
      </c>
      <c r="N170" s="171">
        <v>14798.922930000001</v>
      </c>
      <c r="O170" s="166">
        <v>1423.07742908163</v>
      </c>
      <c r="P170" s="172">
        <v>287.5</v>
      </c>
      <c r="Q170" s="178">
        <v>4.9498345359361</v>
      </c>
      <c r="R170" s="179">
        <v>11282.940074547099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4430.0094900000004</v>
      </c>
      <c r="Y170" s="166">
        <v>425.99360410591902</v>
      </c>
      <c r="Z170" s="177">
        <v>573</v>
      </c>
      <c r="AA170" s="173">
        <v>0.74344433526338305</v>
      </c>
      <c r="AB170" s="174">
        <v>-2577.4972097374298</v>
      </c>
      <c r="AC170" s="168"/>
      <c r="AD170" s="168"/>
      <c r="AE170" s="176">
        <v>1529</v>
      </c>
      <c r="AF170" s="176">
        <v>2721</v>
      </c>
      <c r="AG170" s="167"/>
      <c r="AH170" s="180">
        <v>863.3</v>
      </c>
      <c r="AI170" s="166">
        <v>83.015686366992298</v>
      </c>
      <c r="AJ170" s="181" t="s">
        <v>53</v>
      </c>
      <c r="AK170" s="178">
        <v>1.3177093074125801</v>
      </c>
      <c r="AL170" s="179">
        <v>92.841148196408298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448.2</v>
      </c>
      <c r="AS170" s="166">
        <v>43.099305721864901</v>
      </c>
      <c r="AT170" s="181" t="s">
        <v>54</v>
      </c>
      <c r="AU170" s="178">
        <v>2.6937066076165501</v>
      </c>
      <c r="AV170" s="179">
        <v>252.52791065305601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811</v>
      </c>
      <c r="BC170" s="180">
        <v>77.986472423990193</v>
      </c>
      <c r="BD170" s="181" t="s">
        <v>55</v>
      </c>
      <c r="BE170" s="178">
        <v>2.43707726324969</v>
      </c>
      <c r="BF170" s="179">
        <v>419.65582130611199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0.76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2.1999999999999999E-2</v>
      </c>
      <c r="G171" s="168">
        <v>1.9E-2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1208.40338</v>
      </c>
      <c r="N171" s="171">
        <v>2419.1971899999999</v>
      </c>
      <c r="O171" s="166">
        <v>509.27404100286498</v>
      </c>
      <c r="P171" s="172">
        <v>266.29899999999998</v>
      </c>
      <c r="Q171" s="178">
        <v>1.9124143951079999</v>
      </c>
      <c r="R171" s="179">
        <v>931.561506689147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2184.645305</v>
      </c>
      <c r="Y171" s="166">
        <v>459.897666562388</v>
      </c>
      <c r="Z171" s="177">
        <v>573</v>
      </c>
      <c r="AA171" s="188">
        <v>0.80261372873017101</v>
      </c>
      <c r="AB171" s="171">
        <v>-1016.32520760845</v>
      </c>
      <c r="AC171" s="168"/>
      <c r="AD171" s="168"/>
      <c r="AE171" s="176">
        <v>538</v>
      </c>
      <c r="AF171" s="176">
        <v>1082</v>
      </c>
      <c r="AG171" s="167"/>
      <c r="AH171" s="180">
        <v>220.3</v>
      </c>
      <c r="AI171" s="166">
        <v>46.3761580480883</v>
      </c>
      <c r="AJ171" s="181" t="s">
        <v>53</v>
      </c>
      <c r="AK171" s="173">
        <v>0.73612949282679796</v>
      </c>
      <c r="AL171" s="174">
        <v>-131.63916630773599</v>
      </c>
      <c r="AM171" s="168"/>
      <c r="AN171" s="168"/>
      <c r="AO171" s="176">
        <v>79</v>
      </c>
      <c r="AP171" s="176">
        <v>139</v>
      </c>
      <c r="AQ171" s="167"/>
      <c r="AR171" s="180">
        <v>57.3</v>
      </c>
      <c r="AS171" s="166">
        <v>12.062432392898099</v>
      </c>
      <c r="AT171" s="181" t="s">
        <v>54</v>
      </c>
      <c r="AU171" s="173">
        <v>0.75390202455613298</v>
      </c>
      <c r="AV171" s="174">
        <v>-32.081375570218597</v>
      </c>
      <c r="AW171" s="168"/>
      <c r="AX171" s="168"/>
      <c r="AY171" s="176">
        <v>19</v>
      </c>
      <c r="AZ171" s="176">
        <v>34</v>
      </c>
      <c r="BA171" s="167"/>
      <c r="BB171" s="184">
        <v>166.2</v>
      </c>
      <c r="BC171" s="180">
        <v>34.987369349034402</v>
      </c>
      <c r="BD171" s="181" t="s">
        <v>55</v>
      </c>
      <c r="BE171" s="182">
        <v>1.09335529215732</v>
      </c>
      <c r="BF171" s="183">
        <v>-12.562751140437101</v>
      </c>
      <c r="BG171" s="168">
        <v>1.2E-2</v>
      </c>
      <c r="BH171" s="168">
        <v>8.9999999999999993E-3</v>
      </c>
      <c r="BI171" s="176">
        <v>0</v>
      </c>
      <c r="BJ171" s="176">
        <v>17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0.04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3064.22939</v>
      </c>
      <c r="N172" s="171">
        <v>3362.7221</v>
      </c>
      <c r="O172" s="166">
        <v>1018.62262253181</v>
      </c>
      <c r="P172" s="172">
        <v>263.185</v>
      </c>
      <c r="Q172" s="178">
        <v>3.8703673177871498</v>
      </c>
      <c r="R172" s="179">
        <v>2340.96864227884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1680.3574149999999</v>
      </c>
      <c r="Y172" s="166">
        <v>509.00729407823297</v>
      </c>
      <c r="Z172" s="177">
        <v>573</v>
      </c>
      <c r="AA172" s="188">
        <v>0.88831988495328595</v>
      </c>
      <c r="AB172" s="171">
        <v>-544.17943654635201</v>
      </c>
      <c r="AC172" s="168"/>
      <c r="AD172" s="168"/>
      <c r="AE172" s="176">
        <v>212</v>
      </c>
      <c r="AF172" s="176">
        <v>590</v>
      </c>
      <c r="AG172" s="167"/>
      <c r="AH172" s="180">
        <v>169.3</v>
      </c>
      <c r="AI172" s="166">
        <v>51.283693646476301</v>
      </c>
      <c r="AJ172" s="181" t="s">
        <v>53</v>
      </c>
      <c r="AK172" s="188">
        <v>0.81402688327740103</v>
      </c>
      <c r="AL172" s="171">
        <v>-75.282585772112</v>
      </c>
      <c r="AM172" s="168"/>
      <c r="AN172" s="168"/>
      <c r="AO172" s="176">
        <v>39</v>
      </c>
      <c r="AP172" s="176">
        <v>81</v>
      </c>
      <c r="AQ172" s="167"/>
      <c r="AR172" s="180">
        <v>70.8</v>
      </c>
      <c r="AS172" s="166">
        <v>21.446459008685899</v>
      </c>
      <c r="AT172" s="181" t="s">
        <v>54</v>
      </c>
      <c r="AU172" s="178">
        <v>1.34040368804287</v>
      </c>
      <c r="AV172" s="179">
        <v>8.6837877404159993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126.8</v>
      </c>
      <c r="BC172" s="180">
        <v>38.409759919510897</v>
      </c>
      <c r="BD172" s="181" t="s">
        <v>55</v>
      </c>
      <c r="BE172" s="178">
        <v>1.20030499748472</v>
      </c>
      <c r="BF172" s="179">
        <v>2.5675754808320099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0.76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2268.1007800000002</v>
      </c>
      <c r="M173" s="171">
        <v>-214.93081000000001</v>
      </c>
      <c r="N173" s="171">
        <v>2053.1699699999999</v>
      </c>
      <c r="O173" s="166">
        <v>515.19833524763499</v>
      </c>
      <c r="P173" s="172">
        <v>254.727</v>
      </c>
      <c r="Q173" s="178">
        <v>2.0225509476719599</v>
      </c>
      <c r="R173" s="179">
        <v>859.36672489548596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1357.6010799999999</v>
      </c>
      <c r="Y173" s="166">
        <v>340.66045508467698</v>
      </c>
      <c r="Z173" s="177">
        <v>573</v>
      </c>
      <c r="AA173" s="173">
        <v>0.59452086402212301</v>
      </c>
      <c r="AB173" s="174">
        <v>-1327.8200157020101</v>
      </c>
      <c r="AC173" s="168"/>
      <c r="AD173" s="168"/>
      <c r="AE173" s="176">
        <v>926</v>
      </c>
      <c r="AF173" s="176">
        <v>1383</v>
      </c>
      <c r="AG173" s="167"/>
      <c r="AH173" s="180">
        <v>151.5</v>
      </c>
      <c r="AI173" s="166">
        <v>38.015628969099303</v>
      </c>
      <c r="AJ173" s="181" t="s">
        <v>53</v>
      </c>
      <c r="AK173" s="173">
        <v>0.60342268204919602</v>
      </c>
      <c r="AL173" s="174">
        <v>-143.755722564096</v>
      </c>
      <c r="AM173" s="168"/>
      <c r="AN173" s="168"/>
      <c r="AO173" s="176">
        <v>100</v>
      </c>
      <c r="AP173" s="176">
        <v>150</v>
      </c>
      <c r="AQ173" s="167"/>
      <c r="AR173" s="180">
        <v>55.5</v>
      </c>
      <c r="AS173" s="166">
        <v>13.9265175431354</v>
      </c>
      <c r="AT173" s="181" t="s">
        <v>54</v>
      </c>
      <c r="AU173" s="188">
        <v>0.87040734644596196</v>
      </c>
      <c r="AV173" s="171">
        <v>-19.4855803337386</v>
      </c>
      <c r="AW173" s="168"/>
      <c r="AX173" s="168"/>
      <c r="AY173" s="176">
        <v>9</v>
      </c>
      <c r="AZ173" s="176">
        <v>22</v>
      </c>
      <c r="BA173" s="167"/>
      <c r="BB173" s="184">
        <v>131.4</v>
      </c>
      <c r="BC173" s="180">
        <v>32.971971264288101</v>
      </c>
      <c r="BD173" s="181" t="s">
        <v>55</v>
      </c>
      <c r="BE173" s="182">
        <v>1.030374102009</v>
      </c>
      <c r="BF173" s="183">
        <v>-18.571160667477098</v>
      </c>
      <c r="BG173" s="168">
        <v>5.0000000000000001E-3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1473.3764900000001</v>
      </c>
      <c r="N174" s="171">
        <v>3982.8822500000001</v>
      </c>
      <c r="O174" s="166">
        <v>1326.8910144159499</v>
      </c>
      <c r="P174" s="172">
        <v>242.02199999999999</v>
      </c>
      <c r="Q174" s="178">
        <v>5.4825223096080098</v>
      </c>
      <c r="R174" s="179">
        <v>3128.5547595688899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1215.45658</v>
      </c>
      <c r="Y174" s="166">
        <v>404.92746538382801</v>
      </c>
      <c r="Z174" s="177">
        <v>573</v>
      </c>
      <c r="AA174" s="173">
        <v>0.70667969525973495</v>
      </c>
      <c r="AB174" s="174">
        <v>-807.20934300298597</v>
      </c>
      <c r="AC174" s="168"/>
      <c r="AD174" s="168"/>
      <c r="AE174" s="176">
        <v>505</v>
      </c>
      <c r="AF174" s="176">
        <v>849</v>
      </c>
      <c r="AG174" s="167"/>
      <c r="AH174" s="180">
        <v>131.4</v>
      </c>
      <c r="AI174" s="166">
        <v>43.775705218063003</v>
      </c>
      <c r="AJ174" s="181" t="s">
        <v>53</v>
      </c>
      <c r="AK174" s="173">
        <v>0.69485246377877796</v>
      </c>
      <c r="AL174" s="174">
        <v>-90.987352790904197</v>
      </c>
      <c r="AM174" s="168"/>
      <c r="AN174" s="168"/>
      <c r="AO174" s="176">
        <v>58</v>
      </c>
      <c r="AP174" s="176">
        <v>96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-29.0793276929281</v>
      </c>
      <c r="AW174" s="168"/>
      <c r="AX174" s="168"/>
      <c r="AY174" s="176">
        <v>21</v>
      </c>
      <c r="AZ174" s="176">
        <v>31</v>
      </c>
      <c r="BA174" s="167"/>
      <c r="BB174" s="184">
        <v>122.2</v>
      </c>
      <c r="BC174" s="180">
        <v>40.710739555915502</v>
      </c>
      <c r="BD174" s="181" t="s">
        <v>55</v>
      </c>
      <c r="BE174" s="178">
        <v>1.2722106111223599</v>
      </c>
      <c r="BF174" s="179">
        <v>9.2413446141438804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0.79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5.8999999999999997E-2</v>
      </c>
      <c r="G175" s="168">
        <v>5.3999999999999999E-2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970.15965000000006</v>
      </c>
      <c r="N175" s="171">
        <v>2385.9396900000002</v>
      </c>
      <c r="O175" s="166">
        <v>881.52987662630596</v>
      </c>
      <c r="P175" s="172">
        <v>222.28899999999999</v>
      </c>
      <c r="Q175" s="178">
        <v>3.9656927541457501</v>
      </c>
      <c r="R175" s="179">
        <v>1678.4050297551501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1800.242835</v>
      </c>
      <c r="Y175" s="166">
        <v>665.13326002592305</v>
      </c>
      <c r="Z175" s="177">
        <v>573</v>
      </c>
      <c r="AA175" s="182">
        <v>1.1607910297136499</v>
      </c>
      <c r="AB175" s="183">
        <v>-23.5872255081727</v>
      </c>
      <c r="AC175" s="168">
        <v>1.7999999999999999E-2</v>
      </c>
      <c r="AD175" s="168">
        <v>1.6E-2</v>
      </c>
      <c r="AE175" s="176">
        <v>0</v>
      </c>
      <c r="AF175" s="176">
        <v>61</v>
      </c>
      <c r="AG175" s="167"/>
      <c r="AH175" s="180">
        <v>184.35</v>
      </c>
      <c r="AI175" s="166">
        <v>68.111542566299903</v>
      </c>
      <c r="AJ175" s="181" t="s">
        <v>53</v>
      </c>
      <c r="AK175" s="182">
        <v>1.0811355962904701</v>
      </c>
      <c r="AL175" s="183">
        <v>-16.175818171055599</v>
      </c>
      <c r="AM175" s="168">
        <v>0.01</v>
      </c>
      <c r="AN175" s="168">
        <v>8.0000000000000002E-3</v>
      </c>
      <c r="AO175" s="176">
        <v>0</v>
      </c>
      <c r="AP175" s="176">
        <v>21</v>
      </c>
      <c r="AQ175" s="167"/>
      <c r="AR175" s="180">
        <v>43.1</v>
      </c>
      <c r="AS175" s="166">
        <v>15.9240980993085</v>
      </c>
      <c r="AT175" s="181" t="s">
        <v>54</v>
      </c>
      <c r="AU175" s="182">
        <v>0.99525613120678202</v>
      </c>
      <c r="AV175" s="183">
        <v>-7.8271919164585704</v>
      </c>
      <c r="AW175" s="168">
        <v>1E-3</v>
      </c>
      <c r="AX175" s="168">
        <v>0</v>
      </c>
      <c r="AY175" s="176">
        <v>1</v>
      </c>
      <c r="AZ175" s="176">
        <v>9</v>
      </c>
      <c r="BA175" s="167"/>
      <c r="BB175" s="184">
        <v>121.8</v>
      </c>
      <c r="BC175" s="180">
        <v>45.001279547465799</v>
      </c>
      <c r="BD175" s="181" t="s">
        <v>55</v>
      </c>
      <c r="BE175" s="178">
        <v>1.40628998585831</v>
      </c>
      <c r="BF175" s="179">
        <v>19.9456161670829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3.95E-2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2298.4779699999999</v>
      </c>
      <c r="N176" s="171">
        <v>5476.1281099999997</v>
      </c>
      <c r="O176" s="166">
        <v>1251.9723772872301</v>
      </c>
      <c r="P176" s="172">
        <v>258.548</v>
      </c>
      <c r="Q176" s="178">
        <v>4.8423208738308903</v>
      </c>
      <c r="R176" s="179">
        <v>4146.2024761654102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2039.1219550000001</v>
      </c>
      <c r="Y176" s="166">
        <v>466.19149703930702</v>
      </c>
      <c r="Z176" s="177">
        <v>573</v>
      </c>
      <c r="AA176" s="188">
        <v>0.81359772607208902</v>
      </c>
      <c r="AB176" s="171">
        <v>-908.289698492654</v>
      </c>
      <c r="AC176" s="168"/>
      <c r="AD176" s="168"/>
      <c r="AE176" s="176">
        <v>468</v>
      </c>
      <c r="AF176" s="176">
        <v>969</v>
      </c>
      <c r="AG176" s="167"/>
      <c r="AH176" s="180">
        <v>221.3</v>
      </c>
      <c r="AI176" s="166">
        <v>50.594412973597102</v>
      </c>
      <c r="AJ176" s="181" t="s">
        <v>53</v>
      </c>
      <c r="AK176" s="188">
        <v>0.80308592021582603</v>
      </c>
      <c r="AL176" s="171">
        <v>-102.76096713793601</v>
      </c>
      <c r="AM176" s="168"/>
      <c r="AN176" s="168"/>
      <c r="AO176" s="176">
        <v>55</v>
      </c>
      <c r="AP176" s="176">
        <v>110</v>
      </c>
      <c r="AQ176" s="167"/>
      <c r="AR176" s="180">
        <v>83.3</v>
      </c>
      <c r="AS176" s="166">
        <v>19.044349754634599</v>
      </c>
      <c r="AT176" s="181" t="s">
        <v>54</v>
      </c>
      <c r="AU176" s="178">
        <v>1.19027185966466</v>
      </c>
      <c r="AV176" s="179">
        <v>0.99880199671471803</v>
      </c>
      <c r="AW176" s="168">
        <v>0.01</v>
      </c>
      <c r="AX176" s="168">
        <v>9.4999999999999998E-3</v>
      </c>
      <c r="AY176" s="176">
        <v>0</v>
      </c>
      <c r="AZ176" s="176">
        <v>1</v>
      </c>
      <c r="BA176" s="167"/>
      <c r="BB176" s="184">
        <v>203.8</v>
      </c>
      <c r="BC176" s="180">
        <v>46.593499159598203</v>
      </c>
      <c r="BD176" s="181" t="s">
        <v>55</v>
      </c>
      <c r="BE176" s="178">
        <v>1.4560468487374401</v>
      </c>
      <c r="BF176" s="179">
        <v>39.197603993429503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0.02</v>
      </c>
      <c r="G177" s="168">
        <v>1.7999999999999999E-2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-600.12462000000005</v>
      </c>
      <c r="N177" s="171">
        <v>2283.7056499999999</v>
      </c>
      <c r="O177" s="166">
        <v>574.48260960190305</v>
      </c>
      <c r="P177" s="172">
        <v>241.762</v>
      </c>
      <c r="Q177" s="178">
        <v>2.3762320364734801</v>
      </c>
      <c r="R177" s="179">
        <v>1153.4970663358799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2465.25585</v>
      </c>
      <c r="Y177" s="166">
        <v>620.15287042108798</v>
      </c>
      <c r="Z177" s="177">
        <v>573</v>
      </c>
      <c r="AA177" s="182">
        <v>1.08229122237537</v>
      </c>
      <c r="AB177" s="183">
        <v>-213.45097092114901</v>
      </c>
      <c r="AC177" s="168">
        <v>0.01</v>
      </c>
      <c r="AD177" s="168">
        <v>8.0000000000000002E-3</v>
      </c>
      <c r="AE177" s="176">
        <v>0</v>
      </c>
      <c r="AF177" s="176">
        <v>269</v>
      </c>
      <c r="AG177" s="167"/>
      <c r="AH177" s="180">
        <v>191.5</v>
      </c>
      <c r="AI177" s="166">
        <v>48.173204694205801</v>
      </c>
      <c r="AJ177" s="181" t="s">
        <v>53</v>
      </c>
      <c r="AK177" s="173">
        <v>0.76465404276517202</v>
      </c>
      <c r="AL177" s="174">
        <v>-103.01750387091199</v>
      </c>
      <c r="AM177" s="168"/>
      <c r="AN177" s="168"/>
      <c r="AO177" s="176">
        <v>59</v>
      </c>
      <c r="AP177" s="176">
        <v>110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-40.9980962211839</v>
      </c>
      <c r="AW177" s="168"/>
      <c r="AX177" s="168"/>
      <c r="AY177" s="176">
        <v>30</v>
      </c>
      <c r="AZ177" s="176">
        <v>43</v>
      </c>
      <c r="BA177" s="167"/>
      <c r="BB177" s="184">
        <v>102.2</v>
      </c>
      <c r="BC177" s="180">
        <v>25.709146317221101</v>
      </c>
      <c r="BD177" s="181" t="s">
        <v>55</v>
      </c>
      <c r="BE177" s="188">
        <v>0.80341082241315798</v>
      </c>
      <c r="BF177" s="171">
        <v>-47.396192442367798</v>
      </c>
      <c r="BG177" s="168"/>
      <c r="BH177" s="168"/>
      <c r="BI177" s="176">
        <v>26</v>
      </c>
      <c r="BJ177" s="176">
        <v>51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5.5500000000000001E-2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1262.99432</v>
      </c>
      <c r="N178" s="171">
        <v>3023.2278500000002</v>
      </c>
      <c r="O178" s="166">
        <v>1153.54824649035</v>
      </c>
      <c r="P178" s="172">
        <v>238.04499999999999</v>
      </c>
      <c r="Q178" s="178">
        <v>4.8459251254609397</v>
      </c>
      <c r="R178" s="179">
        <v>2289.5565984736299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1223.9746399999999</v>
      </c>
      <c r="Y178" s="166">
        <v>467.02196121958099</v>
      </c>
      <c r="Z178" s="177">
        <v>573</v>
      </c>
      <c r="AA178" s="188">
        <v>0.81504705273923395</v>
      </c>
      <c r="AB178" s="171">
        <v>-542.051225380951</v>
      </c>
      <c r="AC178" s="168"/>
      <c r="AD178" s="168"/>
      <c r="AE178" s="176">
        <v>278</v>
      </c>
      <c r="AF178" s="176">
        <v>579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14.6296168952881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-3.8131131694506402</v>
      </c>
      <c r="AW178" s="168">
        <v>5.4999999999999997E-3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38.573773661098699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0.72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1.4999999999999999E-2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2237.2494000000002</v>
      </c>
      <c r="N179" s="171">
        <v>4050.1849099999999</v>
      </c>
      <c r="O179" s="166">
        <v>1277.0799086429099</v>
      </c>
      <c r="P179" s="172">
        <v>247.75800000000001</v>
      </c>
      <c r="Q179" s="178">
        <v>5.1545455995080296</v>
      </c>
      <c r="R179" s="179">
        <v>3126.1427491129998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1903.01602</v>
      </c>
      <c r="Y179" s="166">
        <v>600.04754819147195</v>
      </c>
      <c r="Z179" s="177">
        <v>573</v>
      </c>
      <c r="AA179" s="182">
        <v>1.04720339998512</v>
      </c>
      <c r="AB179" s="183">
        <v>-234.05385539555701</v>
      </c>
      <c r="AC179" s="168">
        <v>7.0000000000000001E-3</v>
      </c>
      <c r="AD179" s="168">
        <v>5.0000000000000001E-3</v>
      </c>
      <c r="AE179" s="176">
        <v>0</v>
      </c>
      <c r="AF179" s="176">
        <v>278</v>
      </c>
      <c r="AG179" s="167"/>
      <c r="AH179" s="180">
        <v>172.5</v>
      </c>
      <c r="AI179" s="166">
        <v>54.391660908366298</v>
      </c>
      <c r="AJ179" s="181" t="s">
        <v>53</v>
      </c>
      <c r="AK179" s="188">
        <v>0.86335969695819603</v>
      </c>
      <c r="AL179" s="171">
        <v>-62.465797818359597</v>
      </c>
      <c r="AM179" s="168"/>
      <c r="AN179" s="168"/>
      <c r="AO179" s="176">
        <v>28</v>
      </c>
      <c r="AP179" s="176">
        <v>68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-31.673853414186599</v>
      </c>
      <c r="AW179" s="168"/>
      <c r="AX179" s="168"/>
      <c r="AY179" s="176">
        <v>23</v>
      </c>
      <c r="AZ179" s="176">
        <v>33</v>
      </c>
      <c r="BA179" s="167"/>
      <c r="BB179" s="184">
        <v>95</v>
      </c>
      <c r="BC179" s="180">
        <v>29.9548277466365</v>
      </c>
      <c r="BD179" s="181" t="s">
        <v>55</v>
      </c>
      <c r="BE179" s="188">
        <v>0.93608836708239096</v>
      </c>
      <c r="BF179" s="171">
        <v>-24.347706828373202</v>
      </c>
      <c r="BG179" s="168"/>
      <c r="BH179" s="168"/>
      <c r="BI179" s="176">
        <v>7</v>
      </c>
      <c r="BJ179" s="176">
        <v>27</v>
      </c>
      <c r="BK179" s="169"/>
      <c r="BL179" s="185">
        <v>0.8</v>
      </c>
      <c r="BM179" s="188">
        <v>0.7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218.91685000000001</v>
      </c>
      <c r="N180" s="171">
        <v>1361.9462799999999</v>
      </c>
      <c r="O180" s="166">
        <v>390.16562554605099</v>
      </c>
      <c r="P180" s="172">
        <v>247.167</v>
      </c>
      <c r="Q180" s="178">
        <v>1.5785506380141801</v>
      </c>
      <c r="R180" s="179">
        <v>347.313751457948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1461.699345</v>
      </c>
      <c r="Y180" s="166">
        <v>418.74253608753003</v>
      </c>
      <c r="Z180" s="177">
        <v>573</v>
      </c>
      <c r="AA180" s="173">
        <v>0.73078976629586501</v>
      </c>
      <c r="AB180" s="174">
        <v>-890.49345927644504</v>
      </c>
      <c r="AC180" s="168"/>
      <c r="AD180" s="168"/>
      <c r="AE180" s="176">
        <v>539</v>
      </c>
      <c r="AF180" s="176">
        <v>939</v>
      </c>
      <c r="AG180" s="167"/>
      <c r="AH180" s="180">
        <v>184.4</v>
      </c>
      <c r="AI180" s="166">
        <v>52.826269587293702</v>
      </c>
      <c r="AJ180" s="181" t="s">
        <v>53</v>
      </c>
      <c r="AK180" s="188">
        <v>0.83851221567132805</v>
      </c>
      <c r="AL180" s="171">
        <v>-74.218057014687602</v>
      </c>
      <c r="AM180" s="168"/>
      <c r="AN180" s="168"/>
      <c r="AO180" s="176">
        <v>36</v>
      </c>
      <c r="AP180" s="176">
        <v>80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-40.880776384682598</v>
      </c>
      <c r="AW180" s="168"/>
      <c r="AX180" s="168"/>
      <c r="AY180" s="176">
        <v>32</v>
      </c>
      <c r="AZ180" s="176">
        <v>43</v>
      </c>
      <c r="BA180" s="167"/>
      <c r="BB180" s="184">
        <v>83.2</v>
      </c>
      <c r="BC180" s="180">
        <v>23.8348461478462</v>
      </c>
      <c r="BD180" s="181" t="s">
        <v>55</v>
      </c>
      <c r="BE180" s="173">
        <v>0.74483894212019297</v>
      </c>
      <c r="BF180" s="174">
        <v>-48.161552769365102</v>
      </c>
      <c r="BG180" s="168"/>
      <c r="BH180" s="168"/>
      <c r="BI180" s="176">
        <v>29</v>
      </c>
      <c r="BJ180" s="176">
        <v>51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6.5000000000000002E-2</v>
      </c>
      <c r="G181" s="168">
        <v>6.2E-2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915.54655000000002</v>
      </c>
      <c r="N181" s="171">
        <v>3189.5439099999999</v>
      </c>
      <c r="O181" s="166">
        <v>1258.5346898340399</v>
      </c>
      <c r="P181" s="172">
        <v>233.029</v>
      </c>
      <c r="Q181" s="178">
        <v>5.40076423893181</v>
      </c>
      <c r="R181" s="179">
        <v>2495.0304166833798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1642.46561</v>
      </c>
      <c r="Y181" s="166">
        <v>648.08637390554804</v>
      </c>
      <c r="Z181" s="177">
        <v>573</v>
      </c>
      <c r="AA181" s="182">
        <v>1.13104079215628</v>
      </c>
      <c r="AB181" s="183">
        <v>-65.288496443500705</v>
      </c>
      <c r="AC181" s="168">
        <v>1.4999999999999999E-2</v>
      </c>
      <c r="AD181" s="168">
        <v>1.2999999999999999E-2</v>
      </c>
      <c r="AE181" s="176">
        <v>0</v>
      </c>
      <c r="AF181" s="176">
        <v>101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2.6364595009763701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25.7</v>
      </c>
      <c r="AS181" s="166">
        <v>10.140741887053901</v>
      </c>
      <c r="AT181" s="181" t="s">
        <v>54</v>
      </c>
      <c r="AU181" s="173">
        <v>0.63379636794087102</v>
      </c>
      <c r="AV181" s="174">
        <v>-21.985978539434601</v>
      </c>
      <c r="AW181" s="168"/>
      <c r="AX181" s="168"/>
      <c r="AY181" s="176">
        <v>15</v>
      </c>
      <c r="AZ181" s="176">
        <v>23</v>
      </c>
      <c r="BA181" s="167"/>
      <c r="BB181" s="184">
        <v>120.6</v>
      </c>
      <c r="BC181" s="180">
        <v>47.586516403840598</v>
      </c>
      <c r="BD181" s="181" t="s">
        <v>55</v>
      </c>
      <c r="BE181" s="178">
        <v>1.48707863762002</v>
      </c>
      <c r="BF181" s="179">
        <v>25.2280429211309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1.0999999999999999E-2</v>
      </c>
      <c r="H182" s="169"/>
      <c r="I182" s="170">
        <v>3</v>
      </c>
      <c r="J182" s="170">
        <v>3</v>
      </c>
      <c r="K182" s="167"/>
      <c r="L182" s="171">
        <v>2019.8528200000001</v>
      </c>
      <c r="M182" s="171">
        <v>2258.73893</v>
      </c>
      <c r="N182" s="171">
        <v>4278.5917499999996</v>
      </c>
      <c r="O182" s="166">
        <v>1147.36850602612</v>
      </c>
      <c r="P182" s="172">
        <v>254.047</v>
      </c>
      <c r="Q182" s="178">
        <v>4.5163631376324904</v>
      </c>
      <c r="R182" s="179">
        <v>3164.5042099450102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1894.53422</v>
      </c>
      <c r="Y182" s="166">
        <v>508.04774669533703</v>
      </c>
      <c r="Z182" s="177">
        <v>573</v>
      </c>
      <c r="AA182" s="188">
        <v>0.88664528219081395</v>
      </c>
      <c r="AB182" s="171">
        <v>-618.27703323860601</v>
      </c>
      <c r="AC182" s="168"/>
      <c r="AD182" s="168"/>
      <c r="AE182" s="176">
        <v>243</v>
      </c>
      <c r="AF182" s="176">
        <v>670</v>
      </c>
      <c r="AG182" s="167"/>
      <c r="AH182" s="180">
        <v>215.8</v>
      </c>
      <c r="AI182" s="166">
        <v>57.870004447242799</v>
      </c>
      <c r="AJ182" s="181" t="s">
        <v>53</v>
      </c>
      <c r="AK182" s="188">
        <v>0.91857149916258396</v>
      </c>
      <c r="AL182" s="171">
        <v>-60.477677057647703</v>
      </c>
      <c r="AM182" s="168"/>
      <c r="AN182" s="168"/>
      <c r="AO182" s="176">
        <v>20</v>
      </c>
      <c r="AP182" s="176">
        <v>67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-41.365759252735899</v>
      </c>
      <c r="AW182" s="168"/>
      <c r="AX182" s="168"/>
      <c r="AY182" s="176">
        <v>31</v>
      </c>
      <c r="AZ182" s="176">
        <v>43</v>
      </c>
      <c r="BA182" s="167"/>
      <c r="BB182" s="184">
        <v>121</v>
      </c>
      <c r="BC182" s="180">
        <v>32.447963568657897</v>
      </c>
      <c r="BD182" s="181" t="s">
        <v>55</v>
      </c>
      <c r="BE182" s="182">
        <v>1.01399886152056</v>
      </c>
      <c r="BF182" s="183">
        <v>-19.331518505471902</v>
      </c>
      <c r="BG182" s="168">
        <v>3.0000000000000001E-3</v>
      </c>
      <c r="BH182" s="168">
        <v>1E-3</v>
      </c>
      <c r="BI182" s="176">
        <v>0</v>
      </c>
      <c r="BJ182" s="176">
        <v>23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-316.78881000000001</v>
      </c>
      <c r="N183" s="171">
        <v>1921.0922399999999</v>
      </c>
      <c r="O183" s="166">
        <v>431.73456941169201</v>
      </c>
      <c r="P183" s="172">
        <v>217.155</v>
      </c>
      <c r="Q183" s="178">
        <v>1.9881401276124999</v>
      </c>
      <c r="R183" s="179">
        <v>784.75157524363203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2285.1937349999998</v>
      </c>
      <c r="Y183" s="166">
        <v>513.56052180114</v>
      </c>
      <c r="Z183" s="177">
        <v>573</v>
      </c>
      <c r="AA183" s="188">
        <v>0.89626618115382295</v>
      </c>
      <c r="AB183" s="171">
        <v>-713.23227824122898</v>
      </c>
      <c r="AC183" s="168"/>
      <c r="AD183" s="168"/>
      <c r="AE183" s="176">
        <v>265</v>
      </c>
      <c r="AF183" s="176">
        <v>775</v>
      </c>
      <c r="AG183" s="167"/>
      <c r="AH183" s="180">
        <v>187.35</v>
      </c>
      <c r="AI183" s="166">
        <v>42.103897925942597</v>
      </c>
      <c r="AJ183" s="181" t="s">
        <v>53</v>
      </c>
      <c r="AK183" s="173">
        <v>0.66831584009432798</v>
      </c>
      <c r="AL183" s="174">
        <v>-142.31987580139199</v>
      </c>
      <c r="AM183" s="168"/>
      <c r="AN183" s="168"/>
      <c r="AO183" s="176">
        <v>93</v>
      </c>
      <c r="AP183" s="176">
        <v>150</v>
      </c>
      <c r="AQ183" s="167"/>
      <c r="AR183" s="180">
        <v>31.4</v>
      </c>
      <c r="AS183" s="166">
        <v>7.0566447551353004</v>
      </c>
      <c r="AT183" s="181" t="s">
        <v>54</v>
      </c>
      <c r="AU183" s="173">
        <v>0.441040297195956</v>
      </c>
      <c r="AV183" s="174">
        <v>-52.325682743210599</v>
      </c>
      <c r="AW183" s="168"/>
      <c r="AX183" s="168"/>
      <c r="AY183" s="176">
        <v>40</v>
      </c>
      <c r="AZ183" s="176">
        <v>55</v>
      </c>
      <c r="BA183" s="167"/>
      <c r="BB183" s="184">
        <v>120.8</v>
      </c>
      <c r="BC183" s="180">
        <v>27.147856255425001</v>
      </c>
      <c r="BD183" s="181" t="s">
        <v>55</v>
      </c>
      <c r="BE183" s="188">
        <v>0.84837050798203095</v>
      </c>
      <c r="BF183" s="171">
        <v>-46.651365486421099</v>
      </c>
      <c r="BG183" s="168"/>
      <c r="BH183" s="168"/>
      <c r="BI183" s="176">
        <v>22</v>
      </c>
      <c r="BJ183" s="176">
        <v>51</v>
      </c>
      <c r="BK183" s="169"/>
      <c r="BL183" s="185">
        <v>0.8</v>
      </c>
      <c r="BM183" s="188">
        <v>0.76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1.4999999999999999E-2</v>
      </c>
      <c r="G184" s="168">
        <v>1.2999999999999999E-2</v>
      </c>
      <c r="H184" s="169"/>
      <c r="I184" s="170">
        <v>3</v>
      </c>
      <c r="J184" s="170">
        <v>3</v>
      </c>
      <c r="K184" s="167"/>
      <c r="L184" s="171">
        <v>1199.1297400000001</v>
      </c>
      <c r="M184" s="171">
        <v>983.39122999999995</v>
      </c>
      <c r="N184" s="171">
        <v>2182.52097</v>
      </c>
      <c r="O184" s="166">
        <v>482.86369713912802</v>
      </c>
      <c r="P184" s="172">
        <v>287.5</v>
      </c>
      <c r="Q184" s="178">
        <v>1.67952590309262</v>
      </c>
      <c r="R184" s="179">
        <v>654.32503328126495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1792.9428949999999</v>
      </c>
      <c r="Y184" s="166">
        <v>396.67295157261702</v>
      </c>
      <c r="Z184" s="177">
        <v>573</v>
      </c>
      <c r="AA184" s="173">
        <v>0.69227391199409605</v>
      </c>
      <c r="AB184" s="174">
        <v>-1252.81805018203</v>
      </c>
      <c r="AC184" s="168"/>
      <c r="AD184" s="168"/>
      <c r="AE184" s="176">
        <v>797</v>
      </c>
      <c r="AF184" s="176">
        <v>1315</v>
      </c>
      <c r="AG184" s="167"/>
      <c r="AH184" s="180">
        <v>176.8</v>
      </c>
      <c r="AI184" s="166">
        <v>39.115455396608503</v>
      </c>
      <c r="AJ184" s="181" t="s">
        <v>53</v>
      </c>
      <c r="AK184" s="173">
        <v>0.62088024439061096</v>
      </c>
      <c r="AL184" s="174">
        <v>-158.07424004619199</v>
      </c>
      <c r="AM184" s="168"/>
      <c r="AN184" s="168"/>
      <c r="AO184" s="176">
        <v>108</v>
      </c>
      <c r="AP184" s="176">
        <v>165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-40.647426043477402</v>
      </c>
      <c r="AW184" s="168"/>
      <c r="AX184" s="168"/>
      <c r="AY184" s="176">
        <v>28</v>
      </c>
      <c r="AZ184" s="176">
        <v>43</v>
      </c>
      <c r="BA184" s="167"/>
      <c r="BB184" s="184">
        <v>149</v>
      </c>
      <c r="BC184" s="180">
        <v>32.964948269766197</v>
      </c>
      <c r="BD184" s="181" t="s">
        <v>55</v>
      </c>
      <c r="BE184" s="182">
        <v>1.0301546334301901</v>
      </c>
      <c r="BF184" s="183">
        <v>-21.094852086954798</v>
      </c>
      <c r="BG184" s="168">
        <v>5.0000000000000001E-3</v>
      </c>
      <c r="BH184" s="168">
        <v>3.0000000000000001E-3</v>
      </c>
      <c r="BI184" s="176">
        <v>0</v>
      </c>
      <c r="BJ184" s="176">
        <v>25</v>
      </c>
      <c r="BK184" s="169"/>
      <c r="BL184" s="185">
        <v>0.8</v>
      </c>
      <c r="BM184" s="173">
        <v>0.69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1514.4563499999999</v>
      </c>
      <c r="N185" s="171">
        <v>3321.4528100000002</v>
      </c>
      <c r="O185" s="166">
        <v>1094.6176707977399</v>
      </c>
      <c r="P185" s="172">
        <v>243.29900000000001</v>
      </c>
      <c r="Q185" s="178">
        <v>4.4990635834826298</v>
      </c>
      <c r="R185" s="179">
        <v>2453.2658123989499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1165.4873250000001</v>
      </c>
      <c r="Y185" s="166">
        <v>384.09789149940798</v>
      </c>
      <c r="Z185" s="177">
        <v>573</v>
      </c>
      <c r="AA185" s="173">
        <v>0.67032790837593004</v>
      </c>
      <c r="AB185" s="174">
        <v>-879.20315718612596</v>
      </c>
      <c r="AC185" s="168"/>
      <c r="AD185" s="168"/>
      <c r="AE185" s="176">
        <v>574</v>
      </c>
      <c r="AF185" s="176">
        <v>921</v>
      </c>
      <c r="AG185" s="167"/>
      <c r="AH185" s="180">
        <v>119.8</v>
      </c>
      <c r="AI185" s="166">
        <v>39.481276556679099</v>
      </c>
      <c r="AJ185" s="181" t="s">
        <v>53</v>
      </c>
      <c r="AK185" s="173">
        <v>0.62668692947109605</v>
      </c>
      <c r="AL185" s="174">
        <v>-105.008901182768</v>
      </c>
      <c r="AM185" s="168"/>
      <c r="AN185" s="168"/>
      <c r="AO185" s="176">
        <v>72</v>
      </c>
      <c r="AP185" s="176">
        <v>110</v>
      </c>
      <c r="AQ185" s="167"/>
      <c r="AR185" s="180">
        <v>38.799999999999997</v>
      </c>
      <c r="AS185" s="166">
        <v>12.7869242938159</v>
      </c>
      <c r="AT185" s="181" t="s">
        <v>54</v>
      </c>
      <c r="AU185" s="188">
        <v>0.799182768363495</v>
      </c>
      <c r="AV185" s="171">
        <v>-18.294324109909301</v>
      </c>
      <c r="AW185" s="168"/>
      <c r="AX185" s="168"/>
      <c r="AY185" s="176">
        <v>10</v>
      </c>
      <c r="AZ185" s="176">
        <v>20</v>
      </c>
      <c r="BA185" s="167"/>
      <c r="BB185" s="184">
        <v>82</v>
      </c>
      <c r="BC185" s="180">
        <v>27.0239121673429</v>
      </c>
      <c r="BD185" s="181" t="s">
        <v>55</v>
      </c>
      <c r="BE185" s="188">
        <v>0.84449725522946595</v>
      </c>
      <c r="BF185" s="171">
        <v>-32.188648219818603</v>
      </c>
      <c r="BG185" s="168"/>
      <c r="BH185" s="168"/>
      <c r="BI185" s="176">
        <v>16</v>
      </c>
      <c r="BJ185" s="176">
        <v>35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3188.9398299999998</v>
      </c>
      <c r="N186" s="171">
        <v>7474.7575399999996</v>
      </c>
      <c r="O186" s="166">
        <v>1904.71928304828</v>
      </c>
      <c r="P186" s="172">
        <v>285.27300000000002</v>
      </c>
      <c r="Q186" s="178">
        <v>6.6768298543790703</v>
      </c>
      <c r="R186" s="179">
        <v>6158.2173467112898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1905.99947</v>
      </c>
      <c r="Y186" s="166">
        <v>485.687184441944</v>
      </c>
      <c r="Z186" s="177">
        <v>573</v>
      </c>
      <c r="AA186" s="188">
        <v>0.84762161333672603</v>
      </c>
      <c r="AB186" s="171">
        <v>-738.40617215480802</v>
      </c>
      <c r="AC186" s="168"/>
      <c r="AD186" s="168"/>
      <c r="AE186" s="176">
        <v>343</v>
      </c>
      <c r="AF186" s="176">
        <v>793</v>
      </c>
      <c r="AG186" s="167"/>
      <c r="AH186" s="180">
        <v>189.9</v>
      </c>
      <c r="AI186" s="166">
        <v>48.3903578029459</v>
      </c>
      <c r="AJ186" s="181" t="s">
        <v>53</v>
      </c>
      <c r="AK186" s="173">
        <v>0.76810091750707699</v>
      </c>
      <c r="AL186" s="174">
        <v>-100.84617007984799</v>
      </c>
      <c r="AM186" s="168"/>
      <c r="AN186" s="168"/>
      <c r="AO186" s="176">
        <v>58</v>
      </c>
      <c r="AP186" s="176">
        <v>107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1.75970283686402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220.6</v>
      </c>
      <c r="BC186" s="180">
        <v>56.213338237650703</v>
      </c>
      <c r="BD186" s="181" t="s">
        <v>55</v>
      </c>
      <c r="BE186" s="178">
        <v>1.75666681992658</v>
      </c>
      <c r="BF186" s="179">
        <v>72.919405673727994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0.82</v>
      </c>
      <c r="BN186" s="186">
        <v>7.5000000000000002E-4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7.0000000000000007E-2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28.087350000000001</v>
      </c>
      <c r="N187" s="171">
        <v>535.85861999999997</v>
      </c>
      <c r="O187" s="166">
        <v>292.99793715728998</v>
      </c>
      <c r="P187" s="172">
        <v>243.29900000000001</v>
      </c>
      <c r="Q187" s="178">
        <v>1.20427102929848</v>
      </c>
      <c r="R187" s="179">
        <v>12.579622341896901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1268.6986850000001</v>
      </c>
      <c r="Y187" s="166">
        <v>693.70181556315401</v>
      </c>
      <c r="Z187" s="177">
        <v>573</v>
      </c>
      <c r="AA187" s="178">
        <v>1.21064889278037</v>
      </c>
      <c r="AB187" s="179">
        <v>36.310283658058303</v>
      </c>
      <c r="AC187" s="168">
        <v>0.02</v>
      </c>
      <c r="AD187" s="168">
        <v>0.02</v>
      </c>
      <c r="AE187" s="176">
        <v>0</v>
      </c>
      <c r="AF187" s="176">
        <v>0</v>
      </c>
      <c r="AG187" s="167"/>
      <c r="AH187" s="180">
        <v>172.2</v>
      </c>
      <c r="AI187" s="166">
        <v>94.155889063584198</v>
      </c>
      <c r="AJ187" s="181" t="s">
        <v>53</v>
      </c>
      <c r="AK187" s="178">
        <v>1.4945379216441901</v>
      </c>
      <c r="AL187" s="179">
        <v>36.701798805336303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-13.812241573247899</v>
      </c>
      <c r="AW187" s="168"/>
      <c r="AX187" s="168"/>
      <c r="AY187" s="176">
        <v>9</v>
      </c>
      <c r="AZ187" s="176">
        <v>15</v>
      </c>
      <c r="BA187" s="167"/>
      <c r="BB187" s="184">
        <v>90</v>
      </c>
      <c r="BC187" s="180">
        <v>49.210394980967401</v>
      </c>
      <c r="BD187" s="181" t="s">
        <v>55</v>
      </c>
      <c r="BE187" s="178">
        <v>1.5378248431552299</v>
      </c>
      <c r="BF187" s="179">
        <v>21.175516853504099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3.5999999999999997E-2</v>
      </c>
      <c r="G188" s="168">
        <v>3.1E-2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356.14033000000001</v>
      </c>
      <c r="N188" s="171">
        <v>1844.7319600000001</v>
      </c>
      <c r="O188" s="166">
        <v>612.42960403934899</v>
      </c>
      <c r="P188" s="172">
        <v>262.53800000000001</v>
      </c>
      <c r="Q188" s="178">
        <v>2.3327274681735601</v>
      </c>
      <c r="R188" s="179">
        <v>914.74557515300899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1973.7178449999999</v>
      </c>
      <c r="Y188" s="166">
        <v>655.25142107840304</v>
      </c>
      <c r="Z188" s="177">
        <v>573</v>
      </c>
      <c r="AA188" s="182">
        <v>1.14354523748412</v>
      </c>
      <c r="AB188" s="183">
        <v>-56.015749821800199</v>
      </c>
      <c r="AC188" s="168">
        <v>1.7000000000000001E-2</v>
      </c>
      <c r="AD188" s="168">
        <v>1.4E-2</v>
      </c>
      <c r="AE188" s="176">
        <v>0</v>
      </c>
      <c r="AF188" s="176">
        <v>98</v>
      </c>
      <c r="AG188" s="167"/>
      <c r="AH188" s="180">
        <v>156.69999999999999</v>
      </c>
      <c r="AI188" s="166">
        <v>52.022581618288903</v>
      </c>
      <c r="AJ188" s="181" t="s">
        <v>53</v>
      </c>
      <c r="AK188" s="188">
        <v>0.82575526378236297</v>
      </c>
      <c r="AL188" s="171">
        <v>-66.464426655799997</v>
      </c>
      <c r="AM188" s="168"/>
      <c r="AN188" s="168"/>
      <c r="AO188" s="176">
        <v>34</v>
      </c>
      <c r="AP188" s="176">
        <v>72</v>
      </c>
      <c r="AQ188" s="167"/>
      <c r="AR188" s="180">
        <v>18</v>
      </c>
      <c r="AS188" s="166">
        <v>5.9757911239897901</v>
      </c>
      <c r="AT188" s="181" t="s">
        <v>54</v>
      </c>
      <c r="AU188" s="173">
        <v>0.37348694524936199</v>
      </c>
      <c r="AV188" s="174">
        <v>-38.676679785600001</v>
      </c>
      <c r="AW188" s="168"/>
      <c r="AX188" s="168"/>
      <c r="AY188" s="176">
        <v>31</v>
      </c>
      <c r="AZ188" s="176">
        <v>40</v>
      </c>
      <c r="BA188" s="167"/>
      <c r="BB188" s="184">
        <v>103</v>
      </c>
      <c r="BC188" s="180">
        <v>34.194804765052702</v>
      </c>
      <c r="BD188" s="181" t="s">
        <v>55</v>
      </c>
      <c r="BE188" s="182">
        <v>1.0685876489079</v>
      </c>
      <c r="BF188" s="183">
        <v>-10.3533595712</v>
      </c>
      <c r="BG188" s="168">
        <v>8.9999999999999993E-3</v>
      </c>
      <c r="BH188" s="168">
        <v>7.0000000000000001E-3</v>
      </c>
      <c r="BI188" s="176">
        <v>0</v>
      </c>
      <c r="BJ188" s="176">
        <v>13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3.1E-2</v>
      </c>
      <c r="G189" s="168">
        <v>2.7E-2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1938.8085000000001</v>
      </c>
      <c r="N189" s="171">
        <v>4324.7712300000003</v>
      </c>
      <c r="O189" s="166">
        <v>1603.32193812938</v>
      </c>
      <c r="P189" s="172">
        <v>243.27799999999999</v>
      </c>
      <c r="Q189" s="178">
        <v>6.5904929263204197</v>
      </c>
      <c r="R189" s="179">
        <v>3553.0640112321398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1628.2635</v>
      </c>
      <c r="Y189" s="166">
        <v>603.64593911833799</v>
      </c>
      <c r="Z189" s="177">
        <v>573</v>
      </c>
      <c r="AA189" s="182">
        <v>1.0534833143426501</v>
      </c>
      <c r="AB189" s="183">
        <v>-189.36175322464601</v>
      </c>
      <c r="AC189" s="168">
        <v>7.0000000000000001E-3</v>
      </c>
      <c r="AD189" s="168">
        <v>5.0000000000000001E-3</v>
      </c>
      <c r="AE189" s="176">
        <v>0</v>
      </c>
      <c r="AF189" s="176">
        <v>227</v>
      </c>
      <c r="AG189" s="167"/>
      <c r="AH189" s="180">
        <v>166.35</v>
      </c>
      <c r="AI189" s="166">
        <v>61.670916268979497</v>
      </c>
      <c r="AJ189" s="181" t="s">
        <v>53</v>
      </c>
      <c r="AK189" s="188">
        <v>0.97890343284094505</v>
      </c>
      <c r="AL189" s="171">
        <v>-33.493614228887701</v>
      </c>
      <c r="AM189" s="168">
        <v>0</v>
      </c>
      <c r="AN189" s="168"/>
      <c r="AO189" s="176">
        <v>4</v>
      </c>
      <c r="AP189" s="176">
        <v>38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-23.253933772415898</v>
      </c>
      <c r="AW189" s="168"/>
      <c r="AX189" s="168"/>
      <c r="AY189" s="176">
        <v>16</v>
      </c>
      <c r="AZ189" s="176">
        <v>25</v>
      </c>
      <c r="BA189" s="167"/>
      <c r="BB189" s="184">
        <v>96.4</v>
      </c>
      <c r="BC189" s="180">
        <v>35.738360855603403</v>
      </c>
      <c r="BD189" s="181" t="s">
        <v>55</v>
      </c>
      <c r="BE189" s="182">
        <v>1.1168237767376099</v>
      </c>
      <c r="BF189" s="183">
        <v>-5.1078675448318602</v>
      </c>
      <c r="BG189" s="168">
        <v>1.4E-2</v>
      </c>
      <c r="BH189" s="168">
        <v>1.2E-2</v>
      </c>
      <c r="BI189" s="176">
        <v>0</v>
      </c>
      <c r="BJ189" s="176">
        <v>8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1.0633699999999999</v>
      </c>
      <c r="N190" s="171">
        <v>285.22651999999999</v>
      </c>
      <c r="O190" s="166">
        <v>113.580482082766</v>
      </c>
      <c r="P190" s="172">
        <v>233.029</v>
      </c>
      <c r="Q190" s="173">
        <v>0.48740921551723398</v>
      </c>
      <c r="R190" s="174">
        <v>-402.95576470310903</v>
      </c>
      <c r="S190" s="168"/>
      <c r="T190" s="168"/>
      <c r="U190" s="175">
        <v>300</v>
      </c>
      <c r="V190" s="176">
        <v>418</v>
      </c>
      <c r="W190" s="167"/>
      <c r="X190" s="175">
        <v>2094.7393900000002</v>
      </c>
      <c r="Y190" s="166">
        <v>834.14932718724197</v>
      </c>
      <c r="Z190" s="177">
        <v>573</v>
      </c>
      <c r="AA190" s="178">
        <v>1.4557579881103699</v>
      </c>
      <c r="AB190" s="179">
        <v>402.55322804212602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210.3</v>
      </c>
      <c r="AI190" s="166">
        <v>83.743879713589095</v>
      </c>
      <c r="AJ190" s="181" t="s">
        <v>53</v>
      </c>
      <c r="AK190" s="178">
        <v>1.32926793196173</v>
      </c>
      <c r="AL190" s="179">
        <v>24.248118318767801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53.4</v>
      </c>
      <c r="AS190" s="166">
        <v>21.264494420854302</v>
      </c>
      <c r="AT190" s="181" t="s">
        <v>54</v>
      </c>
      <c r="AU190" s="178">
        <v>1.3290309013033901</v>
      </c>
      <c r="AV190" s="179">
        <v>6.1487284619092897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149.19999999999999</v>
      </c>
      <c r="BC190" s="180">
        <v>59.413156696469301</v>
      </c>
      <c r="BD190" s="181" t="s">
        <v>55</v>
      </c>
      <c r="BE190" s="178">
        <v>1.8566611467646601</v>
      </c>
      <c r="BF190" s="179">
        <v>54.697456923818599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0.79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505.81619000000001</v>
      </c>
      <c r="N191" s="171">
        <v>2220.2630600000002</v>
      </c>
      <c r="O191" s="166">
        <v>631.34597063276101</v>
      </c>
      <c r="P191" s="172">
        <v>232.833</v>
      </c>
      <c r="Q191" s="178">
        <v>2.71158285394579</v>
      </c>
      <c r="R191" s="179">
        <v>1257.34601147223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1478.9396400000001</v>
      </c>
      <c r="Y191" s="166">
        <v>420.54592509550002</v>
      </c>
      <c r="Z191" s="177">
        <v>573</v>
      </c>
      <c r="AA191" s="173">
        <v>0.73393704205148302</v>
      </c>
      <c r="AB191" s="174">
        <v>-890.790891352573</v>
      </c>
      <c r="AC191" s="168"/>
      <c r="AD191" s="168"/>
      <c r="AE191" s="176">
        <v>537</v>
      </c>
      <c r="AF191" s="176">
        <v>940</v>
      </c>
      <c r="AG191" s="167"/>
      <c r="AH191" s="180">
        <v>139.30000000000001</v>
      </c>
      <c r="AI191" s="166">
        <v>39.6108440002346</v>
      </c>
      <c r="AJ191" s="181" t="s">
        <v>53</v>
      </c>
      <c r="AK191" s="173">
        <v>0.62874355555927997</v>
      </c>
      <c r="AL191" s="174">
        <v>-121.246288787456</v>
      </c>
      <c r="AM191" s="168"/>
      <c r="AN191" s="168"/>
      <c r="AO191" s="176">
        <v>83</v>
      </c>
      <c r="AP191" s="176">
        <v>127</v>
      </c>
      <c r="AQ191" s="167"/>
      <c r="AR191" s="180">
        <v>33.4</v>
      </c>
      <c r="AS191" s="166">
        <v>9.4975031558351493</v>
      </c>
      <c r="AT191" s="181" t="s">
        <v>54</v>
      </c>
      <c r="AU191" s="173">
        <v>0.59359394723969705</v>
      </c>
      <c r="AV191" s="174">
        <v>-32.7704860412586</v>
      </c>
      <c r="AW191" s="168"/>
      <c r="AX191" s="168"/>
      <c r="AY191" s="176">
        <v>23</v>
      </c>
      <c r="AZ191" s="176">
        <v>35</v>
      </c>
      <c r="BA191" s="167"/>
      <c r="BB191" s="184">
        <v>112.4</v>
      </c>
      <c r="BC191" s="180">
        <v>31.9616573268225</v>
      </c>
      <c r="BD191" s="181" t="s">
        <v>55</v>
      </c>
      <c r="BE191" s="182">
        <v>0.99880179146320203</v>
      </c>
      <c r="BF191" s="183">
        <v>-19.940972082517099</v>
      </c>
      <c r="BG191" s="168">
        <v>2E-3</v>
      </c>
      <c r="BH191" s="168">
        <v>0</v>
      </c>
      <c r="BI191" s="176">
        <v>1</v>
      </c>
      <c r="BJ191" s="176">
        <v>23</v>
      </c>
      <c r="BK191" s="169"/>
      <c r="BL191" s="185">
        <v>0.8</v>
      </c>
      <c r="BM191" s="182">
        <v>0.85</v>
      </c>
      <c r="BN191" s="186">
        <v>1.8749999999999999E-3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3.4000000000000002E-2</v>
      </c>
      <c r="G192" s="168">
        <v>2.9000000000000001E-2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3950.03521</v>
      </c>
      <c r="N192" s="171">
        <v>9901.8148600000004</v>
      </c>
      <c r="O192" s="166">
        <v>1329.8108317884601</v>
      </c>
      <c r="P192" s="172">
        <v>247.167</v>
      </c>
      <c r="Q192" s="178">
        <v>5.3802118882717398</v>
      </c>
      <c r="R192" s="179">
        <v>7737.4885254287201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4442.0393700000004</v>
      </c>
      <c r="Y192" s="166">
        <v>596.56458467218704</v>
      </c>
      <c r="Z192" s="177">
        <v>573</v>
      </c>
      <c r="AA192" s="182">
        <v>1.0411249296198699</v>
      </c>
      <c r="AB192" s="183">
        <v>-575.45483314743797</v>
      </c>
      <c r="AC192" s="168">
        <v>6.0000000000000001E-3</v>
      </c>
      <c r="AD192" s="168">
        <v>4.0000000000000001E-3</v>
      </c>
      <c r="AE192" s="176">
        <v>0</v>
      </c>
      <c r="AF192" s="176">
        <v>678</v>
      </c>
      <c r="AG192" s="167"/>
      <c r="AH192" s="180">
        <v>429.7</v>
      </c>
      <c r="AI192" s="166">
        <v>57.708583981694602</v>
      </c>
      <c r="AJ192" s="181" t="s">
        <v>53</v>
      </c>
      <c r="AK192" s="188">
        <v>0.91600926955070805</v>
      </c>
      <c r="AL192" s="171">
        <v>-121.96166631464</v>
      </c>
      <c r="AM192" s="168"/>
      <c r="AN192" s="168"/>
      <c r="AO192" s="176">
        <v>40</v>
      </c>
      <c r="AP192" s="176">
        <v>134</v>
      </c>
      <c r="AQ192" s="167"/>
      <c r="AR192" s="180">
        <v>118.8</v>
      </c>
      <c r="AS192" s="166">
        <v>15.9548051594725</v>
      </c>
      <c r="AT192" s="181" t="s">
        <v>54</v>
      </c>
      <c r="AU192" s="182">
        <v>0.997175322467029</v>
      </c>
      <c r="AV192" s="183">
        <v>-21.304550175146598</v>
      </c>
      <c r="AW192" s="168">
        <v>1E-3</v>
      </c>
      <c r="AX192" s="168">
        <v>0</v>
      </c>
      <c r="AY192" s="176">
        <v>1</v>
      </c>
      <c r="AZ192" s="176">
        <v>25</v>
      </c>
      <c r="BA192" s="167"/>
      <c r="BB192" s="184">
        <v>273.39999999999998</v>
      </c>
      <c r="BC192" s="180">
        <v>36.717539819863397</v>
      </c>
      <c r="BD192" s="181" t="s">
        <v>55</v>
      </c>
      <c r="BE192" s="182">
        <v>1.14742311937073</v>
      </c>
      <c r="BF192" s="183">
        <v>-6.8091003502932503</v>
      </c>
      <c r="BG192" s="168">
        <v>1.7000000000000001E-2</v>
      </c>
      <c r="BH192" s="168">
        <v>1.4999999999999999E-2</v>
      </c>
      <c r="BI192" s="176">
        <v>0</v>
      </c>
      <c r="BJ192" s="176">
        <v>13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8187.72714</v>
      </c>
      <c r="N193" s="171">
        <v>19221.577209999999</v>
      </c>
      <c r="O193" s="166">
        <v>1764.1483982110201</v>
      </c>
      <c r="P193" s="172">
        <v>236.7</v>
      </c>
      <c r="Q193" s="178">
        <v>7.45309842928188</v>
      </c>
      <c r="R193" s="179">
        <v>16188.6674727355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16871.430535</v>
      </c>
      <c r="Y193" s="166">
        <v>1548.45290938791</v>
      </c>
      <c r="Z193" s="177">
        <v>573</v>
      </c>
      <c r="AA193" s="178">
        <v>2.70236109840822</v>
      </c>
      <c r="AB193" s="179">
        <v>9529.4056957411303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2175.4</v>
      </c>
      <c r="AI193" s="166">
        <v>199.657311340283</v>
      </c>
      <c r="AJ193" s="181" t="s">
        <v>53</v>
      </c>
      <c r="AK193" s="178">
        <v>3.1691636720679801</v>
      </c>
      <c r="AL193" s="179">
        <v>1368.16166688777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755.7</v>
      </c>
      <c r="AS193" s="166">
        <v>69.357833124874404</v>
      </c>
      <c r="AT193" s="181" t="s">
        <v>54</v>
      </c>
      <c r="AU193" s="178">
        <v>4.3348645703046502</v>
      </c>
      <c r="AV193" s="179">
        <v>550.68709000324304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1346.4</v>
      </c>
      <c r="BC193" s="180">
        <v>123.572034563095</v>
      </c>
      <c r="BD193" s="181" t="s">
        <v>55</v>
      </c>
      <c r="BE193" s="178">
        <v>3.8616260800967201</v>
      </c>
      <c r="BF193" s="179">
        <v>936.37418000648495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1.6E-2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-154.53426999999999</v>
      </c>
      <c r="N194" s="171">
        <v>495.97854000000001</v>
      </c>
      <c r="O194" s="166">
        <v>285.27856817603202</v>
      </c>
      <c r="P194" s="172">
        <v>236.7</v>
      </c>
      <c r="Q194" s="178">
        <v>1.2052326496663801</v>
      </c>
      <c r="R194" s="179">
        <v>12.029849096665201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1059.877295</v>
      </c>
      <c r="Y194" s="166">
        <v>609.623709041697</v>
      </c>
      <c r="Z194" s="177">
        <v>573</v>
      </c>
      <c r="AA194" s="182">
        <v>1.06391572258586</v>
      </c>
      <c r="AB194" s="183">
        <v>-111.658826198187</v>
      </c>
      <c r="AC194" s="168">
        <v>8.9999999999999993E-3</v>
      </c>
      <c r="AD194" s="168">
        <v>6.0000000000000001E-3</v>
      </c>
      <c r="AE194" s="176">
        <v>0</v>
      </c>
      <c r="AF194" s="176">
        <v>136</v>
      </c>
      <c r="AG194" s="167"/>
      <c r="AH194" s="180">
        <v>81.650000000000006</v>
      </c>
      <c r="AI194" s="166">
        <v>46.963715590543501</v>
      </c>
      <c r="AJ194" s="181" t="s">
        <v>53</v>
      </c>
      <c r="AK194" s="173">
        <v>0.74545580302449999</v>
      </c>
      <c r="AL194" s="174">
        <v>-47.157636362104299</v>
      </c>
      <c r="AM194" s="168"/>
      <c r="AN194" s="168"/>
      <c r="AO194" s="176">
        <v>28</v>
      </c>
      <c r="AP194" s="176">
        <v>50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-24.7130505046614</v>
      </c>
      <c r="AW194" s="168"/>
      <c r="AX194" s="168"/>
      <c r="AY194" s="176">
        <v>20</v>
      </c>
      <c r="AZ194" s="176">
        <v>26</v>
      </c>
      <c r="BA194" s="167"/>
      <c r="BB194" s="184">
        <v>55.6</v>
      </c>
      <c r="BC194" s="180">
        <v>31.9801908981533</v>
      </c>
      <c r="BD194" s="181" t="s">
        <v>55</v>
      </c>
      <c r="BE194" s="182">
        <v>0.99938096556729095</v>
      </c>
      <c r="BF194" s="183">
        <v>-9.8261010093228194</v>
      </c>
      <c r="BG194" s="168">
        <v>2E-3</v>
      </c>
      <c r="BH194" s="168">
        <v>0</v>
      </c>
      <c r="BI194" s="176">
        <v>1</v>
      </c>
      <c r="BJ194" s="176">
        <v>12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5.6000000000000001E-2</v>
      </c>
      <c r="G195" s="168">
        <v>5.0999999999999997E-2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1589.39887</v>
      </c>
      <c r="N195" s="171">
        <v>4614.8387599999996</v>
      </c>
      <c r="O195" s="166">
        <v>1016.91107964388</v>
      </c>
      <c r="P195" s="172">
        <v>287.5</v>
      </c>
      <c r="Q195" s="178">
        <v>3.5370820161526302</v>
      </c>
      <c r="R195" s="179">
        <v>3080.5089488798299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2715.4578750000001</v>
      </c>
      <c r="Y195" s="166">
        <v>598.36959490947095</v>
      </c>
      <c r="Z195" s="177">
        <v>573</v>
      </c>
      <c r="AA195" s="182">
        <v>1.0442750347460199</v>
      </c>
      <c r="AB195" s="183">
        <v>-342.52814855427698</v>
      </c>
      <c r="AC195" s="168">
        <v>7.0000000000000001E-3</v>
      </c>
      <c r="AD195" s="168">
        <v>4.0000000000000001E-3</v>
      </c>
      <c r="AE195" s="176">
        <v>0</v>
      </c>
      <c r="AF195" s="176">
        <v>405</v>
      </c>
      <c r="AG195" s="167"/>
      <c r="AH195" s="180">
        <v>334.05</v>
      </c>
      <c r="AI195" s="166">
        <v>73.610187445647199</v>
      </c>
      <c r="AJ195" s="181" t="s">
        <v>53</v>
      </c>
      <c r="AK195" s="182">
        <v>1.1684156737404301</v>
      </c>
      <c r="AL195" s="183">
        <v>-2.1683586106796602</v>
      </c>
      <c r="AM195" s="168">
        <v>1.9E-2</v>
      </c>
      <c r="AN195" s="168">
        <v>1.7000000000000001E-2</v>
      </c>
      <c r="AO195" s="176">
        <v>0</v>
      </c>
      <c r="AP195" s="176">
        <v>10</v>
      </c>
      <c r="AQ195" s="167"/>
      <c r="AR195" s="180">
        <v>64.400000000000006</v>
      </c>
      <c r="AS195" s="166">
        <v>14.190977612631899</v>
      </c>
      <c r="AT195" s="181" t="s">
        <v>54</v>
      </c>
      <c r="AU195" s="188">
        <v>0.88693610078949203</v>
      </c>
      <c r="AV195" s="171">
        <v>-20.988789488426601</v>
      </c>
      <c r="AW195" s="168"/>
      <c r="AX195" s="168"/>
      <c r="AY195" s="176">
        <v>9</v>
      </c>
      <c r="AZ195" s="176">
        <v>23</v>
      </c>
      <c r="BA195" s="167"/>
      <c r="BB195" s="184">
        <v>197.8</v>
      </c>
      <c r="BC195" s="180">
        <v>43.586574095940797</v>
      </c>
      <c r="BD195" s="181" t="s">
        <v>55</v>
      </c>
      <c r="BE195" s="178">
        <v>1.3620804404981499</v>
      </c>
      <c r="BF195" s="179">
        <v>27.022421023146801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0.74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1.9E-2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2234.4796799999999</v>
      </c>
      <c r="N196" s="171">
        <v>6934.9806699999999</v>
      </c>
      <c r="O196" s="166">
        <v>722.32847672870002</v>
      </c>
      <c r="P196" s="172">
        <v>270.3</v>
      </c>
      <c r="Q196" s="178">
        <v>2.6723214085412499</v>
      </c>
      <c r="R196" s="179">
        <v>3883.1257389825901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5156.6391149999999</v>
      </c>
      <c r="Y196" s="166">
        <v>537.10132071321004</v>
      </c>
      <c r="Z196" s="177">
        <v>573</v>
      </c>
      <c r="AA196" s="188">
        <v>0.93734959984853405</v>
      </c>
      <c r="AB196" s="171">
        <v>-1312.88687639095</v>
      </c>
      <c r="AC196" s="168"/>
      <c r="AD196" s="168"/>
      <c r="AE196" s="176">
        <v>345</v>
      </c>
      <c r="AF196" s="176">
        <v>1445</v>
      </c>
      <c r="AG196" s="167"/>
      <c r="AH196" s="180">
        <v>482.2</v>
      </c>
      <c r="AI196" s="166">
        <v>50.224623261794797</v>
      </c>
      <c r="AJ196" s="181" t="s">
        <v>53</v>
      </c>
      <c r="AK196" s="188">
        <v>0.79721624225071097</v>
      </c>
      <c r="AL196" s="171">
        <v>-229.10914041471199</v>
      </c>
      <c r="AM196" s="168"/>
      <c r="AN196" s="168"/>
      <c r="AO196" s="176">
        <v>123</v>
      </c>
      <c r="AP196" s="176">
        <v>244</v>
      </c>
      <c r="AQ196" s="167"/>
      <c r="AR196" s="180">
        <v>91.8</v>
      </c>
      <c r="AS196" s="166">
        <v>9.5616350382263793</v>
      </c>
      <c r="AT196" s="181" t="s">
        <v>54</v>
      </c>
      <c r="AU196" s="173">
        <v>0.59760218988914904</v>
      </c>
      <c r="AV196" s="174">
        <v>-88.849940422783902</v>
      </c>
      <c r="AW196" s="168"/>
      <c r="AX196" s="168"/>
      <c r="AY196" s="176">
        <v>62</v>
      </c>
      <c r="AZ196" s="176">
        <v>93</v>
      </c>
      <c r="BA196" s="167"/>
      <c r="BB196" s="184">
        <v>335.6</v>
      </c>
      <c r="BC196" s="180">
        <v>34.955171229071603</v>
      </c>
      <c r="BD196" s="181" t="s">
        <v>55</v>
      </c>
      <c r="BE196" s="182">
        <v>1.09234910090849</v>
      </c>
      <c r="BF196" s="183">
        <v>-25.6998808455679</v>
      </c>
      <c r="BG196" s="168">
        <v>1.0999999999999999E-2</v>
      </c>
      <c r="BH196" s="168">
        <v>8.9999999999999993E-3</v>
      </c>
      <c r="BI196" s="176">
        <v>0</v>
      </c>
      <c r="BJ196" s="176">
        <v>34</v>
      </c>
      <c r="BK196" s="169"/>
      <c r="BL196" s="185">
        <v>0.8</v>
      </c>
      <c r="BM196" s="188">
        <v>0.72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1.7000000000000001E-2</v>
      </c>
      <c r="G197" s="168">
        <v>1.2999999999999999E-2</v>
      </c>
      <c r="H197" s="169"/>
      <c r="I197" s="170">
        <v>5</v>
      </c>
      <c r="J197" s="170">
        <v>5</v>
      </c>
      <c r="K197" s="167"/>
      <c r="L197" s="171">
        <v>1843.14509</v>
      </c>
      <c r="M197" s="171">
        <v>2623.2079100000001</v>
      </c>
      <c r="N197" s="171">
        <v>4466.3530000000001</v>
      </c>
      <c r="O197" s="166">
        <v>972.37699691494299</v>
      </c>
      <c r="P197" s="172">
        <v>214.857</v>
      </c>
      <c r="Q197" s="178">
        <v>4.5256938192143696</v>
      </c>
      <c r="R197" s="179">
        <v>3305.7726916945298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2689.9545050000002</v>
      </c>
      <c r="Y197" s="166">
        <v>585.63438299877396</v>
      </c>
      <c r="Z197" s="177">
        <v>573</v>
      </c>
      <c r="AA197" s="182">
        <v>1.0220495340292699</v>
      </c>
      <c r="AB197" s="183">
        <v>-405.18559589984102</v>
      </c>
      <c r="AC197" s="168">
        <v>4.0000000000000001E-3</v>
      </c>
      <c r="AD197" s="168">
        <v>2E-3</v>
      </c>
      <c r="AE197" s="176">
        <v>0</v>
      </c>
      <c r="AF197" s="176">
        <v>469</v>
      </c>
      <c r="AG197" s="167"/>
      <c r="AH197" s="180">
        <v>243.15</v>
      </c>
      <c r="AI197" s="166">
        <v>52.936583113754899</v>
      </c>
      <c r="AJ197" s="181" t="s">
        <v>53</v>
      </c>
      <c r="AK197" s="188">
        <v>0.84026322402785503</v>
      </c>
      <c r="AL197" s="171">
        <v>-97.153361879040006</v>
      </c>
      <c r="AM197" s="168"/>
      <c r="AN197" s="168"/>
      <c r="AO197" s="176">
        <v>47</v>
      </c>
      <c r="AP197" s="176">
        <v>105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-55.8262506359467</v>
      </c>
      <c r="AW197" s="168"/>
      <c r="AX197" s="168"/>
      <c r="AY197" s="176">
        <v>43</v>
      </c>
      <c r="AZ197" s="176">
        <v>58</v>
      </c>
      <c r="BA197" s="167"/>
      <c r="BB197" s="184">
        <v>148</v>
      </c>
      <c r="BC197" s="180">
        <v>32.221321409976198</v>
      </c>
      <c r="BD197" s="181" t="s">
        <v>55</v>
      </c>
      <c r="BE197" s="182">
        <v>1.00691629406176</v>
      </c>
      <c r="BF197" s="183">
        <v>-24.852501271893399</v>
      </c>
      <c r="BG197" s="168">
        <v>3.0000000000000001E-3</v>
      </c>
      <c r="BH197" s="168">
        <v>1E-3</v>
      </c>
      <c r="BI197" s="176">
        <v>0</v>
      </c>
      <c r="BJ197" s="176">
        <v>29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3.6999999999999998E-2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1782.58195</v>
      </c>
      <c r="N198" s="171">
        <v>2351.4928300000001</v>
      </c>
      <c r="O198" s="166">
        <v>1201.9836922571401</v>
      </c>
      <c r="P198" s="172">
        <v>241.29400000000001</v>
      </c>
      <c r="Q198" s="178">
        <v>4.9814072967298797</v>
      </c>
      <c r="R198" s="179">
        <v>1796.3574228038501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1465.756185</v>
      </c>
      <c r="Y198" s="166">
        <v>749.23257630984801</v>
      </c>
      <c r="Z198" s="177">
        <v>573</v>
      </c>
      <c r="AA198" s="178">
        <v>1.3075612152004299</v>
      </c>
      <c r="AB198" s="179">
        <v>147.47811623992999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111.3</v>
      </c>
      <c r="AI198" s="166">
        <v>56.891853226794403</v>
      </c>
      <c r="AJ198" s="181" t="s">
        <v>53</v>
      </c>
      <c r="AK198" s="188">
        <v>0.90304528931419703</v>
      </c>
      <c r="AL198" s="171">
        <v>-33.641567769431703</v>
      </c>
      <c r="AM198" s="168"/>
      <c r="AN198" s="168"/>
      <c r="AO198" s="176">
        <v>12</v>
      </c>
      <c r="AP198" s="176">
        <v>37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-33.010556893823903</v>
      </c>
      <c r="AW198" s="168"/>
      <c r="AX198" s="168"/>
      <c r="AY198" s="176">
        <v>28</v>
      </c>
      <c r="AZ198" s="176">
        <v>34</v>
      </c>
      <c r="BA198" s="167"/>
      <c r="BB198" s="184">
        <v>66.8</v>
      </c>
      <c r="BC198" s="180">
        <v>34.145335090295298</v>
      </c>
      <c r="BD198" s="181" t="s">
        <v>55</v>
      </c>
      <c r="BE198" s="182">
        <v>1.0670417215717301</v>
      </c>
      <c r="BF198" s="183">
        <v>-6.82111378764787</v>
      </c>
      <c r="BG198" s="168">
        <v>8.9999999999999993E-3</v>
      </c>
      <c r="BH198" s="168">
        <v>7.0000000000000001E-3</v>
      </c>
      <c r="BI198" s="176">
        <v>0</v>
      </c>
      <c r="BJ198" s="176">
        <v>9</v>
      </c>
      <c r="BK198" s="169"/>
      <c r="BL198" s="185">
        <v>0.8</v>
      </c>
      <c r="BM198" s="182">
        <v>0.84</v>
      </c>
      <c r="BN198" s="186">
        <v>1.5E-3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1698.15833</v>
      </c>
      <c r="N199" s="171">
        <v>1517.32008</v>
      </c>
      <c r="O199" s="166">
        <v>574.63456840470405</v>
      </c>
      <c r="P199" s="172">
        <v>244.16499999999999</v>
      </c>
      <c r="Q199" s="178">
        <v>2.3534682219183898</v>
      </c>
      <c r="R199" s="179">
        <v>759.13333353715598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1282.067395</v>
      </c>
      <c r="Y199" s="166">
        <v>485.54043006638898</v>
      </c>
      <c r="Z199" s="177">
        <v>573</v>
      </c>
      <c r="AA199" s="188">
        <v>0.847365497498061</v>
      </c>
      <c r="AB199" s="171">
        <v>-497.22531985761498</v>
      </c>
      <c r="AC199" s="168"/>
      <c r="AD199" s="168"/>
      <c r="AE199" s="176">
        <v>231</v>
      </c>
      <c r="AF199" s="176">
        <v>534</v>
      </c>
      <c r="AG199" s="167"/>
      <c r="AH199" s="180">
        <v>105.2</v>
      </c>
      <c r="AI199" s="166">
        <v>39.841004803795201</v>
      </c>
      <c r="AJ199" s="181" t="s">
        <v>53</v>
      </c>
      <c r="AK199" s="173">
        <v>0.63239690164754203</v>
      </c>
      <c r="AL199" s="174">
        <v>-90.429041947695893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-37.883566208938603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-23.167132417877301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0.75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4.8000000000000001E-2</v>
      </c>
      <c r="G200" s="168">
        <v>4.2999999999999997E-2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169.11922999999999</v>
      </c>
      <c r="N200" s="171">
        <v>1099.92633</v>
      </c>
      <c r="O200" s="166">
        <v>408.56940298850498</v>
      </c>
      <c r="P200" s="172">
        <v>217.55099999999999</v>
      </c>
      <c r="Q200" s="178">
        <v>1.8780396458233</v>
      </c>
      <c r="R200" s="179">
        <v>411.16911075985797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1770.9614799999999</v>
      </c>
      <c r="Y200" s="166">
        <v>657.82648788782001</v>
      </c>
      <c r="Z200" s="177">
        <v>573</v>
      </c>
      <c r="AA200" s="182">
        <v>1.1480392458775199</v>
      </c>
      <c r="AB200" s="183">
        <v>-43.132165281344001</v>
      </c>
      <c r="AC200" s="168">
        <v>1.7000000000000001E-2</v>
      </c>
      <c r="AD200" s="168">
        <v>1.4999999999999999E-2</v>
      </c>
      <c r="AE200" s="176">
        <v>0</v>
      </c>
      <c r="AF200" s="176">
        <v>81</v>
      </c>
      <c r="AG200" s="167"/>
      <c r="AH200" s="180">
        <v>166.8</v>
      </c>
      <c r="AI200" s="166">
        <v>61.958128067070298</v>
      </c>
      <c r="AJ200" s="181" t="s">
        <v>53</v>
      </c>
      <c r="AK200" s="182">
        <v>0.98346235027095796</v>
      </c>
      <c r="AL200" s="183">
        <v>-32.655322256063997</v>
      </c>
      <c r="AM200" s="168">
        <v>1E-3</v>
      </c>
      <c r="AN200" s="168"/>
      <c r="AO200" s="176">
        <v>3</v>
      </c>
      <c r="AP200" s="176">
        <v>37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-25.855319938048002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8.9360123904015196E-2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0.03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2572.2669900000001</v>
      </c>
      <c r="N201" s="171">
        <v>5083.9699700000001</v>
      </c>
      <c r="O201" s="166">
        <v>1312.14396080238</v>
      </c>
      <c r="P201" s="172">
        <v>234.35599999999999</v>
      </c>
      <c r="Q201" s="178">
        <v>5.5989347864035102</v>
      </c>
      <c r="R201" s="179">
        <v>4016.1331558904999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2106.6466999999998</v>
      </c>
      <c r="Y201" s="166">
        <v>543.71362562341596</v>
      </c>
      <c r="Z201" s="177">
        <v>573</v>
      </c>
      <c r="AA201" s="188">
        <v>0.94888939899374503</v>
      </c>
      <c r="AB201" s="171">
        <v>-504.21239677902099</v>
      </c>
      <c r="AC201" s="168"/>
      <c r="AD201" s="168"/>
      <c r="AE201" s="176">
        <v>114</v>
      </c>
      <c r="AF201" s="176">
        <v>558</v>
      </c>
      <c r="AG201" s="167"/>
      <c r="AH201" s="180">
        <v>225.5</v>
      </c>
      <c r="AI201" s="166">
        <v>58.2002775207064</v>
      </c>
      <c r="AJ201" s="181" t="s">
        <v>53</v>
      </c>
      <c r="AK201" s="188">
        <v>0.92381392890010094</v>
      </c>
      <c r="AL201" s="171">
        <v>-61.557806452143701</v>
      </c>
      <c r="AM201" s="168"/>
      <c r="AN201" s="168"/>
      <c r="AO201" s="176">
        <v>19</v>
      </c>
      <c r="AP201" s="176">
        <v>68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-41.303569892607896</v>
      </c>
      <c r="AW201" s="168"/>
      <c r="AX201" s="168"/>
      <c r="AY201" s="176">
        <v>31</v>
      </c>
      <c r="AZ201" s="176">
        <v>43</v>
      </c>
      <c r="BA201" s="167"/>
      <c r="BB201" s="184">
        <v>148.19999999999999</v>
      </c>
      <c r="BC201" s="180">
        <v>38.249583718708102</v>
      </c>
      <c r="BD201" s="181" t="s">
        <v>55</v>
      </c>
      <c r="BE201" s="178">
        <v>1.19529949120963</v>
      </c>
      <c r="BF201" s="179">
        <v>2.3928602147841498</v>
      </c>
      <c r="BG201" s="168">
        <v>0.02</v>
      </c>
      <c r="BH201" s="168">
        <v>0.02</v>
      </c>
      <c r="BI201" s="176">
        <v>0</v>
      </c>
      <c r="BJ201" s="176">
        <v>1</v>
      </c>
      <c r="BK201" s="169"/>
      <c r="BL201" s="185">
        <v>0.8</v>
      </c>
      <c r="BM201" s="188">
        <v>0.74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4.2999999999999997E-2</v>
      </c>
      <c r="G202" s="168">
        <v>0.04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249.30832000000001</v>
      </c>
      <c r="N202" s="171">
        <v>3105.4128099999998</v>
      </c>
      <c r="O202" s="166">
        <v>958.66618487279197</v>
      </c>
      <c r="P202" s="172">
        <v>251.035</v>
      </c>
      <c r="Q202" s="178">
        <v>3.8188546811113699</v>
      </c>
      <c r="R202" s="179">
        <v>2149.1141892058699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2040.360985</v>
      </c>
      <c r="Y202" s="166">
        <v>629.87602645113202</v>
      </c>
      <c r="Z202" s="177">
        <v>573</v>
      </c>
      <c r="AA202" s="182">
        <v>1.09926008106655</v>
      </c>
      <c r="AB202" s="183">
        <v>-142.43866331611301</v>
      </c>
      <c r="AC202" s="168">
        <v>1.2E-2</v>
      </c>
      <c r="AD202" s="168">
        <v>0.01</v>
      </c>
      <c r="AE202" s="176">
        <v>0</v>
      </c>
      <c r="AF202" s="176">
        <v>187</v>
      </c>
      <c r="AG202" s="167"/>
      <c r="AH202" s="180">
        <v>201.65</v>
      </c>
      <c r="AI202" s="166">
        <v>62.2509946365548</v>
      </c>
      <c r="AJ202" s="181" t="s">
        <v>53</v>
      </c>
      <c r="AK202" s="182">
        <v>0.98811102597706002</v>
      </c>
      <c r="AL202" s="183">
        <v>-38.3436786106721</v>
      </c>
      <c r="AM202" s="168">
        <v>1E-3</v>
      </c>
      <c r="AN202" s="168"/>
      <c r="AO202" s="176">
        <v>3</v>
      </c>
      <c r="AP202" s="176">
        <v>44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-27.8507755201707</v>
      </c>
      <c r="AW202" s="168"/>
      <c r="AX202" s="168"/>
      <c r="AY202" s="176">
        <v>19</v>
      </c>
      <c r="AZ202" s="176">
        <v>30</v>
      </c>
      <c r="BA202" s="167"/>
      <c r="BB202" s="184">
        <v>126.8</v>
      </c>
      <c r="BC202" s="180">
        <v>39.144191023630803</v>
      </c>
      <c r="BD202" s="181" t="s">
        <v>55</v>
      </c>
      <c r="BE202" s="178">
        <v>1.2232559694884599</v>
      </c>
      <c r="BF202" s="179">
        <v>4.8984489596585901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0.75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542.31268999999998</v>
      </c>
      <c r="N203" s="171">
        <v>2091.31826</v>
      </c>
      <c r="O203" s="166">
        <v>1305.2097321976601</v>
      </c>
      <c r="P203" s="172">
        <v>221.102</v>
      </c>
      <c r="Q203" s="178">
        <v>5.9032018353414299</v>
      </c>
      <c r="R203" s="179">
        <v>1674.69854372398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1587.25524</v>
      </c>
      <c r="Y203" s="166">
        <v>990.61966146163195</v>
      </c>
      <c r="Z203" s="177">
        <v>573</v>
      </c>
      <c r="AA203" s="178">
        <v>1.7288301247148901</v>
      </c>
      <c r="AB203" s="179">
        <v>507.55855057087803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98.2</v>
      </c>
      <c r="AI203" s="166">
        <v>61.287465496432901</v>
      </c>
      <c r="AJ203" s="181" t="s">
        <v>53</v>
      </c>
      <c r="AK203" s="188">
        <v>0.97281691264179204</v>
      </c>
      <c r="AL203" s="171">
        <v>-20.510107214720101</v>
      </c>
      <c r="AM203" s="168"/>
      <c r="AN203" s="168"/>
      <c r="AO203" s="176">
        <v>3</v>
      </c>
      <c r="AP203" s="176">
        <v>23</v>
      </c>
      <c r="AQ203" s="167"/>
      <c r="AR203" s="180">
        <v>8</v>
      </c>
      <c r="AS203" s="166">
        <v>4.99286887954647</v>
      </c>
      <c r="AT203" s="181" t="s">
        <v>54</v>
      </c>
      <c r="AU203" s="173">
        <v>0.31205430497165398</v>
      </c>
      <c r="AV203" s="174">
        <v>-22.1485986577067</v>
      </c>
      <c r="AW203" s="168"/>
      <c r="AX203" s="168"/>
      <c r="AY203" s="176">
        <v>18</v>
      </c>
      <c r="AZ203" s="176">
        <v>23</v>
      </c>
      <c r="BA203" s="167"/>
      <c r="BB203" s="184">
        <v>66.599999999999994</v>
      </c>
      <c r="BC203" s="180">
        <v>41.565633422224302</v>
      </c>
      <c r="BD203" s="181" t="s">
        <v>55</v>
      </c>
      <c r="BE203" s="178">
        <v>1.2989260444445101</v>
      </c>
      <c r="BF203" s="179">
        <v>6.3028026845865801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2.4E-2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933.60288000000003</v>
      </c>
      <c r="N204" s="171">
        <v>2410.25873</v>
      </c>
      <c r="O204" s="166">
        <v>833.93863564525304</v>
      </c>
      <c r="P204" s="172">
        <v>220.88900000000001</v>
      </c>
      <c r="Q204" s="178">
        <v>3.7753742180246799</v>
      </c>
      <c r="R204" s="179">
        <v>1659.4816936607999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1891.0561250000001</v>
      </c>
      <c r="Y204" s="166">
        <v>654.29687907866196</v>
      </c>
      <c r="Z204" s="177">
        <v>573</v>
      </c>
      <c r="AA204" s="182">
        <v>1.14187937011983</v>
      </c>
      <c r="AB204" s="183">
        <v>-56.506867373374199</v>
      </c>
      <c r="AC204" s="168">
        <v>1.7000000000000001E-2</v>
      </c>
      <c r="AD204" s="168">
        <v>1.4E-2</v>
      </c>
      <c r="AE204" s="176">
        <v>0</v>
      </c>
      <c r="AF204" s="176">
        <v>97</v>
      </c>
      <c r="AG204" s="167"/>
      <c r="AH204" s="180">
        <v>115.65</v>
      </c>
      <c r="AI204" s="166">
        <v>40.014377714700203</v>
      </c>
      <c r="AJ204" s="181" t="s">
        <v>53</v>
      </c>
      <c r="AK204" s="173">
        <v>0.635148852614288</v>
      </c>
      <c r="AL204" s="174">
        <v>-98.479962512255796</v>
      </c>
      <c r="AM204" s="168"/>
      <c r="AN204" s="168"/>
      <c r="AO204" s="176">
        <v>67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-40.882212701525297</v>
      </c>
      <c r="AW204" s="168"/>
      <c r="AX204" s="168"/>
      <c r="AY204" s="176">
        <v>33</v>
      </c>
      <c r="AZ204" s="176">
        <v>42</v>
      </c>
      <c r="BA204" s="167"/>
      <c r="BB204" s="184">
        <v>74.8</v>
      </c>
      <c r="BC204" s="180">
        <v>25.880462196797001</v>
      </c>
      <c r="BD204" s="181" t="s">
        <v>55</v>
      </c>
      <c r="BE204" s="188">
        <v>0.80876444364990596</v>
      </c>
      <c r="BF204" s="171">
        <v>-33.964425403050598</v>
      </c>
      <c r="BG204" s="168"/>
      <c r="BH204" s="168"/>
      <c r="BI204" s="176">
        <v>18</v>
      </c>
      <c r="BJ204" s="176">
        <v>37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5.5E-2</v>
      </c>
      <c r="G205" s="168">
        <v>5.2999999999999999E-2</v>
      </c>
      <c r="H205" s="169"/>
      <c r="I205" s="170">
        <v>5</v>
      </c>
      <c r="J205" s="170">
        <v>5</v>
      </c>
      <c r="K205" s="167"/>
      <c r="L205" s="171">
        <v>552.70009000000005</v>
      </c>
      <c r="M205" s="171">
        <v>901.92066</v>
      </c>
      <c r="N205" s="171">
        <v>1454.62075</v>
      </c>
      <c r="O205" s="166">
        <v>547.27463026488897</v>
      </c>
      <c r="P205" s="172">
        <v>221.102</v>
      </c>
      <c r="Q205" s="178">
        <v>2.47521338687524</v>
      </c>
      <c r="R205" s="179">
        <v>763.51508166829205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2046.827405</v>
      </c>
      <c r="Y205" s="166">
        <v>770.08162525346597</v>
      </c>
      <c r="Z205" s="177">
        <v>573</v>
      </c>
      <c r="AA205" s="178">
        <v>1.34394698997115</v>
      </c>
      <c r="AB205" s="179">
        <v>255.782783268543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172.1</v>
      </c>
      <c r="AI205" s="166">
        <v>64.749498361402701</v>
      </c>
      <c r="AJ205" s="181" t="s">
        <v>53</v>
      </c>
      <c r="AK205" s="182">
        <v>1.02776981526036</v>
      </c>
      <c r="AL205" s="183">
        <v>-24.821136420736099</v>
      </c>
      <c r="AM205" s="168">
        <v>5.0000000000000001E-3</v>
      </c>
      <c r="AN205" s="168">
        <v>3.0000000000000001E-3</v>
      </c>
      <c r="AO205" s="176">
        <v>0</v>
      </c>
      <c r="AP205" s="176">
        <v>29</v>
      </c>
      <c r="AQ205" s="167"/>
      <c r="AR205" s="180">
        <v>19</v>
      </c>
      <c r="AS205" s="166">
        <v>7.1484048161920501</v>
      </c>
      <c r="AT205" s="181" t="s">
        <v>54</v>
      </c>
      <c r="AU205" s="173">
        <v>0.44677530101200302</v>
      </c>
      <c r="AV205" s="174">
        <v>-31.0117171862187</v>
      </c>
      <c r="AW205" s="168"/>
      <c r="AX205" s="168"/>
      <c r="AY205" s="176">
        <v>24</v>
      </c>
      <c r="AZ205" s="176">
        <v>33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31.376565627562599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0.79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934.59672</v>
      </c>
      <c r="N206" s="171">
        <v>1787.5923700000001</v>
      </c>
      <c r="O206" s="166">
        <v>915.60700682046399</v>
      </c>
      <c r="P206" s="172">
        <v>214.857</v>
      </c>
      <c r="Q206" s="178">
        <v>4.2614716151694596</v>
      </c>
      <c r="R206" s="179">
        <v>1294.28657872433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660.15421500000002</v>
      </c>
      <c r="Y206" s="166">
        <v>338.13179949747899</v>
      </c>
      <c r="Z206" s="177">
        <v>573</v>
      </c>
      <c r="AA206" s="173">
        <v>0.59010785252614095</v>
      </c>
      <c r="AB206" s="174">
        <v>-655.43810175468604</v>
      </c>
      <c r="AC206" s="168"/>
      <c r="AD206" s="168"/>
      <c r="AE206" s="176">
        <v>459</v>
      </c>
      <c r="AF206" s="176">
        <v>683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-83.646275664127799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-28.135562073429298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-35.871124146858598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0.05</v>
      </c>
      <c r="G207" s="168">
        <v>4.7E-2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2365.5086000000001</v>
      </c>
      <c r="N207" s="171">
        <v>8266.9253599999993</v>
      </c>
      <c r="O207" s="166">
        <v>912.18637169175599</v>
      </c>
      <c r="P207" s="172">
        <v>241.29400000000001</v>
      </c>
      <c r="Q207" s="178">
        <v>3.7803939248044101</v>
      </c>
      <c r="R207" s="179">
        <v>5695.2610264046598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6067.0697250000003</v>
      </c>
      <c r="Y207" s="166">
        <v>669.45062139143897</v>
      </c>
      <c r="Z207" s="177">
        <v>573</v>
      </c>
      <c r="AA207" s="182">
        <v>1.1683256917826199</v>
      </c>
      <c r="AB207" s="183">
        <v>-39.852383092737</v>
      </c>
      <c r="AC207" s="168">
        <v>1.9E-2</v>
      </c>
      <c r="AD207" s="168">
        <v>1.7000000000000001E-2</v>
      </c>
      <c r="AE207" s="176">
        <v>0</v>
      </c>
      <c r="AF207" s="176">
        <v>165</v>
      </c>
      <c r="AG207" s="167"/>
      <c r="AH207" s="180">
        <v>566</v>
      </c>
      <c r="AI207" s="166">
        <v>62.453386705977699</v>
      </c>
      <c r="AJ207" s="181" t="s">
        <v>53</v>
      </c>
      <c r="AK207" s="182">
        <v>0.991323598507582</v>
      </c>
      <c r="AL207" s="183">
        <v>-105.441697748416</v>
      </c>
      <c r="AM207" s="168">
        <v>1E-3</v>
      </c>
      <c r="AN207" s="168"/>
      <c r="AO207" s="176">
        <v>5</v>
      </c>
      <c r="AP207" s="176">
        <v>120</v>
      </c>
      <c r="AQ207" s="167"/>
      <c r="AR207" s="180">
        <v>133.4</v>
      </c>
      <c r="AS207" s="166">
        <v>14.7195791282287</v>
      </c>
      <c r="AT207" s="181" t="s">
        <v>54</v>
      </c>
      <c r="AU207" s="188">
        <v>0.91997369551429098</v>
      </c>
      <c r="AV207" s="171">
        <v>-37.124875618645298</v>
      </c>
      <c r="AW207" s="168"/>
      <c r="AX207" s="168"/>
      <c r="AY207" s="176">
        <v>12</v>
      </c>
      <c r="AZ207" s="176">
        <v>41</v>
      </c>
      <c r="BA207" s="167"/>
      <c r="BB207" s="184">
        <v>402.8</v>
      </c>
      <c r="BC207" s="180">
        <v>44.445625733512003</v>
      </c>
      <c r="BD207" s="181" t="s">
        <v>55</v>
      </c>
      <c r="BE207" s="178">
        <v>1.3889258041722501</v>
      </c>
      <c r="BF207" s="179">
        <v>61.750248762709298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0.78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3.9E-2</v>
      </c>
      <c r="G208" s="168">
        <v>3.6999999999999998E-2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1818.5700300000001</v>
      </c>
      <c r="N208" s="171">
        <v>3445.5607799999998</v>
      </c>
      <c r="O208" s="166">
        <v>916.99480561645805</v>
      </c>
      <c r="P208" s="172">
        <v>224.04499999999999</v>
      </c>
      <c r="Q208" s="178">
        <v>4.0929045754935798</v>
      </c>
      <c r="R208" s="179">
        <v>2455.55981551591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3030.0403550000001</v>
      </c>
      <c r="Y208" s="166">
        <v>806.40901256812197</v>
      </c>
      <c r="Z208" s="177">
        <v>573</v>
      </c>
      <c r="AA208" s="178">
        <v>1.4073455716721199</v>
      </c>
      <c r="AB208" s="179">
        <v>498.091181176058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196.9</v>
      </c>
      <c r="AI208" s="166">
        <v>52.402580814691298</v>
      </c>
      <c r="AJ208" s="181" t="s">
        <v>53</v>
      </c>
      <c r="AK208" s="188">
        <v>0.83178699705859205</v>
      </c>
      <c r="AL208" s="171">
        <v>-81.481846336663807</v>
      </c>
      <c r="AM208" s="168"/>
      <c r="AN208" s="168"/>
      <c r="AO208" s="176">
        <v>40</v>
      </c>
      <c r="AP208" s="176">
        <v>88</v>
      </c>
      <c r="AQ208" s="167"/>
      <c r="AR208" s="180">
        <v>35.4</v>
      </c>
      <c r="AS208" s="166">
        <v>9.4212867488068603</v>
      </c>
      <c r="AT208" s="181" t="s">
        <v>54</v>
      </c>
      <c r="AU208" s="173">
        <v>0.58883042180042899</v>
      </c>
      <c r="AV208" s="174">
        <v>-35.300151450581303</v>
      </c>
      <c r="AW208" s="168"/>
      <c r="AX208" s="168"/>
      <c r="AY208" s="176">
        <v>25</v>
      </c>
      <c r="AZ208" s="176">
        <v>37</v>
      </c>
      <c r="BA208" s="167"/>
      <c r="BB208" s="184">
        <v>128.4</v>
      </c>
      <c r="BC208" s="180">
        <v>34.172124817706198</v>
      </c>
      <c r="BD208" s="181" t="s">
        <v>55</v>
      </c>
      <c r="BE208" s="182">
        <v>1.06787890055332</v>
      </c>
      <c r="BF208" s="183">
        <v>-13.000302901162501</v>
      </c>
      <c r="BG208" s="168">
        <v>8.9999999999999993E-3</v>
      </c>
      <c r="BH208" s="168">
        <v>7.0000000000000001E-3</v>
      </c>
      <c r="BI208" s="176">
        <v>0</v>
      </c>
      <c r="BJ208" s="176">
        <v>16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4.8000000000000001E-2</v>
      </c>
      <c r="G209" s="168">
        <v>4.3999999999999997E-2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323.84611000000001</v>
      </c>
      <c r="N209" s="171">
        <v>1995.97577</v>
      </c>
      <c r="O209" s="166">
        <v>760.44177901590297</v>
      </c>
      <c r="P209" s="172">
        <v>262.75900000000001</v>
      </c>
      <c r="Q209" s="178">
        <v>2.8940655848739798</v>
      </c>
      <c r="R209" s="179">
        <v>1184.9134645055599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1543.70109</v>
      </c>
      <c r="Y209" s="166">
        <v>588.13078835540603</v>
      </c>
      <c r="Z209" s="177">
        <v>573</v>
      </c>
      <c r="AA209" s="182">
        <v>1.02640626240036</v>
      </c>
      <c r="AB209" s="183">
        <v>-224.986951316616</v>
      </c>
      <c r="AC209" s="168">
        <v>5.0000000000000001E-3</v>
      </c>
      <c r="AD209" s="168">
        <v>3.0000000000000001E-3</v>
      </c>
      <c r="AE209" s="176">
        <v>0</v>
      </c>
      <c r="AF209" s="176">
        <v>262</v>
      </c>
      <c r="AG209" s="167"/>
      <c r="AH209" s="180">
        <v>183.85</v>
      </c>
      <c r="AI209" s="166">
        <v>70.044548222182897</v>
      </c>
      <c r="AJ209" s="181" t="s">
        <v>53</v>
      </c>
      <c r="AK209" s="182">
        <v>1.11181822574894</v>
      </c>
      <c r="AL209" s="183">
        <v>-10.613083076696</v>
      </c>
      <c r="AM209" s="168">
        <v>1.2999999999999999E-2</v>
      </c>
      <c r="AN209" s="168">
        <v>1.0999999999999999E-2</v>
      </c>
      <c r="AO209" s="176">
        <v>0</v>
      </c>
      <c r="AP209" s="176">
        <v>15</v>
      </c>
      <c r="AQ209" s="167"/>
      <c r="AR209" s="180">
        <v>7.6</v>
      </c>
      <c r="AS209" s="166">
        <v>2.8955048489996802</v>
      </c>
      <c r="AT209" s="181" t="s">
        <v>54</v>
      </c>
      <c r="AU209" s="173">
        <v>0.18096905306248001</v>
      </c>
      <c r="AV209" s="174">
        <v>-41.787449670271997</v>
      </c>
      <c r="AW209" s="168"/>
      <c r="AX209" s="168"/>
      <c r="AY209" s="176">
        <v>35</v>
      </c>
      <c r="AZ209" s="176">
        <v>43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13.225100659456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0.76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5.1999999999999998E-2</v>
      </c>
      <c r="G210" s="168">
        <v>5.0999999999999997E-2</v>
      </c>
      <c r="H210" s="169"/>
      <c r="I210" s="170">
        <v>5</v>
      </c>
      <c r="J210" s="170">
        <v>5</v>
      </c>
      <c r="K210" s="167"/>
      <c r="L210" s="171">
        <v>3957.7535800000001</v>
      </c>
      <c r="M210" s="171">
        <v>1156.75251</v>
      </c>
      <c r="N210" s="171">
        <v>5114.5060899999999</v>
      </c>
      <c r="O210" s="166">
        <v>1329.1097183192501</v>
      </c>
      <c r="P210" s="172">
        <v>287.5</v>
      </c>
      <c r="Q210" s="178">
        <v>4.6229903245886996</v>
      </c>
      <c r="R210" s="179">
        <v>3813.4739139538401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3627.99127</v>
      </c>
      <c r="Y210" s="166">
        <v>942.80823408588299</v>
      </c>
      <c r="Z210" s="177">
        <v>573</v>
      </c>
      <c r="AA210" s="178">
        <v>1.64538958828252</v>
      </c>
      <c r="AB210" s="179">
        <v>1034.97757652364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242.75</v>
      </c>
      <c r="AI210" s="166">
        <v>63.083585872120402</v>
      </c>
      <c r="AJ210" s="181" t="s">
        <v>53</v>
      </c>
      <c r="AK210" s="182">
        <v>1.00132675987493</v>
      </c>
      <c r="AL210" s="183">
        <v>-42.345746403159602</v>
      </c>
      <c r="AM210" s="168">
        <v>2E-3</v>
      </c>
      <c r="AN210" s="168">
        <v>1E-3</v>
      </c>
      <c r="AO210" s="176">
        <v>0</v>
      </c>
      <c r="AP210" s="176">
        <v>49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-29.705268927786602</v>
      </c>
      <c r="AW210" s="168"/>
      <c r="AX210" s="168"/>
      <c r="AY210" s="176">
        <v>19</v>
      </c>
      <c r="AZ210" s="176">
        <v>32</v>
      </c>
      <c r="BA210" s="167"/>
      <c r="BB210" s="184">
        <v>190.6</v>
      </c>
      <c r="BC210" s="180">
        <v>49.531334571477402</v>
      </c>
      <c r="BD210" s="181" t="s">
        <v>55</v>
      </c>
      <c r="BE210" s="178">
        <v>1.5478542053586699</v>
      </c>
      <c r="BF210" s="179">
        <v>45.7894621444268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0.79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1.4999999999999999E-2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1044.3912</v>
      </c>
      <c r="N211" s="171">
        <v>2214.00893</v>
      </c>
      <c r="O211" s="166">
        <v>740.57843653952102</v>
      </c>
      <c r="P211" s="172">
        <v>222.37200000000001</v>
      </c>
      <c r="Q211" s="178">
        <v>3.3303583029316699</v>
      </c>
      <c r="R211" s="179">
        <v>1432.2088157636299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1751.101085</v>
      </c>
      <c r="Y211" s="166">
        <v>585.73734106481595</v>
      </c>
      <c r="Z211" s="177">
        <v>573</v>
      </c>
      <c r="AA211" s="182">
        <v>1.022229216518</v>
      </c>
      <c r="AB211" s="183">
        <v>-263.41272724901103</v>
      </c>
      <c r="AC211" s="168">
        <v>4.0000000000000001E-3</v>
      </c>
      <c r="AD211" s="168">
        <v>2E-3</v>
      </c>
      <c r="AE211" s="176">
        <v>0</v>
      </c>
      <c r="AF211" s="176">
        <v>305</v>
      </c>
      <c r="AG211" s="167"/>
      <c r="AH211" s="180">
        <v>130.05000000000001</v>
      </c>
      <c r="AI211" s="166">
        <v>43.501281483975198</v>
      </c>
      <c r="AJ211" s="181" t="s">
        <v>53</v>
      </c>
      <c r="AK211" s="173">
        <v>0.69049653149166901</v>
      </c>
      <c r="AL211" s="174">
        <v>-91.441047420048307</v>
      </c>
      <c r="AM211" s="168"/>
      <c r="AN211" s="168"/>
      <c r="AO211" s="176">
        <v>59</v>
      </c>
      <c r="AP211" s="176">
        <v>96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-49.251694582869398</v>
      </c>
      <c r="AW211" s="168"/>
      <c r="AX211" s="168"/>
      <c r="AY211" s="176">
        <v>41</v>
      </c>
      <c r="AZ211" s="176">
        <v>51</v>
      </c>
      <c r="BA211" s="167"/>
      <c r="BB211" s="184">
        <v>94.8</v>
      </c>
      <c r="BC211" s="180">
        <v>31.710276698814599</v>
      </c>
      <c r="BD211" s="181" t="s">
        <v>55</v>
      </c>
      <c r="BE211" s="182">
        <v>0.99094614683795801</v>
      </c>
      <c r="BF211" s="183">
        <v>-17.703389165738901</v>
      </c>
      <c r="BG211" s="168">
        <v>1E-3</v>
      </c>
      <c r="BH211" s="168"/>
      <c r="BI211" s="176">
        <v>1</v>
      </c>
      <c r="BJ211" s="176">
        <v>20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-257.79073</v>
      </c>
      <c r="N212" s="171">
        <v>1428.8685499999999</v>
      </c>
      <c r="O212" s="166">
        <v>428.369644952241</v>
      </c>
      <c r="P212" s="172">
        <v>230.685</v>
      </c>
      <c r="Q212" s="178">
        <v>1.8569462468398099</v>
      </c>
      <c r="R212" s="179">
        <v>523.96921989841098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2773.2529300000001</v>
      </c>
      <c r="Y212" s="166">
        <v>831.41124002404604</v>
      </c>
      <c r="Z212" s="177">
        <v>573</v>
      </c>
      <c r="AA212" s="178">
        <v>1.4509794764817601</v>
      </c>
      <c r="AB212" s="179">
        <v>525.56748817148605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137.5</v>
      </c>
      <c r="AI212" s="166">
        <v>41.2220047679915</v>
      </c>
      <c r="AJ212" s="181" t="s">
        <v>53</v>
      </c>
      <c r="AK212" s="173">
        <v>0.65431753599986497</v>
      </c>
      <c r="AL212" s="174">
        <v>-109.62771873507199</v>
      </c>
      <c r="AM212" s="168"/>
      <c r="AN212" s="168"/>
      <c r="AO212" s="176">
        <v>73</v>
      </c>
      <c r="AP212" s="176">
        <v>115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-49.762595234304101</v>
      </c>
      <c r="AW212" s="168"/>
      <c r="AX212" s="168"/>
      <c r="AY212" s="176">
        <v>41</v>
      </c>
      <c r="AZ212" s="176">
        <v>52</v>
      </c>
      <c r="BA212" s="167"/>
      <c r="BB212" s="184">
        <v>96.2</v>
      </c>
      <c r="BC212" s="180">
        <v>28.8404135176784</v>
      </c>
      <c r="BD212" s="181" t="s">
        <v>55</v>
      </c>
      <c r="BE212" s="188">
        <v>0.90126292242744999</v>
      </c>
      <c r="BF212" s="171">
        <v>-29.325190468608099</v>
      </c>
      <c r="BG212" s="168"/>
      <c r="BH212" s="168"/>
      <c r="BI212" s="176">
        <v>11</v>
      </c>
      <c r="BJ212" s="176">
        <v>32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2.7E-2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1705.6973</v>
      </c>
      <c r="N213" s="171">
        <v>3477.3198299999999</v>
      </c>
      <c r="O213" s="166">
        <v>927.64242937330903</v>
      </c>
      <c r="P213" s="172">
        <v>260.827</v>
      </c>
      <c r="Q213" s="178">
        <v>3.5565429551898702</v>
      </c>
      <c r="R213" s="179">
        <v>2327.5156039291001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1979.9536949999999</v>
      </c>
      <c r="Y213" s="166">
        <v>528.19100498916703</v>
      </c>
      <c r="Z213" s="177">
        <v>573</v>
      </c>
      <c r="AA213" s="188">
        <v>0.92179931062681897</v>
      </c>
      <c r="AB213" s="171">
        <v>-546.00343957052098</v>
      </c>
      <c r="AC213" s="168"/>
      <c r="AD213" s="168"/>
      <c r="AE213" s="176">
        <v>168</v>
      </c>
      <c r="AF213" s="176">
        <v>598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-43.5230357381201</v>
      </c>
      <c r="AM213" s="168">
        <v>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-44.532834473173402</v>
      </c>
      <c r="AW213" s="168"/>
      <c r="AX213" s="168"/>
      <c r="AY213" s="176">
        <v>34</v>
      </c>
      <c r="AZ213" s="176">
        <v>46</v>
      </c>
      <c r="BA213" s="167"/>
      <c r="BB213" s="184">
        <v>136</v>
      </c>
      <c r="BC213" s="180">
        <v>36.280634673391603</v>
      </c>
      <c r="BD213" s="181" t="s">
        <v>55</v>
      </c>
      <c r="BE213" s="182">
        <v>1.13376983354349</v>
      </c>
      <c r="BF213" s="183">
        <v>-5.0656689463467002</v>
      </c>
      <c r="BG213" s="168">
        <v>1.6E-2</v>
      </c>
      <c r="BH213" s="168">
        <v>1.2999999999999999E-2</v>
      </c>
      <c r="BI213" s="176">
        <v>0</v>
      </c>
      <c r="BJ213" s="176">
        <v>8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2.4E-2</v>
      </c>
      <c r="G214" s="168">
        <v>2.1000000000000001E-2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2350.5475799999999</v>
      </c>
      <c r="N214" s="171">
        <v>3889.5780800000002</v>
      </c>
      <c r="O214" s="166">
        <v>1251.08638220442</v>
      </c>
      <c r="P214" s="172">
        <v>237.98699999999999</v>
      </c>
      <c r="Q214" s="178">
        <v>5.2569526159177604</v>
      </c>
      <c r="R214" s="179">
        <v>3019.4648877620202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1984.3392550000001</v>
      </c>
      <c r="Y214" s="166">
        <v>638.26455428917996</v>
      </c>
      <c r="Z214" s="177">
        <v>573</v>
      </c>
      <c r="AA214" s="182">
        <v>1.1138997457053701</v>
      </c>
      <c r="AB214" s="183">
        <v>-110.62752533826701</v>
      </c>
      <c r="AC214" s="168">
        <v>1.4E-2</v>
      </c>
      <c r="AD214" s="168">
        <v>1.0999999999999999E-2</v>
      </c>
      <c r="AE214" s="176">
        <v>0</v>
      </c>
      <c r="AF214" s="176">
        <v>154</v>
      </c>
      <c r="AG214" s="167"/>
      <c r="AH214" s="180">
        <v>89</v>
      </c>
      <c r="AI214" s="166">
        <v>28.626932208593999</v>
      </c>
      <c r="AJ214" s="181" t="s">
        <v>53</v>
      </c>
      <c r="AK214" s="173">
        <v>0.454395749342762</v>
      </c>
      <c r="AL214" s="174">
        <v>-141.336661712584</v>
      </c>
      <c r="AM214" s="168"/>
      <c r="AN214" s="168"/>
      <c r="AO214" s="176">
        <v>107</v>
      </c>
      <c r="AP214" s="176">
        <v>147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-51.698199800021399</v>
      </c>
      <c r="AW214" s="168"/>
      <c r="AX214" s="168"/>
      <c r="AY214" s="176">
        <v>43</v>
      </c>
      <c r="AZ214" s="176">
        <v>53</v>
      </c>
      <c r="BA214" s="167"/>
      <c r="BB214" s="184">
        <v>63.6</v>
      </c>
      <c r="BC214" s="180">
        <v>20.456998746815501</v>
      </c>
      <c r="BD214" s="181" t="s">
        <v>55</v>
      </c>
      <c r="BE214" s="173">
        <v>0.63928121083798495</v>
      </c>
      <c r="BF214" s="174">
        <v>-53.396399600042798</v>
      </c>
      <c r="BG214" s="168"/>
      <c r="BH214" s="168"/>
      <c r="BI214" s="176">
        <v>36</v>
      </c>
      <c r="BJ214" s="176">
        <v>56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5116.8930600000003</v>
      </c>
      <c r="N215" s="171">
        <v>6501.7658300000003</v>
      </c>
      <c r="O215" s="166">
        <v>1735.0827291493299</v>
      </c>
      <c r="P215" s="172">
        <v>287.5</v>
      </c>
      <c r="Q215" s="178">
        <v>6.0350703622585398</v>
      </c>
      <c r="R215" s="179">
        <v>5234.8250725406997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2086.8885799999998</v>
      </c>
      <c r="Y215" s="166">
        <v>556.91398729089099</v>
      </c>
      <c r="Z215" s="177">
        <v>573</v>
      </c>
      <c r="AA215" s="188">
        <v>0.97192667939073396</v>
      </c>
      <c r="AB215" s="171">
        <v>-438.17943399714102</v>
      </c>
      <c r="AC215" s="168"/>
      <c r="AD215" s="168"/>
      <c r="AE215" s="176">
        <v>61</v>
      </c>
      <c r="AF215" s="176">
        <v>490</v>
      </c>
      <c r="AG215" s="167"/>
      <c r="AH215" s="180">
        <v>134.44999999999999</v>
      </c>
      <c r="AI215" s="166">
        <v>35.879771593393002</v>
      </c>
      <c r="AJ215" s="181" t="s">
        <v>53</v>
      </c>
      <c r="AK215" s="173">
        <v>0.56952018402211102</v>
      </c>
      <c r="AL215" s="174">
        <v>-143.175279025864</v>
      </c>
      <c r="AM215" s="168"/>
      <c r="AN215" s="168"/>
      <c r="AO215" s="176">
        <v>102</v>
      </c>
      <c r="AP215" s="176">
        <v>149</v>
      </c>
      <c r="AQ215" s="167"/>
      <c r="AR215" s="180">
        <v>39.200000000000003</v>
      </c>
      <c r="AS215" s="166">
        <v>10.4610416248494</v>
      </c>
      <c r="AT215" s="181" t="s">
        <v>54</v>
      </c>
      <c r="AU215" s="173">
        <v>0.65381510155308897</v>
      </c>
      <c r="AV215" s="174">
        <v>-31.3080073716479</v>
      </c>
      <c r="AW215" s="168"/>
      <c r="AX215" s="168"/>
      <c r="AY215" s="176">
        <v>21</v>
      </c>
      <c r="AZ215" s="176">
        <v>33</v>
      </c>
      <c r="BA215" s="167"/>
      <c r="BB215" s="184">
        <v>158</v>
      </c>
      <c r="BC215" s="180">
        <v>42.164402467505298</v>
      </c>
      <c r="BD215" s="181" t="s">
        <v>55</v>
      </c>
      <c r="BE215" s="178">
        <v>1.3176375771095401</v>
      </c>
      <c r="BF215" s="179">
        <v>16.983985256704099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0.85</v>
      </c>
      <c r="BN215" s="186">
        <v>1.8749999999999999E-3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4.2000000000000003E-2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4440.5732900000003</v>
      </c>
      <c r="N216" s="171">
        <v>8407.8687599999994</v>
      </c>
      <c r="O216" s="166">
        <v>1716.99751290671</v>
      </c>
      <c r="P216" s="172">
        <v>287.5</v>
      </c>
      <c r="Q216" s="178">
        <v>5.9721652622842099</v>
      </c>
      <c r="R216" s="179">
        <v>6752.2458447730696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3151.4695999999999</v>
      </c>
      <c r="Y216" s="166">
        <v>643.57158985924798</v>
      </c>
      <c r="Z216" s="177">
        <v>573</v>
      </c>
      <c r="AA216" s="182">
        <v>1.1231615878869901</v>
      </c>
      <c r="AB216" s="183">
        <v>-148.25885365228601</v>
      </c>
      <c r="AC216" s="168">
        <v>1.4999999999999999E-2</v>
      </c>
      <c r="AD216" s="168">
        <v>1.2E-2</v>
      </c>
      <c r="AE216" s="176">
        <v>0</v>
      </c>
      <c r="AF216" s="176">
        <v>216</v>
      </c>
      <c r="AG216" s="167"/>
      <c r="AH216" s="180">
        <v>226.6</v>
      </c>
      <c r="AI216" s="166">
        <v>46.2747037960022</v>
      </c>
      <c r="AJ216" s="181" t="s">
        <v>53</v>
      </c>
      <c r="AK216" s="173">
        <v>0.73451910787304997</v>
      </c>
      <c r="AL216" s="174">
        <v>-136.19736924972801</v>
      </c>
      <c r="AM216" s="168"/>
      <c r="AN216" s="168"/>
      <c r="AO216" s="176">
        <v>82</v>
      </c>
      <c r="AP216" s="176">
        <v>144</v>
      </c>
      <c r="AQ216" s="167"/>
      <c r="AR216" s="180">
        <v>58.3</v>
      </c>
      <c r="AS216" s="166">
        <v>11.9056276756705</v>
      </c>
      <c r="AT216" s="181" t="s">
        <v>54</v>
      </c>
      <c r="AU216" s="173">
        <v>0.74410172972940403</v>
      </c>
      <c r="AV216" s="174">
        <v>-33.839014412629297</v>
      </c>
      <c r="AW216" s="168"/>
      <c r="AX216" s="168"/>
      <c r="AY216" s="176">
        <v>21</v>
      </c>
      <c r="AZ216" s="176">
        <v>36</v>
      </c>
      <c r="BA216" s="167"/>
      <c r="BB216" s="184">
        <v>197.2</v>
      </c>
      <c r="BC216" s="180">
        <v>40.270836666247298</v>
      </c>
      <c r="BD216" s="181" t="s">
        <v>55</v>
      </c>
      <c r="BE216" s="178">
        <v>1.2584636458202301</v>
      </c>
      <c r="BF216" s="179">
        <v>12.9219711747415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0.75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2.3E-2</v>
      </c>
      <c r="G217" s="168">
        <v>0.02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2107.43606</v>
      </c>
      <c r="N217" s="171">
        <v>2943.6799700000001</v>
      </c>
      <c r="O217" s="166">
        <v>1023.86830076124</v>
      </c>
      <c r="P217" s="172">
        <v>287.5</v>
      </c>
      <c r="Q217" s="178">
        <v>3.5612810461260498</v>
      </c>
      <c r="R217" s="179">
        <v>1971.6231174565301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1817.3734649999999</v>
      </c>
      <c r="Y217" s="166">
        <v>632.11731588407702</v>
      </c>
      <c r="Z217" s="177">
        <v>573</v>
      </c>
      <c r="AA217" s="182">
        <v>1.1031715809495199</v>
      </c>
      <c r="AB217" s="183">
        <v>-119.97810546054301</v>
      </c>
      <c r="AC217" s="168">
        <v>1.2999999999999999E-2</v>
      </c>
      <c r="AD217" s="168">
        <v>0.01</v>
      </c>
      <c r="AE217" s="176">
        <v>0</v>
      </c>
      <c r="AF217" s="176">
        <v>160</v>
      </c>
      <c r="AG217" s="167"/>
      <c r="AH217" s="180">
        <v>111.25</v>
      </c>
      <c r="AI217" s="166">
        <v>38.694881787604103</v>
      </c>
      <c r="AJ217" s="181" t="s">
        <v>53</v>
      </c>
      <c r="AK217" s="173">
        <v>0.61420447281911295</v>
      </c>
      <c r="AL217" s="174">
        <v>-101.75724073126401</v>
      </c>
      <c r="AM217" s="168"/>
      <c r="AN217" s="168"/>
      <c r="AO217" s="176">
        <v>70</v>
      </c>
      <c r="AP217" s="176">
        <v>107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-31.497077011114602</v>
      </c>
      <c r="AW217" s="168"/>
      <c r="AX217" s="168"/>
      <c r="AY217" s="176">
        <v>24</v>
      </c>
      <c r="AZ217" s="176">
        <v>33</v>
      </c>
      <c r="BA217" s="167"/>
      <c r="BB217" s="184">
        <v>75</v>
      </c>
      <c r="BC217" s="180">
        <v>26.086437160182602</v>
      </c>
      <c r="BD217" s="181" t="s">
        <v>55</v>
      </c>
      <c r="BE217" s="188">
        <v>0.81520116125570496</v>
      </c>
      <c r="BF217" s="171">
        <v>-33.194154022229299</v>
      </c>
      <c r="BG217" s="168"/>
      <c r="BH217" s="168"/>
      <c r="BI217" s="176">
        <v>18</v>
      </c>
      <c r="BJ217" s="176">
        <v>36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3.3000000000000002E-2</v>
      </c>
      <c r="G218" s="168">
        <v>3.1E-2</v>
      </c>
      <c r="H218" s="169"/>
      <c r="I218" s="170">
        <v>5</v>
      </c>
      <c r="J218" s="170">
        <v>5</v>
      </c>
      <c r="K218" s="167"/>
      <c r="L218" s="171">
        <v>2781.8018000000002</v>
      </c>
      <c r="M218" s="171">
        <v>2224.1671700000002</v>
      </c>
      <c r="N218" s="171">
        <v>5005.9689699999999</v>
      </c>
      <c r="O218" s="166">
        <v>1966.07000247828</v>
      </c>
      <c r="P218" s="172">
        <v>271.947</v>
      </c>
      <c r="Q218" s="178">
        <v>7.2296072487590601</v>
      </c>
      <c r="R218" s="179">
        <v>4191.6758409049899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2434.1344749999998</v>
      </c>
      <c r="Y218" s="166">
        <v>955.99449416797097</v>
      </c>
      <c r="Z218" s="177">
        <v>573</v>
      </c>
      <c r="AA218" s="178">
        <v>1.66840225858285</v>
      </c>
      <c r="AB218" s="179">
        <v>718.39588265868804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138.85</v>
      </c>
      <c r="AI218" s="166">
        <v>54.5326632026864</v>
      </c>
      <c r="AJ218" s="181" t="s">
        <v>53</v>
      </c>
      <c r="AK218" s="188">
        <v>0.86559782861406998</v>
      </c>
      <c r="AL218" s="171">
        <v>-49.7914159118721</v>
      </c>
      <c r="AM218" s="168"/>
      <c r="AN218" s="168"/>
      <c r="AO218" s="176">
        <v>22</v>
      </c>
      <c r="AP218" s="176">
        <v>54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-30.1089310252373</v>
      </c>
      <c r="AW218" s="168"/>
      <c r="AX218" s="168"/>
      <c r="AY218" s="176">
        <v>23</v>
      </c>
      <c r="AZ218" s="176">
        <v>32</v>
      </c>
      <c r="BA218" s="167"/>
      <c r="BB218" s="184">
        <v>82.6</v>
      </c>
      <c r="BC218" s="180">
        <v>32.4407488695851</v>
      </c>
      <c r="BD218" s="181" t="s">
        <v>55</v>
      </c>
      <c r="BE218" s="182">
        <v>1.0137734021745399</v>
      </c>
      <c r="BF218" s="183">
        <v>-13.2178620504747</v>
      </c>
      <c r="BG218" s="168">
        <v>3.0000000000000001E-3</v>
      </c>
      <c r="BH218" s="168">
        <v>1E-3</v>
      </c>
      <c r="BI218" s="176">
        <v>0</v>
      </c>
      <c r="BJ218" s="176">
        <v>16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2389.9216200000001</v>
      </c>
      <c r="N219" s="171">
        <v>4738.1506399999998</v>
      </c>
      <c r="O219" s="166">
        <v>1249.77945582998</v>
      </c>
      <c r="P219" s="172">
        <v>272.346</v>
      </c>
      <c r="Q219" s="178">
        <v>4.5889400095098898</v>
      </c>
      <c r="R219" s="179">
        <v>3523.9126806689201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1633.338665</v>
      </c>
      <c r="Y219" s="166">
        <v>430.82486459944198</v>
      </c>
      <c r="Z219" s="177">
        <v>573</v>
      </c>
      <c r="AA219" s="173">
        <v>0.75187585444928795</v>
      </c>
      <c r="AB219" s="174">
        <v>-921.34673774763303</v>
      </c>
      <c r="AC219" s="168"/>
      <c r="AD219" s="168"/>
      <c r="AE219" s="176">
        <v>540</v>
      </c>
      <c r="AF219" s="176">
        <v>974</v>
      </c>
      <c r="AG219" s="167"/>
      <c r="AH219" s="180">
        <v>93.9</v>
      </c>
      <c r="AI219" s="166">
        <v>24.767952692706</v>
      </c>
      <c r="AJ219" s="181" t="s">
        <v>53</v>
      </c>
      <c r="AK219" s="173">
        <v>0.39314210623342899</v>
      </c>
      <c r="AL219" s="174">
        <v>-186.981641139792</v>
      </c>
      <c r="AM219" s="168"/>
      <c r="AN219" s="168"/>
      <c r="AO219" s="176">
        <v>145</v>
      </c>
      <c r="AP219" s="176">
        <v>193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-38.335019972010699</v>
      </c>
      <c r="AW219" s="168"/>
      <c r="AX219" s="168"/>
      <c r="AY219" s="176">
        <v>28</v>
      </c>
      <c r="AZ219" s="176">
        <v>40</v>
      </c>
      <c r="BA219" s="167"/>
      <c r="BB219" s="184">
        <v>204.4</v>
      </c>
      <c r="BC219" s="180">
        <v>53.914478491896801</v>
      </c>
      <c r="BD219" s="181" t="s">
        <v>55</v>
      </c>
      <c r="BE219" s="178">
        <v>1.6848274528717799</v>
      </c>
      <c r="BF219" s="179">
        <v>61.729960055978601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2.5999999999999999E-2</v>
      </c>
      <c r="G220" s="168">
        <v>2.3E-2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2541.6904100000002</v>
      </c>
      <c r="N220" s="171">
        <v>5343.3686299999999</v>
      </c>
      <c r="O220" s="166">
        <v>1303.77807883011</v>
      </c>
      <c r="P220" s="172">
        <v>276.21300000000002</v>
      </c>
      <c r="Q220" s="178">
        <v>4.7201908629576099</v>
      </c>
      <c r="R220" s="179">
        <v>4012.1085832520898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1930.296335</v>
      </c>
      <c r="Y220" s="166">
        <v>470.99090882283002</v>
      </c>
      <c r="Z220" s="177">
        <v>573</v>
      </c>
      <c r="AA220" s="188">
        <v>0.82197366286706897</v>
      </c>
      <c r="AB220" s="171">
        <v>-831.38398702159805</v>
      </c>
      <c r="AC220" s="168"/>
      <c r="AD220" s="168"/>
      <c r="AE220" s="176">
        <v>419</v>
      </c>
      <c r="AF220" s="176">
        <v>888</v>
      </c>
      <c r="AG220" s="167"/>
      <c r="AH220" s="180">
        <v>160.94999999999999</v>
      </c>
      <c r="AI220" s="166">
        <v>39.271683523677503</v>
      </c>
      <c r="AJ220" s="181" t="s">
        <v>53</v>
      </c>
      <c r="AK220" s="173">
        <v>0.62336005593138799</v>
      </c>
      <c r="AL220" s="174">
        <v>-142.6902448296</v>
      </c>
      <c r="AM220" s="168"/>
      <c r="AN220" s="168"/>
      <c r="AO220" s="176">
        <v>98</v>
      </c>
      <c r="AP220" s="176">
        <v>149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-48.3149828138666</v>
      </c>
      <c r="AW220" s="168"/>
      <c r="AX220" s="168"/>
      <c r="AY220" s="176">
        <v>37</v>
      </c>
      <c r="AZ220" s="176">
        <v>50</v>
      </c>
      <c r="BA220" s="167"/>
      <c r="BB220" s="184">
        <v>148.80000000000001</v>
      </c>
      <c r="BC220" s="180">
        <v>36.307092316391497</v>
      </c>
      <c r="BD220" s="181" t="s">
        <v>55</v>
      </c>
      <c r="BE220" s="182">
        <v>1.1345966348872301</v>
      </c>
      <c r="BF220" s="183">
        <v>-5.4299656277332504</v>
      </c>
      <c r="BG220" s="168">
        <v>1.6E-2</v>
      </c>
      <c r="BH220" s="168">
        <v>1.2999999999999999E-2</v>
      </c>
      <c r="BI220" s="176">
        <v>0</v>
      </c>
      <c r="BJ220" s="176">
        <v>9</v>
      </c>
      <c r="BK220" s="169"/>
      <c r="BL220" s="185">
        <v>0.8</v>
      </c>
      <c r="BM220" s="188">
        <v>0.78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1.2999999999999999E-2</v>
      </c>
      <c r="G221" s="168">
        <v>1.0999999999999999E-2</v>
      </c>
      <c r="H221" s="169"/>
      <c r="I221" s="170">
        <v>4</v>
      </c>
      <c r="J221" s="170">
        <v>4</v>
      </c>
      <c r="K221" s="167"/>
      <c r="L221" s="171">
        <v>726.80858999999998</v>
      </c>
      <c r="M221" s="171">
        <v>1249.59978</v>
      </c>
      <c r="N221" s="171">
        <v>1976.4083700000001</v>
      </c>
      <c r="O221" s="166">
        <v>644.384931428801</v>
      </c>
      <c r="P221" s="172">
        <v>259.01299999999998</v>
      </c>
      <c r="Q221" s="178">
        <v>2.4878478355480298</v>
      </c>
      <c r="R221" s="179">
        <v>1042.16463937087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1146.0728200000001</v>
      </c>
      <c r="Y221" s="166">
        <v>373.66369558944598</v>
      </c>
      <c r="Z221" s="177">
        <v>573</v>
      </c>
      <c r="AA221" s="173">
        <v>0.65211814238995802</v>
      </c>
      <c r="AB221" s="174">
        <v>-920.70242931371001</v>
      </c>
      <c r="AC221" s="168"/>
      <c r="AD221" s="168"/>
      <c r="AE221" s="176">
        <v>612</v>
      </c>
      <c r="AF221" s="176">
        <v>963</v>
      </c>
      <c r="AG221" s="167"/>
      <c r="AH221" s="180">
        <v>106.25</v>
      </c>
      <c r="AI221" s="166">
        <v>34.641575093263803</v>
      </c>
      <c r="AJ221" s="181" t="s">
        <v>53</v>
      </c>
      <c r="AK221" s="173">
        <v>0.549866271321648</v>
      </c>
      <c r="AL221" s="174">
        <v>-120.987069296272</v>
      </c>
      <c r="AM221" s="168"/>
      <c r="AN221" s="168"/>
      <c r="AO221" s="176">
        <v>87</v>
      </c>
      <c r="AP221" s="176">
        <v>126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-40.111001726037301</v>
      </c>
      <c r="AW221" s="168"/>
      <c r="AX221" s="168"/>
      <c r="AY221" s="176">
        <v>32</v>
      </c>
      <c r="AZ221" s="176">
        <v>42</v>
      </c>
      <c r="BA221" s="167"/>
      <c r="BB221" s="184">
        <v>98.8</v>
      </c>
      <c r="BC221" s="180">
        <v>32.212589357312602</v>
      </c>
      <c r="BD221" s="181" t="s">
        <v>55</v>
      </c>
      <c r="BE221" s="182">
        <v>1.0066434174160199</v>
      </c>
      <c r="BF221" s="183">
        <v>-16.622003452074601</v>
      </c>
      <c r="BG221" s="168">
        <v>3.0000000000000001E-3</v>
      </c>
      <c r="BH221" s="168">
        <v>1E-3</v>
      </c>
      <c r="BI221" s="176">
        <v>0</v>
      </c>
      <c r="BJ221" s="176">
        <v>19</v>
      </c>
      <c r="BK221" s="169"/>
      <c r="BL221" s="185">
        <v>0.8</v>
      </c>
      <c r="BM221" s="182">
        <v>0.82</v>
      </c>
      <c r="BN221" s="186">
        <v>7.5000000000000002E-4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0.02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2872.3741500000001</v>
      </c>
      <c r="N222" s="171">
        <v>6810.78557</v>
      </c>
      <c r="O222" s="166">
        <v>932.95285297695898</v>
      </c>
      <c r="P222" s="172">
        <v>287.5</v>
      </c>
      <c r="Q222" s="178">
        <v>3.24505340165899</v>
      </c>
      <c r="R222" s="179">
        <v>4342.5723115601704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3201.8572450000001</v>
      </c>
      <c r="Y222" s="166">
        <v>438.59578617561698</v>
      </c>
      <c r="Z222" s="177">
        <v>573</v>
      </c>
      <c r="AA222" s="173">
        <v>0.76543767220875603</v>
      </c>
      <c r="AB222" s="174">
        <v>-1717.3990926905201</v>
      </c>
      <c r="AC222" s="168"/>
      <c r="AD222" s="168"/>
      <c r="AE222" s="176">
        <v>982</v>
      </c>
      <c r="AF222" s="176">
        <v>1818</v>
      </c>
      <c r="AG222" s="167"/>
      <c r="AH222" s="180">
        <v>261.89999999999998</v>
      </c>
      <c r="AI222" s="166">
        <v>35.875502125765202</v>
      </c>
      <c r="AJ222" s="181" t="s">
        <v>53</v>
      </c>
      <c r="AK222" s="173">
        <v>0.56945241469468499</v>
      </c>
      <c r="AL222" s="174">
        <v>-278.96064445811999</v>
      </c>
      <c r="AM222" s="168"/>
      <c r="AN222" s="168"/>
      <c r="AO222" s="176">
        <v>199</v>
      </c>
      <c r="AP222" s="176">
        <v>290</v>
      </c>
      <c r="AQ222" s="167"/>
      <c r="AR222" s="180">
        <v>67.8</v>
      </c>
      <c r="AS222" s="166">
        <v>9.2873579386287801</v>
      </c>
      <c r="AT222" s="181" t="s">
        <v>54</v>
      </c>
      <c r="AU222" s="173">
        <v>0.58045987116429898</v>
      </c>
      <c r="AV222" s="174">
        <v>-69.561433513173299</v>
      </c>
      <c r="AW222" s="168"/>
      <c r="AX222" s="168"/>
      <c r="AY222" s="176">
        <v>50</v>
      </c>
      <c r="AZ222" s="176">
        <v>73</v>
      </c>
      <c r="BA222" s="167"/>
      <c r="BB222" s="184">
        <v>257.39999999999998</v>
      </c>
      <c r="BC222" s="180">
        <v>35.2590845634668</v>
      </c>
      <c r="BD222" s="181" t="s">
        <v>55</v>
      </c>
      <c r="BE222" s="182">
        <v>1.1018463926083399</v>
      </c>
      <c r="BF222" s="183">
        <v>-17.3228670263467</v>
      </c>
      <c r="BG222" s="168">
        <v>1.2E-2</v>
      </c>
      <c r="BH222" s="168">
        <v>0.01</v>
      </c>
      <c r="BI222" s="176">
        <v>0</v>
      </c>
      <c r="BJ222" s="176">
        <v>23</v>
      </c>
      <c r="BK222" s="169"/>
      <c r="BL222" s="185">
        <v>0.8</v>
      </c>
      <c r="BM222" s="173">
        <v>0.66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0.06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1478.2061000000001</v>
      </c>
      <c r="N223" s="171">
        <v>2969.88906</v>
      </c>
      <c r="O223" s="166">
        <v>1002.91713412185</v>
      </c>
      <c r="P223" s="172">
        <v>273.31099999999998</v>
      </c>
      <c r="Q223" s="178">
        <v>3.6695088529984199</v>
      </c>
      <c r="R223" s="179">
        <v>2018.1024110302999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2048.5781099999999</v>
      </c>
      <c r="Y223" s="166">
        <v>691.79489388265495</v>
      </c>
      <c r="Z223" s="177">
        <v>573</v>
      </c>
      <c r="AA223" s="178">
        <v>1.2073209317323801</v>
      </c>
      <c r="AB223" s="179">
        <v>53.145251975125099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151.65</v>
      </c>
      <c r="AI223" s="166">
        <v>51.2114696262691</v>
      </c>
      <c r="AJ223" s="181" t="s">
        <v>53</v>
      </c>
      <c r="AK223" s="188">
        <v>0.81288047025823895</v>
      </c>
      <c r="AL223" s="171">
        <v>-67.743141458232301</v>
      </c>
      <c r="AM223" s="168"/>
      <c r="AN223" s="168"/>
      <c r="AO223" s="176">
        <v>35</v>
      </c>
      <c r="AP223" s="176">
        <v>73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15.281106931242601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240.4</v>
      </c>
      <c r="BC223" s="180">
        <v>81.181914264128494</v>
      </c>
      <c r="BD223" s="181" t="s">
        <v>55</v>
      </c>
      <c r="BE223" s="178">
        <v>2.5369348207540101</v>
      </c>
      <c r="BF223" s="179">
        <v>128.96221386248499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0.82</v>
      </c>
      <c r="BN223" s="186">
        <v>7.5000000000000002E-4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3.1E-2</v>
      </c>
      <c r="H224" s="169"/>
      <c r="I224" s="170">
        <v>4</v>
      </c>
      <c r="J224" s="170">
        <v>4</v>
      </c>
      <c r="K224" s="167"/>
      <c r="L224" s="171">
        <v>1335.1375700000001</v>
      </c>
      <c r="M224" s="171">
        <v>1062.2058500000001</v>
      </c>
      <c r="N224" s="171">
        <v>2397.3434200000002</v>
      </c>
      <c r="O224" s="166">
        <v>760.53962397999896</v>
      </c>
      <c r="P224" s="172">
        <v>216.041</v>
      </c>
      <c r="Q224" s="178">
        <v>3.5203485633745402</v>
      </c>
      <c r="R224" s="179">
        <v>1596.4920806606101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1684.2708150000001</v>
      </c>
      <c r="Y224" s="166">
        <v>534.32256790334498</v>
      </c>
      <c r="Z224" s="177">
        <v>573</v>
      </c>
      <c r="AA224" s="188">
        <v>0.93250011850496495</v>
      </c>
      <c r="AB224" s="171">
        <v>-439.80663993434399</v>
      </c>
      <c r="AC224" s="168"/>
      <c r="AD224" s="168"/>
      <c r="AE224" s="176">
        <v>122</v>
      </c>
      <c r="AF224" s="176">
        <v>484</v>
      </c>
      <c r="AG224" s="167"/>
      <c r="AH224" s="180">
        <v>200.55</v>
      </c>
      <c r="AI224" s="166">
        <v>63.623017176733399</v>
      </c>
      <c r="AJ224" s="181" t="s">
        <v>53</v>
      </c>
      <c r="AK224" s="182">
        <v>1.0098891615354499</v>
      </c>
      <c r="AL224" s="183">
        <v>-32.987311799064003</v>
      </c>
      <c r="AM224" s="168">
        <v>3.0000000000000001E-3</v>
      </c>
      <c r="AN224" s="168">
        <v>1E-3</v>
      </c>
      <c r="AO224" s="176">
        <v>0</v>
      </c>
      <c r="AP224" s="176">
        <v>38</v>
      </c>
      <c r="AQ224" s="167"/>
      <c r="AR224" s="180">
        <v>9</v>
      </c>
      <c r="AS224" s="166">
        <v>2.8551840169065099</v>
      </c>
      <c r="AT224" s="181" t="s">
        <v>54</v>
      </c>
      <c r="AU224" s="173">
        <v>0.17844900105665701</v>
      </c>
      <c r="AV224" s="174">
        <v>-50.311063314047999</v>
      </c>
      <c r="AW224" s="168"/>
      <c r="AX224" s="168"/>
      <c r="AY224" s="176">
        <v>42</v>
      </c>
      <c r="AZ224" s="176">
        <v>52</v>
      </c>
      <c r="BA224" s="167"/>
      <c r="BB224" s="184">
        <v>136.6</v>
      </c>
      <c r="BC224" s="180">
        <v>43.3353485232699</v>
      </c>
      <c r="BD224" s="181" t="s">
        <v>55</v>
      </c>
      <c r="BE224" s="178">
        <v>1.3542296413521899</v>
      </c>
      <c r="BF224" s="179">
        <v>17.977873371904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4.9000000000000002E-2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1044.5414800000001</v>
      </c>
      <c r="N225" s="171">
        <v>4348.2225099999996</v>
      </c>
      <c r="O225" s="166">
        <v>564.00756777585195</v>
      </c>
      <c r="P225" s="172">
        <v>287.5</v>
      </c>
      <c r="Q225" s="178">
        <v>1.9617654531333999</v>
      </c>
      <c r="R225" s="179">
        <v>1741.63686359027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5019.7256699999998</v>
      </c>
      <c r="Y225" s="166">
        <v>651.10818490259499</v>
      </c>
      <c r="Z225" s="177">
        <v>573</v>
      </c>
      <c r="AA225" s="182">
        <v>1.13631445881779</v>
      </c>
      <c r="AB225" s="183">
        <v>-175.312853105313</v>
      </c>
      <c r="AC225" s="168">
        <v>1.6E-2</v>
      </c>
      <c r="AD225" s="168">
        <v>1.4E-2</v>
      </c>
      <c r="AE225" s="176">
        <v>0</v>
      </c>
      <c r="AF225" s="176">
        <v>282</v>
      </c>
      <c r="AG225" s="167"/>
      <c r="AH225" s="180">
        <v>261.10000000000002</v>
      </c>
      <c r="AI225" s="166">
        <v>33.867258542450898</v>
      </c>
      <c r="AJ225" s="181" t="s">
        <v>53</v>
      </c>
      <c r="AK225" s="173">
        <v>0.53757553241985601</v>
      </c>
      <c r="AL225" s="174">
        <v>-310.08224599587197</v>
      </c>
      <c r="AM225" s="168"/>
      <c r="AN225" s="168"/>
      <c r="AO225" s="176">
        <v>225</v>
      </c>
      <c r="AP225" s="176">
        <v>322</v>
      </c>
      <c r="AQ225" s="167"/>
      <c r="AR225" s="180">
        <v>135.5</v>
      </c>
      <c r="AS225" s="166">
        <v>17.575693345469499</v>
      </c>
      <c r="AT225" s="181" t="s">
        <v>54</v>
      </c>
      <c r="AU225" s="182">
        <v>1.0984808340918499</v>
      </c>
      <c r="AV225" s="183">
        <v>-9.5621577132373297</v>
      </c>
      <c r="AW225" s="168">
        <v>6.0000000000000001E-3</v>
      </c>
      <c r="AX225" s="168">
        <v>5.0000000000000001E-3</v>
      </c>
      <c r="AY225" s="176">
        <v>0</v>
      </c>
      <c r="AZ225" s="176">
        <v>13</v>
      </c>
      <c r="BA225" s="167"/>
      <c r="BB225" s="184">
        <v>310.39999999999998</v>
      </c>
      <c r="BC225" s="180">
        <v>40.261957302094103</v>
      </c>
      <c r="BD225" s="181" t="s">
        <v>55</v>
      </c>
      <c r="BE225" s="178">
        <v>1.2581861656904401</v>
      </c>
      <c r="BF225" s="179">
        <v>20.2756845735254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0.02</v>
      </c>
      <c r="G226" s="168">
        <v>1.7000000000000001E-2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1584.0816199999999</v>
      </c>
      <c r="N226" s="171">
        <v>2384.7373899999998</v>
      </c>
      <c r="O226" s="166">
        <v>840.59518526245199</v>
      </c>
      <c r="P226" s="172">
        <v>287.5</v>
      </c>
      <c r="Q226" s="178">
        <v>2.9238093400433098</v>
      </c>
      <c r="R226" s="179">
        <v>1425.5602192346701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1744.8327850000001</v>
      </c>
      <c r="Y226" s="166">
        <v>615.03545183189999</v>
      </c>
      <c r="Z226" s="177">
        <v>573</v>
      </c>
      <c r="AA226" s="182">
        <v>1.07336029988115</v>
      </c>
      <c r="AB226" s="183">
        <v>-166.84901969055801</v>
      </c>
      <c r="AC226" s="168">
        <v>0.01</v>
      </c>
      <c r="AD226" s="168">
        <v>7.0000000000000001E-3</v>
      </c>
      <c r="AE226" s="176">
        <v>0</v>
      </c>
      <c r="AF226" s="176">
        <v>206</v>
      </c>
      <c r="AG226" s="167"/>
      <c r="AH226" s="180">
        <v>128</v>
      </c>
      <c r="AI226" s="166">
        <v>45.118671835641301</v>
      </c>
      <c r="AJ226" s="181" t="s">
        <v>53</v>
      </c>
      <c r="AK226" s="173">
        <v>0.71616939421652903</v>
      </c>
      <c r="AL226" s="174">
        <v>-82.184910463359799</v>
      </c>
      <c r="AM226" s="168"/>
      <c r="AN226" s="168"/>
      <c r="AO226" s="176">
        <v>51</v>
      </c>
      <c r="AP226" s="176">
        <v>87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-44.780294720853298</v>
      </c>
      <c r="AW226" s="168"/>
      <c r="AX226" s="168"/>
      <c r="AY226" s="176">
        <v>37</v>
      </c>
      <c r="AZ226" s="176">
        <v>46</v>
      </c>
      <c r="BA226" s="167"/>
      <c r="BB226" s="184">
        <v>76.400000000000006</v>
      </c>
      <c r="BC226" s="180">
        <v>26.930207251898398</v>
      </c>
      <c r="BD226" s="181" t="s">
        <v>55</v>
      </c>
      <c r="BE226" s="188">
        <v>0.84156897662182595</v>
      </c>
      <c r="BF226" s="171">
        <v>-30.360589441706601</v>
      </c>
      <c r="BG226" s="168"/>
      <c r="BH226" s="168"/>
      <c r="BI226" s="176">
        <v>15</v>
      </c>
      <c r="BJ226" s="176">
        <v>33</v>
      </c>
      <c r="BK226" s="169"/>
      <c r="BL226" s="185">
        <v>0.8</v>
      </c>
      <c r="BM226" s="182">
        <v>0.87</v>
      </c>
      <c r="BN226" s="186">
        <v>2.6250000000000002E-3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4.8000000000000001E-2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1197.97119</v>
      </c>
      <c r="N227" s="171">
        <v>4065.4204199999999</v>
      </c>
      <c r="O227" s="166">
        <v>1365.25383477784</v>
      </c>
      <c r="P227" s="172">
        <v>252.76900000000001</v>
      </c>
      <c r="Q227" s="178">
        <v>5.4011917394057001</v>
      </c>
      <c r="R227" s="179">
        <v>3180.2575439925599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2472.7702300000001</v>
      </c>
      <c r="Y227" s="166">
        <v>830.40834409740603</v>
      </c>
      <c r="Z227" s="177">
        <v>573</v>
      </c>
      <c r="AA227" s="178">
        <v>1.4492292218104801</v>
      </c>
      <c r="AB227" s="179">
        <v>466.20167154439298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144.65</v>
      </c>
      <c r="AI227" s="166">
        <v>48.5765177517887</v>
      </c>
      <c r="AJ227" s="181" t="s">
        <v>53</v>
      </c>
      <c r="AK227" s="173">
        <v>0.77105583732997995</v>
      </c>
      <c r="AL227" s="174">
        <v>-75.967485484647895</v>
      </c>
      <c r="AM227" s="168"/>
      <c r="AN227" s="168"/>
      <c r="AO227" s="176">
        <v>43</v>
      </c>
      <c r="AP227" s="176">
        <v>81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-42.729837583402599</v>
      </c>
      <c r="AW227" s="168"/>
      <c r="AX227" s="168"/>
      <c r="AY227" s="176">
        <v>35</v>
      </c>
      <c r="AZ227" s="176">
        <v>44</v>
      </c>
      <c r="BA227" s="167"/>
      <c r="BB227" s="184">
        <v>112.4</v>
      </c>
      <c r="BC227" s="180">
        <v>37.746288249575201</v>
      </c>
      <c r="BD227" s="181" t="s">
        <v>55</v>
      </c>
      <c r="BE227" s="178">
        <v>1.1795715077992299</v>
      </c>
      <c r="BF227" s="179">
        <v>0.340324833194728</v>
      </c>
      <c r="BG227" s="168">
        <v>0.02</v>
      </c>
      <c r="BH227" s="168">
        <v>1.7999999999999999E-2</v>
      </c>
      <c r="BI227" s="176">
        <v>0</v>
      </c>
      <c r="BJ227" s="176">
        <v>2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1.7000000000000001E-2</v>
      </c>
      <c r="G228" s="168">
        <v>1.4999999999999999E-2</v>
      </c>
      <c r="H228" s="169"/>
      <c r="I228" s="170">
        <v>4</v>
      </c>
      <c r="J228" s="170">
        <v>4</v>
      </c>
      <c r="K228" s="167"/>
      <c r="L228" s="171">
        <v>1722.8988899999999</v>
      </c>
      <c r="M228" s="171">
        <v>449.52262000000002</v>
      </c>
      <c r="N228" s="171">
        <v>2172.4215100000001</v>
      </c>
      <c r="O228" s="166">
        <v>655.84297316740196</v>
      </c>
      <c r="P228" s="172">
        <v>266.572</v>
      </c>
      <c r="Q228" s="178">
        <v>2.4602845503931499</v>
      </c>
      <c r="R228" s="179">
        <v>1134.01816947918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1627.174665</v>
      </c>
      <c r="Y228" s="166">
        <v>491.23573176011899</v>
      </c>
      <c r="Z228" s="177">
        <v>573</v>
      </c>
      <c r="AA228" s="188">
        <v>0.85730494198973595</v>
      </c>
      <c r="AB228" s="171">
        <v>-604.88689479783295</v>
      </c>
      <c r="AC228" s="168"/>
      <c r="AD228" s="168"/>
      <c r="AE228" s="176">
        <v>271</v>
      </c>
      <c r="AF228" s="176">
        <v>651</v>
      </c>
      <c r="AG228" s="167"/>
      <c r="AH228" s="180">
        <v>167.35</v>
      </c>
      <c r="AI228" s="166">
        <v>50.522111410858201</v>
      </c>
      <c r="AJ228" s="181" t="s">
        <v>53</v>
      </c>
      <c r="AK228" s="188">
        <v>0.801938276362828</v>
      </c>
      <c r="AL228" s="171">
        <v>-78.059909715992106</v>
      </c>
      <c r="AM228" s="168"/>
      <c r="AN228" s="168"/>
      <c r="AO228" s="176">
        <v>42</v>
      </c>
      <c r="AP228" s="176">
        <v>84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-31.526326277077398</v>
      </c>
      <c r="AW228" s="168"/>
      <c r="AX228" s="168"/>
      <c r="AY228" s="176">
        <v>23</v>
      </c>
      <c r="AZ228" s="176">
        <v>33</v>
      </c>
      <c r="BA228" s="167"/>
      <c r="BB228" s="184">
        <v>110.8</v>
      </c>
      <c r="BC228" s="180">
        <v>33.449954851049199</v>
      </c>
      <c r="BD228" s="181" t="s">
        <v>55</v>
      </c>
      <c r="BE228" s="182">
        <v>1.0453110890952899</v>
      </c>
      <c r="BF228" s="183">
        <v>-13.8526525541547</v>
      </c>
      <c r="BG228" s="168">
        <v>7.0000000000000001E-3</v>
      </c>
      <c r="BH228" s="168">
        <v>5.0000000000000001E-3</v>
      </c>
      <c r="BI228" s="176">
        <v>0</v>
      </c>
      <c r="BJ228" s="176">
        <v>17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2252.6071099999999</v>
      </c>
      <c r="N229" s="171">
        <v>3453.5925299999999</v>
      </c>
      <c r="O229" s="166">
        <v>902.38470145911799</v>
      </c>
      <c r="P229" s="172">
        <v>255.06700000000001</v>
      </c>
      <c r="Q229" s="178">
        <v>3.5378339865961399</v>
      </c>
      <c r="R229" s="179">
        <v>2305.5949612425102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1830.30639</v>
      </c>
      <c r="Y229" s="166">
        <v>478.23837669664698</v>
      </c>
      <c r="Z229" s="177">
        <v>573</v>
      </c>
      <c r="AA229" s="188">
        <v>0.83462194885976804</v>
      </c>
      <c r="AB229" s="171">
        <v>-748.63407230223402</v>
      </c>
      <c r="AC229" s="168"/>
      <c r="AD229" s="168"/>
      <c r="AE229" s="176">
        <v>363</v>
      </c>
      <c r="AF229" s="176">
        <v>802</v>
      </c>
      <c r="AG229" s="167"/>
      <c r="AH229" s="180">
        <v>112.9</v>
      </c>
      <c r="AI229" s="166">
        <v>29.499494196188301</v>
      </c>
      <c r="AJ229" s="181" t="s">
        <v>53</v>
      </c>
      <c r="AK229" s="173">
        <v>0.46824593962203698</v>
      </c>
      <c r="AL229" s="174">
        <v>-170.648427792392</v>
      </c>
      <c r="AM229" s="168"/>
      <c r="AN229" s="168"/>
      <c r="AO229" s="176">
        <v>129</v>
      </c>
      <c r="AP229" s="176">
        <v>177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-62.012299121877398</v>
      </c>
      <c r="AW229" s="168"/>
      <c r="AX229" s="168"/>
      <c r="AY229" s="176">
        <v>52</v>
      </c>
      <c r="AZ229" s="176">
        <v>64</v>
      </c>
      <c r="BA229" s="167"/>
      <c r="BB229" s="184">
        <v>107.6</v>
      </c>
      <c r="BC229" s="180">
        <v>28.114664087775601</v>
      </c>
      <c r="BD229" s="181" t="s">
        <v>55</v>
      </c>
      <c r="BE229" s="188">
        <v>0.87858325274298799</v>
      </c>
      <c r="BF229" s="171">
        <v>-36.424598243754801</v>
      </c>
      <c r="BG229" s="168"/>
      <c r="BH229" s="168"/>
      <c r="BI229" s="176">
        <v>15</v>
      </c>
      <c r="BJ229" s="176">
        <v>40</v>
      </c>
      <c r="BK229" s="169"/>
      <c r="BL229" s="185">
        <v>0.8</v>
      </c>
      <c r="BM229" s="188">
        <v>0.79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3.5999999999999997E-2</v>
      </c>
      <c r="G230" s="168">
        <v>3.4000000000000002E-2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4068.4396400000001</v>
      </c>
      <c r="N230" s="171">
        <v>8095.4506499999998</v>
      </c>
      <c r="O230" s="166">
        <v>1344.1811170727899</v>
      </c>
      <c r="P230" s="172">
        <v>287.5</v>
      </c>
      <c r="Q230" s="178">
        <v>4.6754125811227496</v>
      </c>
      <c r="R230" s="179">
        <v>6059.21324865523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3573.5986849999999</v>
      </c>
      <c r="Y230" s="166">
        <v>593.365839661211</v>
      </c>
      <c r="Z230" s="177">
        <v>573</v>
      </c>
      <c r="AA230" s="182">
        <v>1.0355424775937401</v>
      </c>
      <c r="AB230" s="183">
        <v>-484.71098794105001</v>
      </c>
      <c r="AC230" s="168">
        <v>6.0000000000000001E-3</v>
      </c>
      <c r="AD230" s="168">
        <v>4.0000000000000001E-3</v>
      </c>
      <c r="AE230" s="176">
        <v>0</v>
      </c>
      <c r="AF230" s="176">
        <v>568</v>
      </c>
      <c r="AG230" s="167"/>
      <c r="AH230" s="180">
        <v>343.85</v>
      </c>
      <c r="AI230" s="166">
        <v>57.093384554876899</v>
      </c>
      <c r="AJ230" s="181" t="s">
        <v>53</v>
      </c>
      <c r="AK230" s="188">
        <v>0.90624419928376099</v>
      </c>
      <c r="AL230" s="171">
        <v>-102.351587077288</v>
      </c>
      <c r="AM230" s="168"/>
      <c r="AN230" s="168"/>
      <c r="AO230" s="176">
        <v>36</v>
      </c>
      <c r="AP230" s="176">
        <v>112</v>
      </c>
      <c r="AQ230" s="167"/>
      <c r="AR230" s="180">
        <v>51.7</v>
      </c>
      <c r="AS230" s="166">
        <v>8.5843477722470194</v>
      </c>
      <c r="AT230" s="181" t="s">
        <v>54</v>
      </c>
      <c r="AU230" s="173">
        <v>0.53652173576543905</v>
      </c>
      <c r="AV230" s="174">
        <v>-61.621037987882701</v>
      </c>
      <c r="AW230" s="168"/>
      <c r="AX230" s="168"/>
      <c r="AY230" s="176">
        <v>45</v>
      </c>
      <c r="AZ230" s="176">
        <v>64</v>
      </c>
      <c r="BA230" s="167"/>
      <c r="BB230" s="184">
        <v>246.2</v>
      </c>
      <c r="BC230" s="180">
        <v>40.879427882538003</v>
      </c>
      <c r="BD230" s="181" t="s">
        <v>55</v>
      </c>
      <c r="BE230" s="178">
        <v>1.2774821213293099</v>
      </c>
      <c r="BF230" s="179">
        <v>19.557924024234602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0.83</v>
      </c>
      <c r="BN230" s="186">
        <v>1.1249999999999999E-3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2035.55105</v>
      </c>
      <c r="N231" s="171">
        <v>5304.6083699999999</v>
      </c>
      <c r="O231" s="166">
        <v>929.87032802915303</v>
      </c>
      <c r="P231" s="172">
        <v>221.803</v>
      </c>
      <c r="Q231" s="178">
        <v>4.1923252978054997</v>
      </c>
      <c r="R231" s="179">
        <v>3816.5989718778101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3008.8086050000002</v>
      </c>
      <c r="Y231" s="166">
        <v>527.42853936798497</v>
      </c>
      <c r="Z231" s="177">
        <v>573</v>
      </c>
      <c r="AA231" s="188">
        <v>0.920468655092469</v>
      </c>
      <c r="AB231" s="171">
        <v>-835.275492708397</v>
      </c>
      <c r="AC231" s="168"/>
      <c r="AD231" s="168"/>
      <c r="AE231" s="176">
        <v>260</v>
      </c>
      <c r="AF231" s="176">
        <v>914</v>
      </c>
      <c r="AG231" s="167"/>
      <c r="AH231" s="180">
        <v>278.14999999999998</v>
      </c>
      <c r="AI231" s="166">
        <v>48.758252014240398</v>
      </c>
      <c r="AJ231" s="181" t="s">
        <v>53</v>
      </c>
      <c r="AK231" s="173">
        <v>0.773940508162546</v>
      </c>
      <c r="AL231" s="174">
        <v>-144.49798980040001</v>
      </c>
      <c r="AM231" s="168"/>
      <c r="AN231" s="168"/>
      <c r="AO231" s="176">
        <v>82</v>
      </c>
      <c r="AP231" s="176">
        <v>154</v>
      </c>
      <c r="AQ231" s="167"/>
      <c r="AR231" s="180">
        <v>25.6</v>
      </c>
      <c r="AS231" s="166">
        <v>4.4875471923945804</v>
      </c>
      <c r="AT231" s="181" t="s">
        <v>54</v>
      </c>
      <c r="AU231" s="173">
        <v>0.280471699524661</v>
      </c>
      <c r="AV231" s="174">
        <v>-81.739172012799898</v>
      </c>
      <c r="AW231" s="168"/>
      <c r="AX231" s="168"/>
      <c r="AY231" s="176">
        <v>66</v>
      </c>
      <c r="AZ231" s="176">
        <v>84</v>
      </c>
      <c r="BA231" s="167"/>
      <c r="BB231" s="184">
        <v>259.60000000000002</v>
      </c>
      <c r="BC231" s="180">
        <v>45.506533247876298</v>
      </c>
      <c r="BD231" s="181" t="s">
        <v>55</v>
      </c>
      <c r="BE231" s="178">
        <v>1.4220791639961401</v>
      </c>
      <c r="BF231" s="179">
        <v>44.921655974400203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0.77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5.3999999999999999E-2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589.73445000000004</v>
      </c>
      <c r="N232" s="171">
        <v>1253.3498099999999</v>
      </c>
      <c r="O232" s="166">
        <v>510.26119195717001</v>
      </c>
      <c r="P232" s="172">
        <v>232.92099999999999</v>
      </c>
      <c r="Q232" s="178">
        <v>2.19070496845355</v>
      </c>
      <c r="R232" s="179">
        <v>580.53471267519899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2066.6131500000001</v>
      </c>
      <c r="Y232" s="166">
        <v>841.35528710325605</v>
      </c>
      <c r="Z232" s="177">
        <v>573</v>
      </c>
      <c r="AA232" s="178">
        <v>1.4683338343861401</v>
      </c>
      <c r="AB232" s="179">
        <v>411.44658808797402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161.19999999999999</v>
      </c>
      <c r="AI232" s="166">
        <v>65.627411826468304</v>
      </c>
      <c r="AJ232" s="181" t="s">
        <v>53</v>
      </c>
      <c r="AK232" s="182">
        <v>1.0417049496264801</v>
      </c>
      <c r="AL232" s="183">
        <v>-20.781663875144201</v>
      </c>
      <c r="AM232" s="168">
        <v>6.0000000000000001E-3</v>
      </c>
      <c r="AN232" s="168">
        <v>4.0000000000000001E-3</v>
      </c>
      <c r="AO232" s="176">
        <v>0</v>
      </c>
      <c r="AP232" s="176">
        <v>25</v>
      </c>
      <c r="AQ232" s="167"/>
      <c r="AR232" s="180">
        <v>11</v>
      </c>
      <c r="AS232" s="166">
        <v>4.4782973330716596</v>
      </c>
      <c r="AT232" s="181" t="s">
        <v>54</v>
      </c>
      <c r="AU232" s="173">
        <v>0.279893583316979</v>
      </c>
      <c r="AV232" s="174">
        <v>-35.217565428608097</v>
      </c>
      <c r="AW232" s="168"/>
      <c r="AX232" s="168"/>
      <c r="AY232" s="176">
        <v>29</v>
      </c>
      <c r="AZ232" s="176">
        <v>37</v>
      </c>
      <c r="BA232" s="167"/>
      <c r="BB232" s="184">
        <v>99.6</v>
      </c>
      <c r="BC232" s="180">
        <v>40.548946761266997</v>
      </c>
      <c r="BD232" s="181" t="s">
        <v>55</v>
      </c>
      <c r="BE232" s="178">
        <v>1.2671545862895901</v>
      </c>
      <c r="BF232" s="179">
        <v>7.16486914278389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0.86</v>
      </c>
      <c r="BN232" s="186">
        <v>2.2499999999999998E-3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4.7E-2</v>
      </c>
      <c r="G233" s="168">
        <v>4.2999999999999997E-2</v>
      </c>
      <c r="H233" s="169"/>
      <c r="I233" s="170">
        <v>5</v>
      </c>
      <c r="J233" s="170">
        <v>5</v>
      </c>
      <c r="K233" s="167"/>
      <c r="L233" s="171">
        <v>857.91168000000005</v>
      </c>
      <c r="M233" s="171">
        <v>1939.9345699999999</v>
      </c>
      <c r="N233" s="171">
        <v>2797.8462500000001</v>
      </c>
      <c r="O233" s="166">
        <v>841.11829063264599</v>
      </c>
      <c r="P233" s="172">
        <v>222.845</v>
      </c>
      <c r="Q233" s="178">
        <v>3.7744543993926101</v>
      </c>
      <c r="R233" s="179">
        <v>1926.1263027330599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2089.13184</v>
      </c>
      <c r="Y233" s="166">
        <v>628.05702856868402</v>
      </c>
      <c r="Z233" s="177">
        <v>573</v>
      </c>
      <c r="AA233" s="182">
        <v>1.09608556469229</v>
      </c>
      <c r="AB233" s="183">
        <v>-152.31638537619301</v>
      </c>
      <c r="AC233" s="168">
        <v>1.2E-2</v>
      </c>
      <c r="AD233" s="168">
        <v>0.01</v>
      </c>
      <c r="AE233" s="176">
        <v>0</v>
      </c>
      <c r="AF233" s="176">
        <v>199</v>
      </c>
      <c r="AG233" s="167"/>
      <c r="AH233" s="180">
        <v>215.65</v>
      </c>
      <c r="AI233" s="166">
        <v>64.830996118864704</v>
      </c>
      <c r="AJ233" s="181" t="s">
        <v>53</v>
      </c>
      <c r="AK233" s="182">
        <v>1.0290634304581701</v>
      </c>
      <c r="AL233" s="183">
        <v>-30.791951481152001</v>
      </c>
      <c r="AM233" s="168">
        <v>5.0000000000000001E-3</v>
      </c>
      <c r="AN233" s="168">
        <v>3.0000000000000001E-3</v>
      </c>
      <c r="AO233" s="176">
        <v>0</v>
      </c>
      <c r="AP233" s="176">
        <v>36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-33.388432122197301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42.423135755605301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3.6999999999999998E-2</v>
      </c>
      <c r="G234" s="168">
        <v>3.5000000000000003E-2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732.51864</v>
      </c>
      <c r="N234" s="171">
        <v>1915.2028299999999</v>
      </c>
      <c r="O234" s="166">
        <v>841.95303891446201</v>
      </c>
      <c r="P234" s="172">
        <v>212.5</v>
      </c>
      <c r="Q234" s="178">
        <v>3.9621319478327601</v>
      </c>
      <c r="R234" s="179">
        <v>1346.7516633718999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1767.1626650000001</v>
      </c>
      <c r="Y234" s="166">
        <v>776.87227313303902</v>
      </c>
      <c r="Z234" s="177">
        <v>573</v>
      </c>
      <c r="AA234" s="178">
        <v>1.35579803339099</v>
      </c>
      <c r="AB234" s="179">
        <v>234.35081333929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125.8</v>
      </c>
      <c r="AI234" s="166">
        <v>55.303642327762901</v>
      </c>
      <c r="AJ234" s="181" t="s">
        <v>53</v>
      </c>
      <c r="AK234" s="188">
        <v>0.87783559250417298</v>
      </c>
      <c r="AL234" s="171">
        <v>-42.729051753271698</v>
      </c>
      <c r="AM234" s="168"/>
      <c r="AN234" s="168"/>
      <c r="AO234" s="176">
        <v>18</v>
      </c>
      <c r="AP234" s="176">
        <v>47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-23.201029016703899</v>
      </c>
      <c r="AW234" s="168"/>
      <c r="AX234" s="168"/>
      <c r="AY234" s="176">
        <v>17</v>
      </c>
      <c r="AZ234" s="176">
        <v>25</v>
      </c>
      <c r="BA234" s="167"/>
      <c r="BB234" s="184">
        <v>76.599999999999994</v>
      </c>
      <c r="BC234" s="180">
        <v>33.674554867302398</v>
      </c>
      <c r="BD234" s="181" t="s">
        <v>55</v>
      </c>
      <c r="BE234" s="182">
        <v>1.0523298396031999</v>
      </c>
      <c r="BF234" s="183">
        <v>-9.0020580334078595</v>
      </c>
      <c r="BG234" s="168">
        <v>7.0000000000000001E-3</v>
      </c>
      <c r="BH234" s="168">
        <v>5.0000000000000001E-3</v>
      </c>
      <c r="BI234" s="176">
        <v>0</v>
      </c>
      <c r="BJ234" s="176">
        <v>11</v>
      </c>
      <c r="BK234" s="169"/>
      <c r="BL234" s="185">
        <v>0.8</v>
      </c>
      <c r="BM234" s="182">
        <v>0.83</v>
      </c>
      <c r="BN234" s="186">
        <v>1.1249999999999999E-3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6.8000000000000005E-2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2167.4885599999998</v>
      </c>
      <c r="N235" s="171">
        <v>3133.5583999999999</v>
      </c>
      <c r="O235" s="166">
        <v>1066.6946136921999</v>
      </c>
      <c r="P235" s="172">
        <v>229.05500000000001</v>
      </c>
      <c r="Q235" s="178">
        <v>4.6569366034017996</v>
      </c>
      <c r="R235" s="179">
        <v>2342.2517982077102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1983.8688400000001</v>
      </c>
      <c r="Y235" s="166">
        <v>675.328791031881</v>
      </c>
      <c r="Z235" s="177">
        <v>573</v>
      </c>
      <c r="AA235" s="178">
        <v>1.1785842775425499</v>
      </c>
      <c r="AB235" s="179">
        <v>4.3500221310161997</v>
      </c>
      <c r="AC235" s="168">
        <v>0.02</v>
      </c>
      <c r="AD235" s="168">
        <v>1.7999999999999999E-2</v>
      </c>
      <c r="AE235" s="176">
        <v>0</v>
      </c>
      <c r="AF235" s="176">
        <v>37</v>
      </c>
      <c r="AG235" s="167"/>
      <c r="AH235" s="180">
        <v>228</v>
      </c>
      <c r="AI235" s="166">
        <v>77.613479908918194</v>
      </c>
      <c r="AJ235" s="181" t="s">
        <v>53</v>
      </c>
      <c r="AK235" s="178">
        <v>1.23195999855426</v>
      </c>
      <c r="AL235" s="179">
        <v>10.356569763095999</v>
      </c>
      <c r="AM235" s="168">
        <v>0.02</v>
      </c>
      <c r="AN235" s="168">
        <v>0.02</v>
      </c>
      <c r="AO235" s="176">
        <v>0</v>
      </c>
      <c r="AP235" s="176">
        <v>0</v>
      </c>
      <c r="AQ235" s="167"/>
      <c r="AR235" s="180">
        <v>27.1</v>
      </c>
      <c r="AS235" s="166">
        <v>9.2251109891740608</v>
      </c>
      <c r="AT235" s="181" t="s">
        <v>54</v>
      </c>
      <c r="AU235" s="173">
        <v>0.57656943682337902</v>
      </c>
      <c r="AV235" s="174">
        <v>-28.174521964928001</v>
      </c>
      <c r="AW235" s="168"/>
      <c r="AX235" s="168"/>
      <c r="AY235" s="176">
        <v>20</v>
      </c>
      <c r="AZ235" s="176">
        <v>30</v>
      </c>
      <c r="BA235" s="167"/>
      <c r="BB235" s="184">
        <v>129.6</v>
      </c>
      <c r="BC235" s="180">
        <v>44.117135948227201</v>
      </c>
      <c r="BD235" s="181" t="s">
        <v>55</v>
      </c>
      <c r="BE235" s="178">
        <v>1.3786604983821</v>
      </c>
      <c r="BF235" s="179">
        <v>19.050956070144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0.77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70.955330000000004</v>
      </c>
      <c r="N236" s="171">
        <v>1522.6669400000001</v>
      </c>
      <c r="O236" s="166">
        <v>469.16325045268098</v>
      </c>
      <c r="P236" s="172">
        <v>242.61199999999999</v>
      </c>
      <c r="Q236" s="178">
        <v>1.9338006794910401</v>
      </c>
      <c r="R236" s="179">
        <v>596.68923173314704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1318.7503850000001</v>
      </c>
      <c r="Y236" s="166">
        <v>406.33260032711098</v>
      </c>
      <c r="Z236" s="177">
        <v>573</v>
      </c>
      <c r="AA236" s="173">
        <v>0.70913193774364802</v>
      </c>
      <c r="AB236" s="174">
        <v>-868.21986724187798</v>
      </c>
      <c r="AC236" s="168"/>
      <c r="AD236" s="168"/>
      <c r="AE236" s="176">
        <v>541</v>
      </c>
      <c r="AF236" s="176">
        <v>913</v>
      </c>
      <c r="AG236" s="167"/>
      <c r="AH236" s="180">
        <v>153.30000000000001</v>
      </c>
      <c r="AI236" s="166">
        <v>47.234706687987803</v>
      </c>
      <c r="AJ236" s="181" t="s">
        <v>53</v>
      </c>
      <c r="AK236" s="173">
        <v>0.74975724901567997</v>
      </c>
      <c r="AL236" s="174">
        <v>-87.152226686279803</v>
      </c>
      <c r="AM236" s="168"/>
      <c r="AN236" s="168"/>
      <c r="AO236" s="176">
        <v>52</v>
      </c>
      <c r="AP236" s="176">
        <v>93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-48.267232174293298</v>
      </c>
      <c r="AW236" s="168"/>
      <c r="AX236" s="168"/>
      <c r="AY236" s="176">
        <v>40</v>
      </c>
      <c r="AZ236" s="176">
        <v>50</v>
      </c>
      <c r="BA236" s="167"/>
      <c r="BB236" s="184">
        <v>86</v>
      </c>
      <c r="BC236" s="180">
        <v>26.498269896718501</v>
      </c>
      <c r="BD236" s="181" t="s">
        <v>55</v>
      </c>
      <c r="BE236" s="188">
        <v>0.82807093427245504</v>
      </c>
      <c r="BF236" s="171">
        <v>-36.134464348586597</v>
      </c>
      <c r="BG236" s="168"/>
      <c r="BH236" s="168"/>
      <c r="BI236" s="176">
        <v>18</v>
      </c>
      <c r="BJ236" s="176">
        <v>39</v>
      </c>
      <c r="BK236" s="169"/>
      <c r="BL236" s="185">
        <v>0.8</v>
      </c>
      <c r="BM236" s="188">
        <v>0.75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5.0999999999999997E-2</v>
      </c>
      <c r="G237" s="168">
        <v>4.5999999999999999E-2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1921.0648000000001</v>
      </c>
      <c r="N237" s="171">
        <v>2895.0440800000001</v>
      </c>
      <c r="O237" s="166">
        <v>1013.64228947551</v>
      </c>
      <c r="P237" s="172">
        <v>215.88200000000001</v>
      </c>
      <c r="Q237" s="178">
        <v>4.6953534313908101</v>
      </c>
      <c r="R237" s="179">
        <v>2169.9502424799698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1698.5821100000001</v>
      </c>
      <c r="Y237" s="166">
        <v>594.72485090539499</v>
      </c>
      <c r="Z237" s="177">
        <v>573</v>
      </c>
      <c r="AA237" s="182">
        <v>1.03791422496579</v>
      </c>
      <c r="AB237" s="183">
        <v>-225.98209127188201</v>
      </c>
      <c r="AC237" s="168">
        <v>6.0000000000000001E-3</v>
      </c>
      <c r="AD237" s="168">
        <v>4.0000000000000001E-3</v>
      </c>
      <c r="AE237" s="176">
        <v>0</v>
      </c>
      <c r="AF237" s="176">
        <v>266</v>
      </c>
      <c r="AG237" s="167"/>
      <c r="AH237" s="180">
        <v>187</v>
      </c>
      <c r="AI237" s="166">
        <v>65.474342667667003</v>
      </c>
      <c r="AJ237" s="181" t="s">
        <v>53</v>
      </c>
      <c r="AK237" s="182">
        <v>1.0392752804391601</v>
      </c>
      <c r="AL237" s="183">
        <v>-24.601299616280201</v>
      </c>
      <c r="AM237" s="168">
        <v>6.0000000000000001E-3</v>
      </c>
      <c r="AN237" s="168">
        <v>4.0000000000000001E-3</v>
      </c>
      <c r="AO237" s="176">
        <v>0</v>
      </c>
      <c r="AP237" s="176">
        <v>29</v>
      </c>
      <c r="AQ237" s="167"/>
      <c r="AR237" s="180">
        <v>52.8</v>
      </c>
      <c r="AS237" s="166">
        <v>18.486873223811902</v>
      </c>
      <c r="AT237" s="181" t="s">
        <v>54</v>
      </c>
      <c r="AU237" s="182">
        <v>1.1554295764882401</v>
      </c>
      <c r="AV237" s="183">
        <v>-0.94001260096006001</v>
      </c>
      <c r="AW237" s="168">
        <v>8.9999999999999993E-3</v>
      </c>
      <c r="AX237" s="168">
        <v>8.0000000000000002E-3</v>
      </c>
      <c r="AY237" s="176">
        <v>0</v>
      </c>
      <c r="AZ237" s="176">
        <v>3</v>
      </c>
      <c r="BA237" s="167"/>
      <c r="BB237" s="184">
        <v>132.6</v>
      </c>
      <c r="BC237" s="180">
        <v>46.427261164345701</v>
      </c>
      <c r="BD237" s="181" t="s">
        <v>55</v>
      </c>
      <c r="BE237" s="178">
        <v>1.4508519113858001</v>
      </c>
      <c r="BF237" s="179">
        <v>25.119974798079902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3.4000000000000002E-2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-1504.7200800000001</v>
      </c>
      <c r="N238" s="171">
        <v>4659.9151499999998</v>
      </c>
      <c r="O238" s="166">
        <v>506.43326390231499</v>
      </c>
      <c r="P238" s="172">
        <v>232.92099999999999</v>
      </c>
      <c r="Q238" s="178">
        <v>2.1742705204868402</v>
      </c>
      <c r="R238" s="179">
        <v>2139.5019057579898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5463.8707850000001</v>
      </c>
      <c r="Y238" s="166">
        <v>593.80607288269005</v>
      </c>
      <c r="Z238" s="177">
        <v>573</v>
      </c>
      <c r="AA238" s="182">
        <v>1.0363107729191801</v>
      </c>
      <c r="AB238" s="183">
        <v>-736.50096744255904</v>
      </c>
      <c r="AC238" s="168">
        <v>6.0000000000000001E-3</v>
      </c>
      <c r="AD238" s="168">
        <v>4.0000000000000001E-3</v>
      </c>
      <c r="AE238" s="176">
        <v>0</v>
      </c>
      <c r="AF238" s="176">
        <v>864</v>
      </c>
      <c r="AG238" s="167"/>
      <c r="AH238" s="180">
        <v>575.29999999999995</v>
      </c>
      <c r="AI238" s="166">
        <v>62.522824417307604</v>
      </c>
      <c r="AJ238" s="181" t="s">
        <v>53</v>
      </c>
      <c r="AK238" s="182">
        <v>0.99242578440170803</v>
      </c>
      <c r="AL238" s="183">
        <v>-106.41626597536001</v>
      </c>
      <c r="AM238" s="168">
        <v>1E-3</v>
      </c>
      <c r="AN238" s="168"/>
      <c r="AO238" s="176">
        <v>5</v>
      </c>
      <c r="AP238" s="176">
        <v>121</v>
      </c>
      <c r="AQ238" s="167"/>
      <c r="AR238" s="180">
        <v>50.8</v>
      </c>
      <c r="AS238" s="166">
        <v>5.5208751614796201</v>
      </c>
      <c r="AT238" s="181" t="s">
        <v>54</v>
      </c>
      <c r="AU238" s="173">
        <v>0.34505469759247598</v>
      </c>
      <c r="AV238" s="174">
        <v>-122.33428977152001</v>
      </c>
      <c r="AW238" s="168"/>
      <c r="AX238" s="168"/>
      <c r="AY238" s="176">
        <v>97</v>
      </c>
      <c r="AZ238" s="176">
        <v>126</v>
      </c>
      <c r="BA238" s="167"/>
      <c r="BB238" s="184">
        <v>373</v>
      </c>
      <c r="BC238" s="180">
        <v>40.537134551808997</v>
      </c>
      <c r="BD238" s="181" t="s">
        <v>55</v>
      </c>
      <c r="BE238" s="178">
        <v>1.26678545474403</v>
      </c>
      <c r="BF238" s="179">
        <v>26.731420456960102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0.78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4.2000000000000003E-2</v>
      </c>
      <c r="G239" s="168">
        <v>3.7999999999999999E-2</v>
      </c>
      <c r="H239" s="169"/>
      <c r="I239" s="170">
        <v>5</v>
      </c>
      <c r="J239" s="170">
        <v>5</v>
      </c>
      <c r="K239" s="167"/>
      <c r="L239" s="171">
        <v>2035.1780699999999</v>
      </c>
      <c r="M239" s="171">
        <v>-271.19610999999998</v>
      </c>
      <c r="N239" s="171">
        <v>1763.9819600000001</v>
      </c>
      <c r="O239" s="166">
        <v>707.16289000159304</v>
      </c>
      <c r="P239" s="172">
        <v>245.339</v>
      </c>
      <c r="Q239" s="178">
        <v>2.8823908551090298</v>
      </c>
      <c r="R239" s="179">
        <v>1044.2867870559701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1684.6525349999999</v>
      </c>
      <c r="Y239" s="166">
        <v>675.36050952534094</v>
      </c>
      <c r="Z239" s="177">
        <v>573</v>
      </c>
      <c r="AA239" s="178">
        <v>1.1786396326794799</v>
      </c>
      <c r="AB239" s="179">
        <v>3.7728782926192301</v>
      </c>
      <c r="AC239" s="168">
        <v>0.02</v>
      </c>
      <c r="AD239" s="168">
        <v>1.7999999999999999E-2</v>
      </c>
      <c r="AE239" s="176">
        <v>0</v>
      </c>
      <c r="AF239" s="176">
        <v>31</v>
      </c>
      <c r="AG239" s="167"/>
      <c r="AH239" s="180">
        <v>89.7</v>
      </c>
      <c r="AI239" s="166">
        <v>35.9598412407477</v>
      </c>
      <c r="AJ239" s="181" t="s">
        <v>53</v>
      </c>
      <c r="AK239" s="173">
        <v>0.57079113080551902</v>
      </c>
      <c r="AL239" s="174">
        <v>-95.108758067303597</v>
      </c>
      <c r="AM239" s="168"/>
      <c r="AN239" s="168"/>
      <c r="AO239" s="176">
        <v>68</v>
      </c>
      <c r="AP239" s="176">
        <v>99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-35.935557604394603</v>
      </c>
      <c r="AW239" s="168"/>
      <c r="AX239" s="168"/>
      <c r="AY239" s="176">
        <v>29</v>
      </c>
      <c r="AZ239" s="176">
        <v>37</v>
      </c>
      <c r="BA239" s="167"/>
      <c r="BB239" s="184">
        <v>88</v>
      </c>
      <c r="BC239" s="180">
        <v>35.2783280845685</v>
      </c>
      <c r="BD239" s="181" t="s">
        <v>55</v>
      </c>
      <c r="BE239" s="182">
        <v>1.1024477526427701</v>
      </c>
      <c r="BF239" s="183">
        <v>-5.8711152087891501</v>
      </c>
      <c r="BG239" s="168">
        <v>1.2E-2</v>
      </c>
      <c r="BH239" s="168">
        <v>0.01</v>
      </c>
      <c r="BI239" s="176">
        <v>0</v>
      </c>
      <c r="BJ239" s="176">
        <v>8</v>
      </c>
      <c r="BK239" s="169"/>
      <c r="BL239" s="185">
        <v>0.8</v>
      </c>
      <c r="BM239" s="182">
        <v>0.81</v>
      </c>
      <c r="BN239" s="186">
        <v>3.7500000000000001E-4</v>
      </c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-591.46957938315904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-675.52624261540097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-96.442177617400105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-30.524997490133401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-25.449994980266698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3.1E-2</v>
      </c>
      <c r="H241" s="169"/>
      <c r="I241" s="170">
        <v>4</v>
      </c>
      <c r="J241" s="170">
        <v>4</v>
      </c>
      <c r="K241" s="167"/>
      <c r="L241" s="171">
        <v>6714.7305999999999</v>
      </c>
      <c r="M241" s="171">
        <v>-2272.4840199999999</v>
      </c>
      <c r="N241" s="171">
        <v>4442.24658</v>
      </c>
      <c r="O241" s="166">
        <v>1320.7435241129399</v>
      </c>
      <c r="P241" s="172">
        <v>217.09100000000001</v>
      </c>
      <c r="Q241" s="178">
        <v>6.0838244059539104</v>
      </c>
      <c r="R241" s="179">
        <v>3583.5626947505398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1797.674655</v>
      </c>
      <c r="Y241" s="166">
        <v>534.47441880932502</v>
      </c>
      <c r="Z241" s="177">
        <v>573</v>
      </c>
      <c r="AA241" s="188">
        <v>0.93276512881208595</v>
      </c>
      <c r="AB241" s="171">
        <v>-468.77520357517102</v>
      </c>
      <c r="AC241" s="168"/>
      <c r="AD241" s="168"/>
      <c r="AE241" s="176">
        <v>130</v>
      </c>
      <c r="AF241" s="176">
        <v>516</v>
      </c>
      <c r="AG241" s="167"/>
      <c r="AH241" s="180">
        <v>214.2</v>
      </c>
      <c r="AI241" s="166">
        <v>63.684727484216197</v>
      </c>
      <c r="AJ241" s="181" t="s">
        <v>53</v>
      </c>
      <c r="AK241" s="182">
        <v>1.0108686902256501</v>
      </c>
      <c r="AL241" s="183">
        <v>-34.990822147008302</v>
      </c>
      <c r="AM241" s="168">
        <v>3.0000000000000001E-3</v>
      </c>
      <c r="AN241" s="168">
        <v>1E-3</v>
      </c>
      <c r="AO241" s="176">
        <v>0</v>
      </c>
      <c r="AP241" s="176">
        <v>41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-41.786558005589399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14.426883988821199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0.8</v>
      </c>
      <c r="BN241" s="186">
        <v>0</v>
      </c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3.7999999999999999E-2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834.28456000000006</v>
      </c>
      <c r="N242" s="171">
        <v>1034.7581700000001</v>
      </c>
      <c r="O242" s="166">
        <v>446.45680133249903</v>
      </c>
      <c r="P242" s="172">
        <v>215.88200000000001</v>
      </c>
      <c r="Q242" s="178">
        <v>2.0680594089942601</v>
      </c>
      <c r="R242" s="179">
        <v>446.34392879027098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1314.251565</v>
      </c>
      <c r="Y242" s="166">
        <v>567.04703269569904</v>
      </c>
      <c r="Z242" s="177">
        <v>573</v>
      </c>
      <c r="AA242" s="182">
        <v>0.98961087730488395</v>
      </c>
      <c r="AB242" s="183">
        <v>-247.53385580013401</v>
      </c>
      <c r="AC242" s="168">
        <v>1E-3</v>
      </c>
      <c r="AD242" s="168"/>
      <c r="AE242" s="176">
        <v>14</v>
      </c>
      <c r="AF242" s="176">
        <v>280</v>
      </c>
      <c r="AG242" s="167"/>
      <c r="AH242" s="180">
        <v>158.30000000000001</v>
      </c>
      <c r="AI242" s="166">
        <v>68.300124318839295</v>
      </c>
      <c r="AJ242" s="181" t="s">
        <v>53</v>
      </c>
      <c r="AK242" s="182">
        <v>1.08412895744189</v>
      </c>
      <c r="AL242" s="183">
        <v>-13.414627417815799</v>
      </c>
      <c r="AM242" s="168">
        <v>1.0999999999999999E-2</v>
      </c>
      <c r="AN242" s="168">
        <v>8.0000000000000002E-3</v>
      </c>
      <c r="AO242" s="176">
        <v>0</v>
      </c>
      <c r="AP242" s="176">
        <v>17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-15.8100641061119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23.979871787776101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4.2999999999999997E-2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1562.48822</v>
      </c>
      <c r="N243" s="171">
        <v>2664.3623699999998</v>
      </c>
      <c r="O243" s="166">
        <v>954.87498315130301</v>
      </c>
      <c r="P243" s="172">
        <v>245.339</v>
      </c>
      <c r="Q243" s="178">
        <v>3.8920635657245799</v>
      </c>
      <c r="R243" s="179">
        <v>1859.3163849566699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2051.7895400000002</v>
      </c>
      <c r="Y243" s="166">
        <v>735.33635082735395</v>
      </c>
      <c r="Z243" s="177">
        <v>573</v>
      </c>
      <c r="AA243" s="178">
        <v>1.2833095127876999</v>
      </c>
      <c r="AB243" s="179">
        <v>171.569316432497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120.05</v>
      </c>
      <c r="AI243" s="166">
        <v>43.024456064253002</v>
      </c>
      <c r="AJ243" s="181" t="s">
        <v>53</v>
      </c>
      <c r="AK243" s="173">
        <v>0.68292787403576205</v>
      </c>
      <c r="AL243" s="174">
        <v>-86.675783743023899</v>
      </c>
      <c r="AM243" s="168"/>
      <c r="AN243" s="168"/>
      <c r="AO243" s="176">
        <v>56</v>
      </c>
      <c r="AP243" s="176">
        <v>91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-39.701786347434599</v>
      </c>
      <c r="AW243" s="168"/>
      <c r="AX243" s="168"/>
      <c r="AY243" s="176">
        <v>32</v>
      </c>
      <c r="AZ243" s="176">
        <v>41</v>
      </c>
      <c r="BA243" s="167"/>
      <c r="BB243" s="184">
        <v>101.2</v>
      </c>
      <c r="BC243" s="180">
        <v>36.2688459283832</v>
      </c>
      <c r="BD243" s="181" t="s">
        <v>55</v>
      </c>
      <c r="BE243" s="182">
        <v>1.1334014352619699</v>
      </c>
      <c r="BF243" s="183">
        <v>-3.8035726948692901</v>
      </c>
      <c r="BG243" s="168">
        <v>1.6E-2</v>
      </c>
      <c r="BH243" s="168">
        <v>1.2999999999999999E-2</v>
      </c>
      <c r="BI243" s="176">
        <v>0</v>
      </c>
      <c r="BJ243" s="176">
        <v>6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2.3E-2</v>
      </c>
      <c r="G244" s="168">
        <v>1.9E-2</v>
      </c>
      <c r="H244" s="169"/>
      <c r="I244" s="170">
        <v>5</v>
      </c>
      <c r="J244" s="170">
        <v>5</v>
      </c>
      <c r="K244" s="167"/>
      <c r="L244" s="171">
        <v>1773.9681</v>
      </c>
      <c r="M244" s="171">
        <v>1675.6718599999999</v>
      </c>
      <c r="N244" s="171">
        <v>3449.63996</v>
      </c>
      <c r="O244" s="166">
        <v>964.01204583707704</v>
      </c>
      <c r="P244" s="172">
        <v>213.536</v>
      </c>
      <c r="Q244" s="178">
        <v>4.5145176730718797</v>
      </c>
      <c r="R244" s="179">
        <v>2551.0330906199601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2133.9818300000002</v>
      </c>
      <c r="Y244" s="166">
        <v>596.34750686197697</v>
      </c>
      <c r="Z244" s="177">
        <v>573</v>
      </c>
      <c r="AA244" s="182">
        <v>1.0407460852739601</v>
      </c>
      <c r="AB244" s="183">
        <v>-277.32931263995198</v>
      </c>
      <c r="AC244" s="168">
        <v>6.0000000000000001E-3</v>
      </c>
      <c r="AD244" s="168">
        <v>4.0000000000000001E-3</v>
      </c>
      <c r="AE244" s="176">
        <v>0</v>
      </c>
      <c r="AF244" s="176">
        <v>327</v>
      </c>
      <c r="AG244" s="167"/>
      <c r="AH244" s="180">
        <v>176.55</v>
      </c>
      <c r="AI244" s="166">
        <v>49.337417430813801</v>
      </c>
      <c r="AJ244" s="181" t="s">
        <v>53</v>
      </c>
      <c r="AK244" s="188">
        <v>0.78313361001291804</v>
      </c>
      <c r="AL244" s="171">
        <v>-88.567979033712007</v>
      </c>
      <c r="AM244" s="168"/>
      <c r="AN244" s="168"/>
      <c r="AO244" s="176">
        <v>49</v>
      </c>
      <c r="AP244" s="176">
        <v>94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-24.531550230783999</v>
      </c>
      <c r="AW244" s="168"/>
      <c r="AX244" s="168"/>
      <c r="AY244" s="176">
        <v>15</v>
      </c>
      <c r="AZ244" s="176">
        <v>26</v>
      </c>
      <c r="BA244" s="167"/>
      <c r="BB244" s="184">
        <v>119.8</v>
      </c>
      <c r="BC244" s="180">
        <v>33.478462804936299</v>
      </c>
      <c r="BD244" s="181" t="s">
        <v>55</v>
      </c>
      <c r="BE244" s="182">
        <v>1.04620196265426</v>
      </c>
      <c r="BF244" s="183">
        <v>-14.863100461567999</v>
      </c>
      <c r="BG244" s="168">
        <v>7.0000000000000001E-3</v>
      </c>
      <c r="BH244" s="168">
        <v>5.0000000000000001E-3</v>
      </c>
      <c r="BI244" s="176">
        <v>0</v>
      </c>
      <c r="BJ244" s="176">
        <v>18</v>
      </c>
      <c r="BK244" s="169"/>
      <c r="BL244" s="185">
        <v>0.8</v>
      </c>
      <c r="BM244" s="182">
        <v>0.81</v>
      </c>
      <c r="BN244" s="186">
        <v>3.7500000000000001E-4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/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-605.01516000000004</v>
      </c>
      <c r="N245" s="171">
        <v>450.43876999999998</v>
      </c>
      <c r="O245" s="166">
        <v>146.236715524922</v>
      </c>
      <c r="P245" s="172">
        <v>252.38499999999999</v>
      </c>
      <c r="Q245" s="173">
        <v>0.57941920290398397</v>
      </c>
      <c r="R245" s="174">
        <v>-463.78014243010699</v>
      </c>
      <c r="S245" s="168"/>
      <c r="T245" s="168"/>
      <c r="U245" s="175">
        <v>327</v>
      </c>
      <c r="V245" s="176">
        <v>483</v>
      </c>
      <c r="W245" s="167"/>
      <c r="X245" s="175">
        <v>1118.6918700000001</v>
      </c>
      <c r="Y245" s="166">
        <v>363.187708627375</v>
      </c>
      <c r="Z245" s="177">
        <v>573</v>
      </c>
      <c r="AA245" s="173">
        <v>0.63383544263067204</v>
      </c>
      <c r="AB245" s="174">
        <v>-956.89676174297699</v>
      </c>
      <c r="AC245" s="168"/>
      <c r="AD245" s="168"/>
      <c r="AE245" s="176">
        <v>647</v>
      </c>
      <c r="AF245" s="176">
        <v>1000</v>
      </c>
      <c r="AG245" s="167"/>
      <c r="AH245" s="180">
        <v>84.1</v>
      </c>
      <c r="AI245" s="166">
        <v>27.303395255354999</v>
      </c>
      <c r="AJ245" s="181" t="s">
        <v>53</v>
      </c>
      <c r="AK245" s="173">
        <v>0.43338722627547599</v>
      </c>
      <c r="AL245" s="174">
        <v>-144.10607992985601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-42.657099664725301</v>
      </c>
      <c r="AW245" s="168"/>
      <c r="AX245" s="168"/>
      <c r="AY245" s="176">
        <v>34</v>
      </c>
      <c r="AZ245" s="176">
        <v>44</v>
      </c>
      <c r="BA245" s="167"/>
      <c r="BB245" s="184">
        <v>95.4</v>
      </c>
      <c r="BC245" s="180">
        <v>30.971984629736799</v>
      </c>
      <c r="BD245" s="181" t="s">
        <v>55</v>
      </c>
      <c r="BE245" s="188">
        <v>0.96787451967927696</v>
      </c>
      <c r="BF245" s="171">
        <v>-20.514199329450701</v>
      </c>
      <c r="BG245" s="168"/>
      <c r="BH245" s="168"/>
      <c r="BI245" s="176">
        <v>4</v>
      </c>
      <c r="BJ245" s="176">
        <v>23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3.5000000000000003E-2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472.67518000000001</v>
      </c>
      <c r="N246" s="171">
        <v>5801.2045200000002</v>
      </c>
      <c r="O246" s="166">
        <v>964.90991331634496</v>
      </c>
      <c r="P246" s="172">
        <v>220.02799999999999</v>
      </c>
      <c r="Q246" s="178">
        <v>4.3853960101275504</v>
      </c>
      <c r="R246" s="179">
        <v>4245.5373693561596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3667.6442950000001</v>
      </c>
      <c r="Y246" s="166">
        <v>610.03647200558203</v>
      </c>
      <c r="Z246" s="177">
        <v>573</v>
      </c>
      <c r="AA246" s="182">
        <v>1.0646360767985701</v>
      </c>
      <c r="AB246" s="183">
        <v>-383.64589224398901</v>
      </c>
      <c r="AC246" s="168">
        <v>8.9999999999999993E-3</v>
      </c>
      <c r="AD246" s="168">
        <v>6.0000000000000001E-3</v>
      </c>
      <c r="AE246" s="176">
        <v>0</v>
      </c>
      <c r="AF246" s="176">
        <v>467</v>
      </c>
      <c r="AG246" s="167"/>
      <c r="AH246" s="180">
        <v>340.25</v>
      </c>
      <c r="AI246" s="166">
        <v>56.593522409702302</v>
      </c>
      <c r="AJ246" s="181" t="s">
        <v>53</v>
      </c>
      <c r="AK246" s="188">
        <v>0.89830987951908403</v>
      </c>
      <c r="AL246" s="171">
        <v>-105.17981116295201</v>
      </c>
      <c r="AM246" s="168"/>
      <c r="AN246" s="168"/>
      <c r="AO246" s="176">
        <v>39</v>
      </c>
      <c r="AP246" s="176">
        <v>115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-79.325031406463907</v>
      </c>
      <c r="AW246" s="168"/>
      <c r="AX246" s="168"/>
      <c r="AY246" s="176">
        <v>63</v>
      </c>
      <c r="AZ246" s="176">
        <v>82</v>
      </c>
      <c r="BA246" s="167"/>
      <c r="BB246" s="184">
        <v>228.2</v>
      </c>
      <c r="BC246" s="180">
        <v>37.9563315617754</v>
      </c>
      <c r="BD246" s="181" t="s">
        <v>55</v>
      </c>
      <c r="BE246" s="178">
        <v>1.1861353613054799</v>
      </c>
      <c r="BF246" s="179">
        <v>1.94993718707218</v>
      </c>
      <c r="BG246" s="168">
        <v>0.02</v>
      </c>
      <c r="BH246" s="168">
        <v>1.9E-2</v>
      </c>
      <c r="BI246" s="176">
        <v>0</v>
      </c>
      <c r="BJ246" s="176">
        <v>3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0.01</v>
      </c>
      <c r="G247" s="168">
        <v>0.01</v>
      </c>
      <c r="H247" s="169"/>
      <c r="I247" s="170">
        <v>2</v>
      </c>
      <c r="J247" s="170">
        <v>2</v>
      </c>
      <c r="K247" s="167"/>
      <c r="L247" s="171">
        <v>3658.4410800000001</v>
      </c>
      <c r="M247" s="171">
        <v>3306.5454300000001</v>
      </c>
      <c r="N247" s="171">
        <v>6964.9865099999997</v>
      </c>
      <c r="O247" s="166">
        <v>814.03017087664102</v>
      </c>
      <c r="P247" s="172">
        <v>215.38300000000001</v>
      </c>
      <c r="Q247" s="178">
        <v>3.7794541392618801</v>
      </c>
      <c r="R247" s="179">
        <v>4797.78885818257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4798.9388049999998</v>
      </c>
      <c r="Y247" s="166">
        <v>560.87416247711997</v>
      </c>
      <c r="Z247" s="177">
        <v>573</v>
      </c>
      <c r="AA247" s="188">
        <v>0.978837979890262</v>
      </c>
      <c r="AB247" s="171">
        <v>-966.62418971818602</v>
      </c>
      <c r="AC247" s="168">
        <v>0</v>
      </c>
      <c r="AD247" s="168"/>
      <c r="AE247" s="176">
        <v>104</v>
      </c>
      <c r="AF247" s="176">
        <v>1085</v>
      </c>
      <c r="AG247" s="167"/>
      <c r="AH247" s="180">
        <v>287.89999999999998</v>
      </c>
      <c r="AI247" s="166">
        <v>33.648203892269201</v>
      </c>
      <c r="AJ247" s="181" t="s">
        <v>53</v>
      </c>
      <c r="AK247" s="173">
        <v>0.53409847448046399</v>
      </c>
      <c r="AL247" s="174">
        <v>-346.01006748210398</v>
      </c>
      <c r="AM247" s="168"/>
      <c r="AN247" s="168"/>
      <c r="AO247" s="176">
        <v>252</v>
      </c>
      <c r="AP247" s="176">
        <v>359</v>
      </c>
      <c r="AQ247" s="167"/>
      <c r="AR247" s="180">
        <v>73.5</v>
      </c>
      <c r="AS247" s="166">
        <v>8.5902847727745399</v>
      </c>
      <c r="AT247" s="181" t="s">
        <v>54</v>
      </c>
      <c r="AU247" s="173">
        <v>0.53689279829840897</v>
      </c>
      <c r="AV247" s="174">
        <v>-87.493033011328095</v>
      </c>
      <c r="AW247" s="168"/>
      <c r="AX247" s="168"/>
      <c r="AY247" s="176">
        <v>64</v>
      </c>
      <c r="AZ247" s="176">
        <v>91</v>
      </c>
      <c r="BA247" s="167"/>
      <c r="BB247" s="184">
        <v>259.60000000000002</v>
      </c>
      <c r="BC247" s="180">
        <v>30.340652068194199</v>
      </c>
      <c r="BD247" s="181" t="s">
        <v>55</v>
      </c>
      <c r="BE247" s="188">
        <v>0.94814537713106695</v>
      </c>
      <c r="BF247" s="171">
        <v>-62.386066022656102</v>
      </c>
      <c r="BG247" s="168"/>
      <c r="BH247" s="168"/>
      <c r="BI247" s="176">
        <v>15</v>
      </c>
      <c r="BJ247" s="176">
        <v>69</v>
      </c>
      <c r="BK247" s="169"/>
      <c r="BL247" s="185">
        <v>0.8</v>
      </c>
      <c r="BM247" s="188">
        <v>0.79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1759.88977</v>
      </c>
      <c r="N248" s="171">
        <v>6469.8782700000002</v>
      </c>
      <c r="O248" s="166">
        <v>844.22108568476096</v>
      </c>
      <c r="P248" s="172">
        <v>245.339</v>
      </c>
      <c r="Q248" s="178">
        <v>3.4410390752581601</v>
      </c>
      <c r="R248" s="179">
        <v>4258.7505614460997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3499.0842699999998</v>
      </c>
      <c r="Y248" s="166">
        <v>456.57748075712601</v>
      </c>
      <c r="Z248" s="177">
        <v>573</v>
      </c>
      <c r="AA248" s="188">
        <v>0.796819338145071</v>
      </c>
      <c r="AB248" s="171">
        <v>-1665.1015178339101</v>
      </c>
      <c r="AC248" s="168"/>
      <c r="AD248" s="168"/>
      <c r="AE248" s="176">
        <v>893</v>
      </c>
      <c r="AF248" s="176">
        <v>1771</v>
      </c>
      <c r="AG248" s="167"/>
      <c r="AH248" s="180">
        <v>322.3</v>
      </c>
      <c r="AI248" s="166">
        <v>42.055266662103399</v>
      </c>
      <c r="AJ248" s="181" t="s">
        <v>53</v>
      </c>
      <c r="AK248" s="173">
        <v>0.66754391527148305</v>
      </c>
      <c r="AL248" s="174">
        <v>-245.49006044247199</v>
      </c>
      <c r="AM248" s="168"/>
      <c r="AN248" s="168"/>
      <c r="AO248" s="176">
        <v>161</v>
      </c>
      <c r="AP248" s="176">
        <v>258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-106.800650271104</v>
      </c>
      <c r="AW248" s="168"/>
      <c r="AX248" s="168"/>
      <c r="AY248" s="176">
        <v>86</v>
      </c>
      <c r="AZ248" s="176">
        <v>110</v>
      </c>
      <c r="BA248" s="167"/>
      <c r="BB248" s="184">
        <v>190.2</v>
      </c>
      <c r="BC248" s="180">
        <v>24.818218179125299</v>
      </c>
      <c r="BD248" s="181" t="s">
        <v>55</v>
      </c>
      <c r="BE248" s="173">
        <v>0.77556931809766505</v>
      </c>
      <c r="BF248" s="174">
        <v>-98.201300542208003</v>
      </c>
      <c r="BG248" s="168"/>
      <c r="BH248" s="168"/>
      <c r="BI248" s="176">
        <v>56</v>
      </c>
      <c r="BJ248" s="176">
        <v>105</v>
      </c>
      <c r="BK248" s="169"/>
      <c r="BL248" s="185">
        <v>0.8</v>
      </c>
      <c r="BM248" s="188">
        <v>0.77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1.0999999999999999E-2</v>
      </c>
      <c r="G249" s="168">
        <v>0.01</v>
      </c>
      <c r="H249" s="169"/>
      <c r="I249" s="170">
        <v>4</v>
      </c>
      <c r="J249" s="170">
        <v>3</v>
      </c>
      <c r="K249" s="167"/>
      <c r="L249" s="171">
        <v>1576.8494000000001</v>
      </c>
      <c r="M249" s="171">
        <v>1100.4701399999999</v>
      </c>
      <c r="N249" s="171">
        <v>2677.31954</v>
      </c>
      <c r="O249" s="166">
        <v>641.35539564375802</v>
      </c>
      <c r="P249" s="172">
        <v>233.489</v>
      </c>
      <c r="Q249" s="178">
        <v>2.74683345101379</v>
      </c>
      <c r="R249" s="179">
        <v>1531.0804850336499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2316.8428450000001</v>
      </c>
      <c r="Y249" s="166">
        <v>555.00273213536002</v>
      </c>
      <c r="Z249" s="177">
        <v>573</v>
      </c>
      <c r="AA249" s="188">
        <v>0.96859115555909203</v>
      </c>
      <c r="AB249" s="171">
        <v>-496.11613163581001</v>
      </c>
      <c r="AC249" s="168"/>
      <c r="AD249" s="168"/>
      <c r="AE249" s="176">
        <v>76</v>
      </c>
      <c r="AF249" s="176">
        <v>554</v>
      </c>
      <c r="AG249" s="167"/>
      <c r="AH249" s="180">
        <v>154.19999999999999</v>
      </c>
      <c r="AI249" s="166">
        <v>36.9388115728119</v>
      </c>
      <c r="AJ249" s="181" t="s">
        <v>53</v>
      </c>
      <c r="AK249" s="173">
        <v>0.58633034242558602</v>
      </c>
      <c r="AL249" s="174">
        <v>-155.07821209084801</v>
      </c>
      <c r="AM249" s="168"/>
      <c r="AN249" s="168"/>
      <c r="AO249" s="176">
        <v>109</v>
      </c>
      <c r="AP249" s="176">
        <v>162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-47.946847515136</v>
      </c>
      <c r="AW249" s="168"/>
      <c r="AX249" s="168"/>
      <c r="AY249" s="176">
        <v>37</v>
      </c>
      <c r="AZ249" s="176">
        <v>50</v>
      </c>
      <c r="BA249" s="167"/>
      <c r="BB249" s="184">
        <v>132.4</v>
      </c>
      <c r="BC249" s="180">
        <v>31.716593075488301</v>
      </c>
      <c r="BD249" s="181" t="s">
        <v>55</v>
      </c>
      <c r="BE249" s="182">
        <v>0.99114353360900997</v>
      </c>
      <c r="BF249" s="183">
        <v>-24.693695030272099</v>
      </c>
      <c r="BG249" s="168">
        <v>1E-3</v>
      </c>
      <c r="BH249" s="168"/>
      <c r="BI249" s="176">
        <v>2</v>
      </c>
      <c r="BJ249" s="176">
        <v>28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6.9000000000000006E-2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-17.210799999999999</v>
      </c>
      <c r="N250" s="171">
        <v>848.35186999999996</v>
      </c>
      <c r="O250" s="166">
        <v>332.25621909505998</v>
      </c>
      <c r="P250" s="172">
        <v>240.12899999999999</v>
      </c>
      <c r="Q250" s="178">
        <v>1.3836571971526099</v>
      </c>
      <c r="R250" s="179">
        <v>127.31937642206999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1735.8881449999999</v>
      </c>
      <c r="Y250" s="166">
        <v>679.85897388266096</v>
      </c>
      <c r="Z250" s="177">
        <v>573</v>
      </c>
      <c r="AA250" s="178">
        <v>1.1864903558161599</v>
      </c>
      <c r="AB250" s="179">
        <v>15.3478569874994</v>
      </c>
      <c r="AC250" s="168">
        <v>0.02</v>
      </c>
      <c r="AD250" s="168">
        <v>1.9E-2</v>
      </c>
      <c r="AE250" s="176">
        <v>0</v>
      </c>
      <c r="AF250" s="176">
        <v>20</v>
      </c>
      <c r="AG250" s="167"/>
      <c r="AH250" s="180">
        <v>232.55</v>
      </c>
      <c r="AI250" s="166">
        <v>91.0779907287246</v>
      </c>
      <c r="AJ250" s="181" t="s">
        <v>53</v>
      </c>
      <c r="AK250" s="178">
        <v>1.44568239251944</v>
      </c>
      <c r="AL250" s="179">
        <v>43.380648961976398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-36.243009787434602</v>
      </c>
      <c r="AW250" s="168"/>
      <c r="AX250" s="168"/>
      <c r="AY250" s="176">
        <v>30</v>
      </c>
      <c r="AZ250" s="176">
        <v>38</v>
      </c>
      <c r="BA250" s="167"/>
      <c r="BB250" s="184">
        <v>102.6</v>
      </c>
      <c r="BC250" s="180">
        <v>40.1831943615014</v>
      </c>
      <c r="BD250" s="181" t="s">
        <v>55</v>
      </c>
      <c r="BE250" s="178">
        <v>1.2557248237969201</v>
      </c>
      <c r="BF250" s="179">
        <v>6.5139804251308497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0.77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716.49708999999996</v>
      </c>
      <c r="N251" s="171">
        <v>1645.22201</v>
      </c>
      <c r="O251" s="166">
        <v>730.73350293539897</v>
      </c>
      <c r="P251" s="172">
        <v>255.477</v>
      </c>
      <c r="Q251" s="178">
        <v>2.8602711905001201</v>
      </c>
      <c r="R251" s="179">
        <v>968.789268172569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1261.6990000000001</v>
      </c>
      <c r="Y251" s="166">
        <v>560.38985882524696</v>
      </c>
      <c r="Z251" s="177">
        <v>573</v>
      </c>
      <c r="AA251" s="188">
        <v>0.97799277281893104</v>
      </c>
      <c r="AB251" s="171">
        <v>-255.44720520484299</v>
      </c>
      <c r="AC251" s="168">
        <v>0</v>
      </c>
      <c r="AD251" s="168"/>
      <c r="AE251" s="176">
        <v>29</v>
      </c>
      <c r="AF251" s="176">
        <v>287</v>
      </c>
      <c r="AG251" s="167"/>
      <c r="AH251" s="180">
        <v>65.8</v>
      </c>
      <c r="AI251" s="166">
        <v>29.2253958437799</v>
      </c>
      <c r="AJ251" s="181" t="s">
        <v>53</v>
      </c>
      <c r="AK251" s="173">
        <v>0.46389517212349102</v>
      </c>
      <c r="AL251" s="174">
        <v>-101.00665083404</v>
      </c>
      <c r="AM251" s="168"/>
      <c r="AN251" s="168"/>
      <c r="AO251" s="176">
        <v>77</v>
      </c>
      <c r="AP251" s="176">
        <v>105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-34.563593862613402</v>
      </c>
      <c r="AW251" s="168"/>
      <c r="AX251" s="168"/>
      <c r="AY251" s="176">
        <v>29</v>
      </c>
      <c r="AZ251" s="176">
        <v>36</v>
      </c>
      <c r="BA251" s="167"/>
      <c r="BB251" s="184">
        <v>63.6</v>
      </c>
      <c r="BC251" s="180">
        <v>28.248254949307</v>
      </c>
      <c r="BD251" s="181" t="s">
        <v>55</v>
      </c>
      <c r="BE251" s="188">
        <v>0.88275796716584398</v>
      </c>
      <c r="BF251" s="171">
        <v>-21.127187725226801</v>
      </c>
      <c r="BG251" s="168"/>
      <c r="BH251" s="168"/>
      <c r="BI251" s="176">
        <v>9</v>
      </c>
      <c r="BJ251" s="176">
        <v>23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1922.73227</v>
      </c>
      <c r="N252" s="171">
        <v>2172.3262300000001</v>
      </c>
      <c r="O252" s="166">
        <v>765.02682997660895</v>
      </c>
      <c r="P252" s="172">
        <v>222.37200000000001</v>
      </c>
      <c r="Q252" s="178">
        <v>3.4403019713660399</v>
      </c>
      <c r="R252" s="179">
        <v>1429.7589589457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910.53312000000005</v>
      </c>
      <c r="Y252" s="166">
        <v>320.66190462668698</v>
      </c>
      <c r="Z252" s="177">
        <v>573</v>
      </c>
      <c r="AA252" s="173">
        <v>0.55961937980224696</v>
      </c>
      <c r="AB252" s="174">
        <v>-1002.88694329085</v>
      </c>
      <c r="AC252" s="168"/>
      <c r="AD252" s="168"/>
      <c r="AE252" s="176">
        <v>717</v>
      </c>
      <c r="AF252" s="176">
        <v>1042</v>
      </c>
      <c r="AG252" s="167"/>
      <c r="AH252" s="180">
        <v>116.8</v>
      </c>
      <c r="AI252" s="166">
        <v>41.133386186322497</v>
      </c>
      <c r="AJ252" s="181" t="s">
        <v>53</v>
      </c>
      <c r="AK252" s="173">
        <v>0.65291089184638795</v>
      </c>
      <c r="AL252" s="174">
        <v>-93.576027901088196</v>
      </c>
      <c r="AM252" s="168"/>
      <c r="AN252" s="168"/>
      <c r="AO252" s="176">
        <v>63</v>
      </c>
      <c r="AP252" s="176">
        <v>98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-46.428832482816098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-53.457664965632098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3.6999999999999998E-2</v>
      </c>
      <c r="H253" s="169"/>
      <c r="I253" s="170">
        <v>6</v>
      </c>
      <c r="J253" s="170">
        <v>6</v>
      </c>
      <c r="K253" s="167"/>
      <c r="L253" s="171">
        <v>836.37577999999996</v>
      </c>
      <c r="M253" s="171">
        <v>259.67698999999999</v>
      </c>
      <c r="N253" s="171">
        <v>1096.05277</v>
      </c>
      <c r="O253" s="166">
        <v>421.80920449198601</v>
      </c>
      <c r="P253" s="172">
        <v>286.47199999999998</v>
      </c>
      <c r="Q253" s="178">
        <v>1.47242733842046</v>
      </c>
      <c r="R253" s="179">
        <v>220.65605337646599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1993.5757149999999</v>
      </c>
      <c r="Y253" s="166">
        <v>767.21542014687202</v>
      </c>
      <c r="Z253" s="177">
        <v>573</v>
      </c>
      <c r="AA253" s="178">
        <v>1.3389448868182801</v>
      </c>
      <c r="AB253" s="179">
        <v>242.611157817151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164.4</v>
      </c>
      <c r="AI253" s="166">
        <v>63.268334442038302</v>
      </c>
      <c r="AJ253" s="181" t="s">
        <v>53</v>
      </c>
      <c r="AK253" s="182">
        <v>1.0042592768577501</v>
      </c>
      <c r="AL253" s="183">
        <v>-28.114427753088101</v>
      </c>
      <c r="AM253" s="168">
        <v>2E-3</v>
      </c>
      <c r="AN253" s="168">
        <v>1E-3</v>
      </c>
      <c r="AO253" s="176">
        <v>0</v>
      </c>
      <c r="AP253" s="176">
        <v>33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-27.2925530801494</v>
      </c>
      <c r="AW253" s="168"/>
      <c r="AX253" s="168"/>
      <c r="AY253" s="176">
        <v>20</v>
      </c>
      <c r="AZ253" s="176">
        <v>29</v>
      </c>
      <c r="BA253" s="167"/>
      <c r="BB253" s="184">
        <v>87.8</v>
      </c>
      <c r="BC253" s="180">
        <v>33.789292968436499</v>
      </c>
      <c r="BD253" s="181" t="s">
        <v>55</v>
      </c>
      <c r="BE253" s="182">
        <v>1.0559154052636399</v>
      </c>
      <c r="BF253" s="183">
        <v>-9.9851061602987308</v>
      </c>
      <c r="BG253" s="168">
        <v>8.0000000000000002E-3</v>
      </c>
      <c r="BH253" s="168">
        <v>6.0000000000000001E-3</v>
      </c>
      <c r="BI253" s="176">
        <v>0</v>
      </c>
      <c r="BJ253" s="176">
        <v>12</v>
      </c>
      <c r="BK253" s="169"/>
      <c r="BL253" s="185">
        <v>0.8</v>
      </c>
      <c r="BM253" s="182">
        <v>0.87</v>
      </c>
      <c r="BN253" s="186">
        <v>2.6250000000000002E-3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1659.3983499999999</v>
      </c>
      <c r="N254" s="171">
        <v>4168.0006700000004</v>
      </c>
      <c r="O254" s="166">
        <v>1217.96718177261</v>
      </c>
      <c r="P254" s="172">
        <v>237.096</v>
      </c>
      <c r="Q254" s="178">
        <v>5.1370212140762002</v>
      </c>
      <c r="R254" s="179">
        <v>3213.8350974520499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2463.3458249999999</v>
      </c>
      <c r="Y254" s="166">
        <v>719.83538625644599</v>
      </c>
      <c r="Z254" s="177">
        <v>573</v>
      </c>
      <c r="AA254" s="178">
        <v>1.2562572185976399</v>
      </c>
      <c r="AB254" s="179">
        <v>157.37325241346699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123.25</v>
      </c>
      <c r="AI254" s="166">
        <v>36.015938345200503</v>
      </c>
      <c r="AJ254" s="181" t="s">
        <v>53</v>
      </c>
      <c r="AK254" s="173">
        <v>0.57168156103492795</v>
      </c>
      <c r="AL254" s="174">
        <v>-130.28625143621599</v>
      </c>
      <c r="AM254" s="168"/>
      <c r="AN254" s="168"/>
      <c r="AO254" s="176">
        <v>93</v>
      </c>
      <c r="AP254" s="176">
        <v>136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-49.390159094911901</v>
      </c>
      <c r="AW254" s="168"/>
      <c r="AX254" s="168"/>
      <c r="AY254" s="176">
        <v>40</v>
      </c>
      <c r="AZ254" s="176">
        <v>51</v>
      </c>
      <c r="BA254" s="167"/>
      <c r="BB254" s="184">
        <v>150.6</v>
      </c>
      <c r="BC254" s="180">
        <v>44.008116144318002</v>
      </c>
      <c r="BD254" s="181" t="s">
        <v>55</v>
      </c>
      <c r="BE254" s="178">
        <v>1.37525362950994</v>
      </c>
      <c r="BF254" s="179">
        <v>21.8196818101761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777.31741</v>
      </c>
      <c r="N255" s="171">
        <v>3254.7066199999999</v>
      </c>
      <c r="O255" s="166">
        <v>1231.6701699625401</v>
      </c>
      <c r="P255" s="172">
        <v>265.19900000000001</v>
      </c>
      <c r="Q255" s="178">
        <v>4.6443243374316596</v>
      </c>
      <c r="R255" s="179">
        <v>2430.5749041610902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2047.00441</v>
      </c>
      <c r="Y255" s="166">
        <v>774.64256043415003</v>
      </c>
      <c r="Z255" s="177">
        <v>573</v>
      </c>
      <c r="AA255" s="178">
        <v>1.3519067372323701</v>
      </c>
      <c r="AB255" s="179">
        <v>266.35111501888298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207.3</v>
      </c>
      <c r="AI255" s="166">
        <v>78.448000401718303</v>
      </c>
      <c r="AJ255" s="181" t="s">
        <v>53</v>
      </c>
      <c r="AK255" s="178">
        <v>1.2452063555828301</v>
      </c>
      <c r="AL255" s="179">
        <v>11.5213654732803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61.2</v>
      </c>
      <c r="AS255" s="166">
        <v>23.1597569926925</v>
      </c>
      <c r="AT255" s="181" t="s">
        <v>54</v>
      </c>
      <c r="AU255" s="178">
        <v>1.4474848120432799</v>
      </c>
      <c r="AV255" s="179">
        <v>11.478442024960099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175.8</v>
      </c>
      <c r="BC255" s="180">
        <v>66.527537243714804</v>
      </c>
      <c r="BD255" s="181" t="s">
        <v>55</v>
      </c>
      <c r="BE255" s="178">
        <v>2.0789855388660898</v>
      </c>
      <c r="BF255" s="179">
        <v>76.356884049920197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0.79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2.3E-2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2462.9405299999999</v>
      </c>
      <c r="N256" s="171">
        <v>3503.3584300000002</v>
      </c>
      <c r="O256" s="166">
        <v>1148.7698565522601</v>
      </c>
      <c r="P256" s="172">
        <v>266.08300000000003</v>
      </c>
      <c r="Q256" s="178">
        <v>4.31733653240628</v>
      </c>
      <c r="R256" s="179">
        <v>2549.07805765578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1929.5554099999999</v>
      </c>
      <c r="Y256" s="166">
        <v>632.71147838428396</v>
      </c>
      <c r="Z256" s="177">
        <v>573</v>
      </c>
      <c r="AA256" s="182">
        <v>1.10420851375966</v>
      </c>
      <c r="AB256" s="183">
        <v>-125.452438503062</v>
      </c>
      <c r="AC256" s="168">
        <v>1.2999999999999999E-2</v>
      </c>
      <c r="AD256" s="168">
        <v>0.01</v>
      </c>
      <c r="AE256" s="176">
        <v>0</v>
      </c>
      <c r="AF256" s="176">
        <v>168</v>
      </c>
      <c r="AG256" s="167"/>
      <c r="AH256" s="180">
        <v>121.75</v>
      </c>
      <c r="AI256" s="166">
        <v>39.922472344697603</v>
      </c>
      <c r="AJ256" s="181" t="s">
        <v>53</v>
      </c>
      <c r="AK256" s="173">
        <v>0.63369003721742101</v>
      </c>
      <c r="AL256" s="174">
        <v>-104.193271301384</v>
      </c>
      <c r="AM256" s="168"/>
      <c r="AN256" s="168"/>
      <c r="AO256" s="176">
        <v>71</v>
      </c>
      <c r="AP256" s="176">
        <v>109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-51.882418108287901</v>
      </c>
      <c r="AW256" s="168"/>
      <c r="AX256" s="168"/>
      <c r="AY256" s="176">
        <v>44</v>
      </c>
      <c r="AZ256" s="176">
        <v>54</v>
      </c>
      <c r="BA256" s="167"/>
      <c r="BB256" s="184">
        <v>100.4</v>
      </c>
      <c r="BC256" s="180">
        <v>32.921693826756702</v>
      </c>
      <c r="BD256" s="181" t="s">
        <v>55</v>
      </c>
      <c r="BE256" s="182">
        <v>1.02880293208615</v>
      </c>
      <c r="BF256" s="183">
        <v>-14.364836216575901</v>
      </c>
      <c r="BG256" s="168">
        <v>5.0000000000000001E-3</v>
      </c>
      <c r="BH256" s="168">
        <v>3.0000000000000001E-3</v>
      </c>
      <c r="BI256" s="176">
        <v>0</v>
      </c>
      <c r="BJ256" s="176">
        <v>17</v>
      </c>
      <c r="BK256" s="169"/>
      <c r="BL256" s="185">
        <v>0.8</v>
      </c>
      <c r="BM256" s="182">
        <v>0.86</v>
      </c>
      <c r="BN256" s="186">
        <v>2.2499999999999998E-3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5.0999999999999997E-2</v>
      </c>
      <c r="G257" s="168">
        <v>4.8000000000000001E-2</v>
      </c>
      <c r="H257" s="169"/>
      <c r="I257" s="170">
        <v>6</v>
      </c>
      <c r="J257" s="170">
        <v>5</v>
      </c>
      <c r="K257" s="167"/>
      <c r="L257" s="171">
        <v>1897.5000700000001</v>
      </c>
      <c r="M257" s="171">
        <v>2546.1459599999998</v>
      </c>
      <c r="N257" s="171">
        <v>4443.6460299999999</v>
      </c>
      <c r="O257" s="166">
        <v>1559.5319805781501</v>
      </c>
      <c r="P257" s="172">
        <v>263.75299999999999</v>
      </c>
      <c r="Q257" s="178">
        <v>5.9128502067394502</v>
      </c>
      <c r="R257" s="179">
        <v>3559.8543646329799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1934.5632700000001</v>
      </c>
      <c r="Y257" s="166">
        <v>678.94995858093603</v>
      </c>
      <c r="Z257" s="177">
        <v>573</v>
      </c>
      <c r="AA257" s="178">
        <v>1.1849039416770299</v>
      </c>
      <c r="AB257" s="179">
        <v>14.537244683497001</v>
      </c>
      <c r="AC257" s="168">
        <v>0.02</v>
      </c>
      <c r="AD257" s="168">
        <v>1.7999999999999999E-2</v>
      </c>
      <c r="AE257" s="176">
        <v>0</v>
      </c>
      <c r="AF257" s="176">
        <v>25</v>
      </c>
      <c r="AG257" s="167"/>
      <c r="AH257" s="180">
        <v>176.25</v>
      </c>
      <c r="AI257" s="166">
        <v>61.856302171957402</v>
      </c>
      <c r="AJ257" s="181" t="s">
        <v>53</v>
      </c>
      <c r="AK257" s="182">
        <v>0.98184606622154602</v>
      </c>
      <c r="AL257" s="183">
        <v>-34.852337862023901</v>
      </c>
      <c r="AM257" s="168">
        <v>1E-3</v>
      </c>
      <c r="AN257" s="168"/>
      <c r="AO257" s="176">
        <v>4</v>
      </c>
      <c r="AP257" s="176">
        <v>40</v>
      </c>
      <c r="AQ257" s="167"/>
      <c r="AR257" s="180">
        <v>35.9</v>
      </c>
      <c r="AS257" s="166">
        <v>12.5993829672242</v>
      </c>
      <c r="AT257" s="181" t="s">
        <v>54</v>
      </c>
      <c r="AU257" s="188">
        <v>0.78746143545151404</v>
      </c>
      <c r="AV257" s="171">
        <v>-17.713292155434601</v>
      </c>
      <c r="AW257" s="168"/>
      <c r="AX257" s="168"/>
      <c r="AY257" s="176">
        <v>10</v>
      </c>
      <c r="AZ257" s="176">
        <v>19</v>
      </c>
      <c r="BA257" s="167"/>
      <c r="BB257" s="184">
        <v>114</v>
      </c>
      <c r="BC257" s="180">
        <v>40.0091826814363</v>
      </c>
      <c r="BD257" s="181" t="s">
        <v>55</v>
      </c>
      <c r="BE257" s="178">
        <v>1.2502869587948799</v>
      </c>
      <c r="BF257" s="179">
        <v>6.7734156891307196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0.88</v>
      </c>
      <c r="BN257" s="186">
        <v>3.0000000000000001E-3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2.5999999999999999E-2</v>
      </c>
      <c r="G258" s="168">
        <v>2.1999999999999999E-2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-1225.1152400000001</v>
      </c>
      <c r="N258" s="171">
        <v>2573.8366000000001</v>
      </c>
      <c r="O258" s="166">
        <v>327.73862674291303</v>
      </c>
      <c r="P258" s="172">
        <v>267.36500000000001</v>
      </c>
      <c r="Q258" s="178">
        <v>1.2258097609743701</v>
      </c>
      <c r="R258" s="179">
        <v>104.585711351481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4838.8231299999998</v>
      </c>
      <c r="Y258" s="166">
        <v>616.14993262511098</v>
      </c>
      <c r="Z258" s="177">
        <v>573</v>
      </c>
      <c r="AA258" s="182">
        <v>1.0753052925394599</v>
      </c>
      <c r="AB258" s="183">
        <v>-453.12143714828699</v>
      </c>
      <c r="AC258" s="168">
        <v>0.01</v>
      </c>
      <c r="AD258" s="168">
        <v>8.0000000000000002E-3</v>
      </c>
      <c r="AE258" s="176">
        <v>0</v>
      </c>
      <c r="AF258" s="176">
        <v>562</v>
      </c>
      <c r="AG258" s="167"/>
      <c r="AH258" s="180">
        <v>427.8</v>
      </c>
      <c r="AI258" s="166">
        <v>54.473770604015101</v>
      </c>
      <c r="AJ258" s="181" t="s">
        <v>53</v>
      </c>
      <c r="AK258" s="188">
        <v>0.86466302546055795</v>
      </c>
      <c r="AL258" s="171">
        <v>-154.03683722572799</v>
      </c>
      <c r="AM258" s="168"/>
      <c r="AN258" s="168"/>
      <c r="AO258" s="176">
        <v>67</v>
      </c>
      <c r="AP258" s="176">
        <v>166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-86.168085644629301</v>
      </c>
      <c r="AW258" s="168"/>
      <c r="AX258" s="168"/>
      <c r="AY258" s="176">
        <v>65</v>
      </c>
      <c r="AZ258" s="176">
        <v>90</v>
      </c>
      <c r="BA258" s="167"/>
      <c r="BB258" s="184">
        <v>261.2</v>
      </c>
      <c r="BC258" s="180">
        <v>33.259815057898003</v>
      </c>
      <c r="BD258" s="181" t="s">
        <v>55</v>
      </c>
      <c r="BE258" s="182">
        <v>1.0393692205593099</v>
      </c>
      <c r="BF258" s="183">
        <v>-34.336171289258601</v>
      </c>
      <c r="BG258" s="168">
        <v>6.0000000000000001E-3</v>
      </c>
      <c r="BH258" s="168">
        <v>4.0000000000000001E-3</v>
      </c>
      <c r="BI258" s="176">
        <v>0</v>
      </c>
      <c r="BJ258" s="176">
        <v>41</v>
      </c>
      <c r="BK258" s="169"/>
      <c r="BL258" s="185">
        <v>0.8</v>
      </c>
      <c r="BM258" s="182">
        <v>0.82</v>
      </c>
      <c r="BN258" s="186">
        <v>7.5000000000000002E-4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/>
      <c r="G259" s="168"/>
      <c r="H259" s="169"/>
      <c r="I259" s="170">
        <v>1</v>
      </c>
      <c r="J259" s="170">
        <v>1</v>
      </c>
      <c r="K259" s="167"/>
      <c r="L259" s="171">
        <v>4377.8224399999999</v>
      </c>
      <c r="M259" s="171">
        <v>-2200.3710599999999</v>
      </c>
      <c r="N259" s="171">
        <v>2177.45138</v>
      </c>
      <c r="O259" s="166">
        <v>244.381817868068</v>
      </c>
      <c r="P259" s="172">
        <v>266.08300000000003</v>
      </c>
      <c r="Q259" s="188">
        <v>0.91844205705763904</v>
      </c>
      <c r="R259" s="171">
        <v>-610.62088128506502</v>
      </c>
      <c r="S259" s="168"/>
      <c r="T259" s="168"/>
      <c r="U259" s="175">
        <v>194</v>
      </c>
      <c r="V259" s="176">
        <v>668</v>
      </c>
      <c r="W259" s="167"/>
      <c r="X259" s="175">
        <v>3744.1683950000001</v>
      </c>
      <c r="Y259" s="166">
        <v>420.21910899074402</v>
      </c>
      <c r="Z259" s="177">
        <v>573</v>
      </c>
      <c r="AA259" s="173">
        <v>0.73336668235732005</v>
      </c>
      <c r="AB259" s="174">
        <v>-2259.8431567201101</v>
      </c>
      <c r="AC259" s="168"/>
      <c r="AD259" s="168"/>
      <c r="AE259" s="176">
        <v>1362</v>
      </c>
      <c r="AF259" s="176">
        <v>2383</v>
      </c>
      <c r="AG259" s="167"/>
      <c r="AH259" s="180">
        <v>424.95</v>
      </c>
      <c r="AI259" s="166">
        <v>47.6933971784185</v>
      </c>
      <c r="AJ259" s="181" t="s">
        <v>53</v>
      </c>
      <c r="AK259" s="173">
        <v>0.75703805045108696</v>
      </c>
      <c r="AL259" s="174">
        <v>-235.176924534672</v>
      </c>
      <c r="AM259" s="168"/>
      <c r="AN259" s="168"/>
      <c r="AO259" s="176">
        <v>137</v>
      </c>
      <c r="AP259" s="176">
        <v>249</v>
      </c>
      <c r="AQ259" s="167"/>
      <c r="AR259" s="180">
        <v>64.599999999999994</v>
      </c>
      <c r="AS259" s="166">
        <v>7.2502493416303899</v>
      </c>
      <c r="AT259" s="181" t="s">
        <v>54</v>
      </c>
      <c r="AU259" s="173">
        <v>0.45314058385189898</v>
      </c>
      <c r="AV259" s="174">
        <v>-103.051282421504</v>
      </c>
      <c r="AW259" s="168"/>
      <c r="AX259" s="168"/>
      <c r="AY259" s="176">
        <v>78</v>
      </c>
      <c r="AZ259" s="176">
        <v>107</v>
      </c>
      <c r="BA259" s="167"/>
      <c r="BB259" s="184">
        <v>274.2</v>
      </c>
      <c r="BC259" s="180">
        <v>30.7742781652485</v>
      </c>
      <c r="BD259" s="181" t="s">
        <v>55</v>
      </c>
      <c r="BE259" s="188">
        <v>0.96169619266401496</v>
      </c>
      <c r="BF259" s="171">
        <v>-61.102564843007997</v>
      </c>
      <c r="BG259" s="168"/>
      <c r="BH259" s="168"/>
      <c r="BI259" s="176">
        <v>11</v>
      </c>
      <c r="BJ259" s="176">
        <v>68</v>
      </c>
      <c r="BK259" s="169"/>
      <c r="BL259" s="185">
        <v>0.8</v>
      </c>
      <c r="BM259" s="188">
        <v>0.74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5.3999999999999999E-2</v>
      </c>
      <c r="G260" s="168">
        <v>5.1999999999999998E-2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1810.1803299999999</v>
      </c>
      <c r="N260" s="171">
        <v>2965.20867</v>
      </c>
      <c r="O260" s="166">
        <v>796.33748065549798</v>
      </c>
      <c r="P260" s="172">
        <v>287.5</v>
      </c>
      <c r="Q260" s="178">
        <v>2.7698694979321701</v>
      </c>
      <c r="R260" s="179">
        <v>1706.2737640330299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2869.381515</v>
      </c>
      <c r="Y260" s="166">
        <v>770.60210629107405</v>
      </c>
      <c r="Z260" s="177">
        <v>573</v>
      </c>
      <c r="AA260" s="178">
        <v>1.3448553338413201</v>
      </c>
      <c r="AB260" s="179">
        <v>360.269511107575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239.55</v>
      </c>
      <c r="AI260" s="166">
        <v>64.333632037783204</v>
      </c>
      <c r="AJ260" s="181" t="s">
        <v>53</v>
      </c>
      <c r="AK260" s="182">
        <v>1.0211687625044901</v>
      </c>
      <c r="AL260" s="183">
        <v>-36.320953307544102</v>
      </c>
      <c r="AM260" s="168">
        <v>4.0000000000000001E-3</v>
      </c>
      <c r="AN260" s="168">
        <v>2E-3</v>
      </c>
      <c r="AO260" s="176">
        <v>0</v>
      </c>
      <c r="AP260" s="176">
        <v>42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-38.862464332074701</v>
      </c>
      <c r="AW260" s="168"/>
      <c r="AX260" s="168"/>
      <c r="AY260" s="176">
        <v>29</v>
      </c>
      <c r="AZ260" s="176">
        <v>41</v>
      </c>
      <c r="BA260" s="167"/>
      <c r="BB260" s="184">
        <v>155.80000000000001</v>
      </c>
      <c r="BC260" s="180">
        <v>41.841702657009499</v>
      </c>
      <c r="BD260" s="181" t="s">
        <v>55</v>
      </c>
      <c r="BE260" s="178">
        <v>1.30755320803155</v>
      </c>
      <c r="BF260" s="179">
        <v>15.6750713358506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0.79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3.5000000000000003E-2</v>
      </c>
      <c r="G261" s="168">
        <v>3.1E-2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965.84307000000001</v>
      </c>
      <c r="N261" s="171">
        <v>1342.46541</v>
      </c>
      <c r="O261" s="166">
        <v>539.675188498799</v>
      </c>
      <c r="P261" s="172">
        <v>263.75299999999999</v>
      </c>
      <c r="Q261" s="178">
        <v>2.0461385785139798</v>
      </c>
      <c r="R261" s="179">
        <v>570.89532245169403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1366.229765</v>
      </c>
      <c r="Y261" s="166">
        <v>549.22853167519895</v>
      </c>
      <c r="Z261" s="177">
        <v>573</v>
      </c>
      <c r="AA261" s="188">
        <v>0.95851401688516502</v>
      </c>
      <c r="AB261" s="171">
        <v>-309.99632594561803</v>
      </c>
      <c r="AC261" s="168"/>
      <c r="AD261" s="168"/>
      <c r="AE261" s="176">
        <v>60</v>
      </c>
      <c r="AF261" s="176">
        <v>345</v>
      </c>
      <c r="AG261" s="167"/>
      <c r="AH261" s="180">
        <v>161.6</v>
      </c>
      <c r="AI261" s="166">
        <v>64.963692778800095</v>
      </c>
      <c r="AJ261" s="181" t="s">
        <v>53</v>
      </c>
      <c r="AK261" s="182">
        <v>1.0311697266476201</v>
      </c>
      <c r="AL261" s="183">
        <v>-22.697109475696202</v>
      </c>
      <c r="AM261" s="168">
        <v>5.0000000000000001E-3</v>
      </c>
      <c r="AN261" s="168">
        <v>3.0000000000000001E-3</v>
      </c>
      <c r="AO261" s="176">
        <v>0</v>
      </c>
      <c r="AP261" s="176">
        <v>27</v>
      </c>
      <c r="AQ261" s="167"/>
      <c r="AR261" s="180">
        <v>18.399999999999999</v>
      </c>
      <c r="AS261" s="166">
        <v>7.3968561084772402</v>
      </c>
      <c r="AT261" s="181" t="s">
        <v>54</v>
      </c>
      <c r="AU261" s="173">
        <v>0.46230350677982701</v>
      </c>
      <c r="AV261" s="174">
        <v>-28.4056151049387</v>
      </c>
      <c r="AW261" s="168"/>
      <c r="AX261" s="168"/>
      <c r="AY261" s="176">
        <v>22</v>
      </c>
      <c r="AZ261" s="176">
        <v>30</v>
      </c>
      <c r="BA261" s="167"/>
      <c r="BB261" s="184">
        <v>93.6</v>
      </c>
      <c r="BC261" s="180">
        <v>37.6274854213842</v>
      </c>
      <c r="BD261" s="181" t="s">
        <v>55</v>
      </c>
      <c r="BE261" s="178">
        <v>1.17585891941826</v>
      </c>
      <c r="BF261" s="179">
        <v>-1.1230209877410901E-2</v>
      </c>
      <c r="BG261" s="168">
        <v>0.02</v>
      </c>
      <c r="BH261" s="168">
        <v>1.7999999999999999E-2</v>
      </c>
      <c r="BI261" s="176">
        <v>0</v>
      </c>
      <c r="BJ261" s="176">
        <v>2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7.0000000000000007E-2</v>
      </c>
      <c r="H262" s="169"/>
      <c r="I262" s="170">
        <v>6</v>
      </c>
      <c r="J262" s="170">
        <v>6</v>
      </c>
      <c r="K262" s="167"/>
      <c r="L262" s="171">
        <v>419.31195000000002</v>
      </c>
      <c r="M262" s="171">
        <v>473.20605</v>
      </c>
      <c r="N262" s="171">
        <v>892.51800000000003</v>
      </c>
      <c r="O262" s="166">
        <v>337.36862798879503</v>
      </c>
      <c r="P262" s="172">
        <v>266.08300000000003</v>
      </c>
      <c r="Q262" s="178">
        <v>1.26790748747118</v>
      </c>
      <c r="R262" s="179">
        <v>64.696429127028395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1994.7981050000001</v>
      </c>
      <c r="Y262" s="166">
        <v>754.02658523245304</v>
      </c>
      <c r="Z262" s="177">
        <v>573</v>
      </c>
      <c r="AA262" s="178">
        <v>1.31592772291877</v>
      </c>
      <c r="AB262" s="179">
        <v>212.11465618811499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289.45</v>
      </c>
      <c r="AI262" s="166">
        <v>109.411069996747</v>
      </c>
      <c r="AJ262" s="181" t="s">
        <v>53</v>
      </c>
      <c r="AK262" s="178">
        <v>1.73668365074202</v>
      </c>
      <c r="AL262" s="179">
        <v>93.448154842672395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36.200000000000003</v>
      </c>
      <c r="AS262" s="166">
        <v>13.6834711828718</v>
      </c>
      <c r="AT262" s="181" t="s">
        <v>54</v>
      </c>
      <c r="AU262" s="188">
        <v>0.85521694892948696</v>
      </c>
      <c r="AV262" s="171">
        <v>-13.578246389162601</v>
      </c>
      <c r="AW262" s="168"/>
      <c r="AX262" s="168"/>
      <c r="AY262" s="176">
        <v>7</v>
      </c>
      <c r="AZ262" s="176">
        <v>15</v>
      </c>
      <c r="BA262" s="167"/>
      <c r="BB262" s="184">
        <v>175.8</v>
      </c>
      <c r="BC262" s="180">
        <v>66.451774418476901</v>
      </c>
      <c r="BD262" s="181" t="s">
        <v>55</v>
      </c>
      <c r="BE262" s="178">
        <v>2.0766179505774001</v>
      </c>
      <c r="BF262" s="179">
        <v>76.243507221674903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2.4E-2</v>
      </c>
      <c r="H263" s="169"/>
      <c r="I263" s="170">
        <v>4</v>
      </c>
      <c r="J263" s="170">
        <v>4</v>
      </c>
      <c r="K263" s="167"/>
      <c r="L263" s="171">
        <v>1152.6405999999999</v>
      </c>
      <c r="M263" s="171">
        <v>1068.0595800000001</v>
      </c>
      <c r="N263" s="171">
        <v>2220.7001799999998</v>
      </c>
      <c r="O263" s="166">
        <v>872.26965106106798</v>
      </c>
      <c r="P263" s="172">
        <v>287.5</v>
      </c>
      <c r="Q263" s="178">
        <v>3.0339813949950201</v>
      </c>
      <c r="R263" s="179">
        <v>1359.9357020146999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1325.947995</v>
      </c>
      <c r="Y263" s="166">
        <v>520.81960696007695</v>
      </c>
      <c r="Z263" s="177">
        <v>573</v>
      </c>
      <c r="AA263" s="188">
        <v>0.90893474164062404</v>
      </c>
      <c r="AB263" s="171">
        <v>-389.59303416722099</v>
      </c>
      <c r="AC263" s="168"/>
      <c r="AD263" s="168"/>
      <c r="AE263" s="176">
        <v>133</v>
      </c>
      <c r="AF263" s="176">
        <v>425</v>
      </c>
      <c r="AG263" s="167"/>
      <c r="AH263" s="180">
        <v>123.95</v>
      </c>
      <c r="AI263" s="166">
        <v>48.686366679638603</v>
      </c>
      <c r="AJ263" s="181" t="s">
        <v>53</v>
      </c>
      <c r="AK263" s="173">
        <v>0.77279947110537395</v>
      </c>
      <c r="AL263" s="174">
        <v>-64.6696943063437</v>
      </c>
      <c r="AM263" s="168"/>
      <c r="AN263" s="168"/>
      <c r="AO263" s="176">
        <v>37</v>
      </c>
      <c r="AP263" s="176">
        <v>69</v>
      </c>
      <c r="AQ263" s="167"/>
      <c r="AR263" s="180">
        <v>10.8</v>
      </c>
      <c r="AS263" s="166">
        <v>4.2421360237200201</v>
      </c>
      <c r="AT263" s="181" t="s">
        <v>54</v>
      </c>
      <c r="AU263" s="173">
        <v>0.26513350148250098</v>
      </c>
      <c r="AV263" s="174">
        <v>-37.103414427007898</v>
      </c>
      <c r="AW263" s="168"/>
      <c r="AX263" s="168"/>
      <c r="AY263" s="176">
        <v>30</v>
      </c>
      <c r="AZ263" s="176">
        <v>39</v>
      </c>
      <c r="BA263" s="167"/>
      <c r="BB263" s="184">
        <v>92.6</v>
      </c>
      <c r="BC263" s="180">
        <v>36.372388499673498</v>
      </c>
      <c r="BD263" s="181" t="s">
        <v>55</v>
      </c>
      <c r="BE263" s="182">
        <v>1.1366371406147999</v>
      </c>
      <c r="BF263" s="183">
        <v>-3.2068288540158698</v>
      </c>
      <c r="BG263" s="168">
        <v>1.6E-2</v>
      </c>
      <c r="BH263" s="168">
        <v>1.4E-2</v>
      </c>
      <c r="BI263" s="176">
        <v>0</v>
      </c>
      <c r="BJ263" s="176">
        <v>6</v>
      </c>
      <c r="BK263" s="169"/>
      <c r="BL263" s="185">
        <v>0.8</v>
      </c>
      <c r="BM263" s="182">
        <v>0.81</v>
      </c>
      <c r="BN263" s="186">
        <v>3.7500000000000001E-4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2.4E-2</v>
      </c>
      <c r="G264" s="168">
        <v>2.1999999999999999E-2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-1276.1294600000001</v>
      </c>
      <c r="N264" s="171">
        <v>1019.31714</v>
      </c>
      <c r="O264" s="166">
        <v>440.26363106729798</v>
      </c>
      <c r="P264" s="172">
        <v>247.95</v>
      </c>
      <c r="Q264" s="178">
        <v>1.77561456369146</v>
      </c>
      <c r="R264" s="179">
        <v>344.21738515912199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1479.6974949999999</v>
      </c>
      <c r="Y264" s="166">
        <v>639.11119166492597</v>
      </c>
      <c r="Z264" s="177">
        <v>573</v>
      </c>
      <c r="AA264" s="182">
        <v>1.11537729784455</v>
      </c>
      <c r="AB264" s="183">
        <v>-80.424140506445596</v>
      </c>
      <c r="AC264" s="168">
        <v>1.4E-2</v>
      </c>
      <c r="AD264" s="168">
        <v>1.2E-2</v>
      </c>
      <c r="AE264" s="176">
        <v>0</v>
      </c>
      <c r="AF264" s="176">
        <v>113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-103.181698144688</v>
      </c>
      <c r="AM264" s="168"/>
      <c r="AN264" s="168"/>
      <c r="AO264" s="176">
        <v>78</v>
      </c>
      <c r="AP264" s="176">
        <v>107</v>
      </c>
      <c r="AQ264" s="167"/>
      <c r="AR264" s="180">
        <v>7</v>
      </c>
      <c r="AS264" s="166">
        <v>3.02344118089791</v>
      </c>
      <c r="AT264" s="181" t="s">
        <v>54</v>
      </c>
      <c r="AU264" s="173">
        <v>0.18896507380611899</v>
      </c>
      <c r="AV264" s="174">
        <v>-36.563605878015899</v>
      </c>
      <c r="AW264" s="168"/>
      <c r="AX264" s="168"/>
      <c r="AY264" s="176">
        <v>31</v>
      </c>
      <c r="AZ264" s="176">
        <v>38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-24.127211756031901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1.2E-2</v>
      </c>
      <c r="H265" s="169"/>
      <c r="I265" s="170">
        <v>3</v>
      </c>
      <c r="J265" s="170">
        <v>3</v>
      </c>
      <c r="K265" s="167"/>
      <c r="L265" s="171">
        <v>9807.5955400000003</v>
      </c>
      <c r="M265" s="171">
        <v>1224.3472099999999</v>
      </c>
      <c r="N265" s="171">
        <v>11031.94275</v>
      </c>
      <c r="O265" s="166">
        <v>1264.51083430012</v>
      </c>
      <c r="P265" s="172">
        <v>287.5</v>
      </c>
      <c r="Q265" s="178">
        <v>4.3982985540873702</v>
      </c>
      <c r="R265" s="179">
        <v>8082.2647064430003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3673.2817100000002</v>
      </c>
      <c r="Y265" s="166">
        <v>421.04139089476899</v>
      </c>
      <c r="Z265" s="177">
        <v>573</v>
      </c>
      <c r="AA265" s="173">
        <v>0.73480172931024201</v>
      </c>
      <c r="AB265" s="174">
        <v>-2205.5548776805599</v>
      </c>
      <c r="AC265" s="168"/>
      <c r="AD265" s="168"/>
      <c r="AE265" s="176">
        <v>1326</v>
      </c>
      <c r="AF265" s="176">
        <v>2326</v>
      </c>
      <c r="AG265" s="167"/>
      <c r="AH265" s="180">
        <v>490.75</v>
      </c>
      <c r="AI265" s="166">
        <v>56.251079795785103</v>
      </c>
      <c r="AJ265" s="181" t="s">
        <v>53</v>
      </c>
      <c r="AK265" s="188">
        <v>0.892874282472779</v>
      </c>
      <c r="AL265" s="171">
        <v>-155.61423215336001</v>
      </c>
      <c r="AM265" s="168"/>
      <c r="AN265" s="168"/>
      <c r="AO265" s="176">
        <v>59</v>
      </c>
      <c r="AP265" s="176">
        <v>169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-139.55599546752001</v>
      </c>
      <c r="AW265" s="168"/>
      <c r="AX265" s="168"/>
      <c r="AY265" s="176">
        <v>115</v>
      </c>
      <c r="AZ265" s="176">
        <v>143</v>
      </c>
      <c r="BA265" s="167"/>
      <c r="BB265" s="184">
        <v>284</v>
      </c>
      <c r="BC265" s="180">
        <v>32.552840880291299</v>
      </c>
      <c r="BD265" s="181" t="s">
        <v>55</v>
      </c>
      <c r="BE265" s="182">
        <v>1.0172762775091</v>
      </c>
      <c r="BF265" s="183">
        <v>-44.311990935040001</v>
      </c>
      <c r="BG265" s="168">
        <v>4.0000000000000001E-3</v>
      </c>
      <c r="BH265" s="168">
        <v>2E-3</v>
      </c>
      <c r="BI265" s="176">
        <v>0</v>
      </c>
      <c r="BJ265" s="176">
        <v>52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3145.6570000000002</v>
      </c>
      <c r="N266" s="171">
        <v>4689.5458799999997</v>
      </c>
      <c r="O266" s="166">
        <v>2400.2866576719098</v>
      </c>
      <c r="P266" s="172">
        <v>242.66300000000001</v>
      </c>
      <c r="Q266" s="178">
        <v>9.8914406303058495</v>
      </c>
      <c r="R266" s="179">
        <v>4132.0026301337302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1777.197635</v>
      </c>
      <c r="Y266" s="166">
        <v>909.63685621017305</v>
      </c>
      <c r="Z266" s="177">
        <v>573</v>
      </c>
      <c r="AA266" s="178">
        <v>1.5874988764575499</v>
      </c>
      <c r="AB266" s="179">
        <v>460.67108512065101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161.19999999999999</v>
      </c>
      <c r="AI266" s="166">
        <v>82.508246878845299</v>
      </c>
      <c r="AJ266" s="181" t="s">
        <v>53</v>
      </c>
      <c r="AK266" s="178">
        <v>1.3096547123626201</v>
      </c>
      <c r="AL266" s="179">
        <v>16.4510076048884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45.7</v>
      </c>
      <c r="AS266" s="166">
        <v>23.390985622600699</v>
      </c>
      <c r="AT266" s="181" t="s">
        <v>54</v>
      </c>
      <c r="AU266" s="178">
        <v>1.4619366014125399</v>
      </c>
      <c r="AV266" s="179">
        <v>8.9383511377494198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30.276702275498799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0.88</v>
      </c>
      <c r="BN266" s="186">
        <v>3.0000000000000001E-3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-412.02167741040103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-932.04893240403396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-109.153396128192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-61.4525186682881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7.9500000000000001E-2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1176.9031600000001</v>
      </c>
      <c r="N268" s="171">
        <v>2169.3752100000002</v>
      </c>
      <c r="O268" s="166">
        <v>1135.20150357893</v>
      </c>
      <c r="P268" s="172">
        <v>245.202</v>
      </c>
      <c r="Q268" s="178">
        <v>4.6296584186871597</v>
      </c>
      <c r="R268" s="179">
        <v>1618.3226233421201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1426.083005</v>
      </c>
      <c r="Y268" s="166">
        <v>746.24784317709396</v>
      </c>
      <c r="Z268" s="177">
        <v>573</v>
      </c>
      <c r="AA268" s="178">
        <v>1.3023522568535699</v>
      </c>
      <c r="AB268" s="179">
        <v>138.35642791267199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167.7</v>
      </c>
      <c r="AI268" s="166">
        <v>87.754894253717396</v>
      </c>
      <c r="AJ268" s="181" t="s">
        <v>53</v>
      </c>
      <c r="AK268" s="178">
        <v>1.39293482942409</v>
      </c>
      <c r="AL268" s="179">
        <v>26.117496760032001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82">
        <v>1.17085018421403</v>
      </c>
      <c r="AV268" s="183">
        <v>-0.15746114030934399</v>
      </c>
      <c r="AW268" s="168">
        <v>9.4999999999999998E-3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58.085077719381303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0.77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2.4E-2</v>
      </c>
      <c r="G269" s="168">
        <v>2.1999999999999999E-2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856.62224000000003</v>
      </c>
      <c r="N269" s="171">
        <v>3010.2025100000001</v>
      </c>
      <c r="O269" s="166">
        <v>695.30180324921196</v>
      </c>
      <c r="P269" s="172">
        <v>287.5</v>
      </c>
      <c r="Q269" s="178">
        <v>2.41844105477987</v>
      </c>
      <c r="R269" s="179">
        <v>1546.4504186420299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2352.364955</v>
      </c>
      <c r="Y269" s="166">
        <v>543.35334240079203</v>
      </c>
      <c r="Z269" s="177">
        <v>573</v>
      </c>
      <c r="AA269" s="188">
        <v>0.94826063246211401</v>
      </c>
      <c r="AB269" s="171">
        <v>-564.95660447170098</v>
      </c>
      <c r="AC269" s="168"/>
      <c r="AD269" s="168"/>
      <c r="AE269" s="176">
        <v>129</v>
      </c>
      <c r="AF269" s="176">
        <v>625</v>
      </c>
      <c r="AG269" s="167"/>
      <c r="AH269" s="180">
        <v>208.3</v>
      </c>
      <c r="AI269" s="166">
        <v>48.113495731824003</v>
      </c>
      <c r="AJ269" s="181" t="s">
        <v>53</v>
      </c>
      <c r="AK269" s="173">
        <v>0.76370628145752395</v>
      </c>
      <c r="AL269" s="174">
        <v>-112.45263219322401</v>
      </c>
      <c r="AM269" s="168"/>
      <c r="AN269" s="168"/>
      <c r="AO269" s="176">
        <v>65</v>
      </c>
      <c r="AP269" s="176">
        <v>119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-50.8609859538346</v>
      </c>
      <c r="AW269" s="168"/>
      <c r="AX269" s="168"/>
      <c r="AY269" s="176">
        <v>39</v>
      </c>
      <c r="AZ269" s="176">
        <v>53</v>
      </c>
      <c r="BA269" s="167"/>
      <c r="BB269" s="184">
        <v>154.80000000000001</v>
      </c>
      <c r="BC269" s="180">
        <v>35.755972824226397</v>
      </c>
      <c r="BD269" s="181" t="s">
        <v>55</v>
      </c>
      <c r="BE269" s="182">
        <v>1.11737415075707</v>
      </c>
      <c r="BF269" s="183">
        <v>-8.1219719076691508</v>
      </c>
      <c r="BG269" s="168">
        <v>1.4E-2</v>
      </c>
      <c r="BH269" s="168">
        <v>1.2E-2</v>
      </c>
      <c r="BI269" s="176">
        <v>0</v>
      </c>
      <c r="BJ269" s="176">
        <v>12</v>
      </c>
      <c r="BK269" s="169"/>
      <c r="BL269" s="185">
        <v>0.8</v>
      </c>
      <c r="BM269" s="188">
        <v>0.8</v>
      </c>
      <c r="BN269" s="186">
        <v>0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2687.13157</v>
      </c>
      <c r="N270" s="171">
        <v>4554.5389500000001</v>
      </c>
      <c r="O270" s="166">
        <v>1325.1070992647899</v>
      </c>
      <c r="P270" s="172">
        <v>242.35900000000001</v>
      </c>
      <c r="Q270" s="178">
        <v>5.4675382356949402</v>
      </c>
      <c r="R270" s="179">
        <v>3574.9138290941501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1403.34959</v>
      </c>
      <c r="Y270" s="166">
        <v>408.29346831238098</v>
      </c>
      <c r="Z270" s="177">
        <v>573</v>
      </c>
      <c r="AA270" s="173">
        <v>0.71255404592038496</v>
      </c>
      <c r="AB270" s="174">
        <v>-912.74015405345301</v>
      </c>
      <c r="AC270" s="168"/>
      <c r="AD270" s="168"/>
      <c r="AE270" s="176">
        <v>567</v>
      </c>
      <c r="AF270" s="176">
        <v>961</v>
      </c>
      <c r="AG270" s="167"/>
      <c r="AH270" s="180">
        <v>134.6</v>
      </c>
      <c r="AI270" s="166">
        <v>39.160805850840397</v>
      </c>
      <c r="AJ270" s="181" t="s">
        <v>53</v>
      </c>
      <c r="AK270" s="173">
        <v>0.62160009287048201</v>
      </c>
      <c r="AL270" s="174">
        <v>-120.04861060273601</v>
      </c>
      <c r="AM270" s="168"/>
      <c r="AN270" s="168"/>
      <c r="AO270" s="176">
        <v>82</v>
      </c>
      <c r="AP270" s="176">
        <v>126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-48.872663010218602</v>
      </c>
      <c r="AW270" s="168"/>
      <c r="AX270" s="168"/>
      <c r="AY270" s="176">
        <v>40</v>
      </c>
      <c r="AZ270" s="176">
        <v>51</v>
      </c>
      <c r="BA270" s="167"/>
      <c r="BB270" s="184">
        <v>95.6</v>
      </c>
      <c r="BC270" s="180">
        <v>27.814064185292299</v>
      </c>
      <c r="BD270" s="181" t="s">
        <v>55</v>
      </c>
      <c r="BE270" s="188">
        <v>0.86918950579038401</v>
      </c>
      <c r="BF270" s="171">
        <v>-33.745326020437098</v>
      </c>
      <c r="BG270" s="168"/>
      <c r="BH270" s="168"/>
      <c r="BI270" s="176">
        <v>15</v>
      </c>
      <c r="BJ270" s="176">
        <v>37</v>
      </c>
      <c r="BK270" s="169"/>
      <c r="BL270" s="185">
        <v>0.8</v>
      </c>
      <c r="BM270" s="182">
        <v>0.84</v>
      </c>
      <c r="BN270" s="186">
        <v>1.5E-3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4.3999999999999997E-2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-26.32264</v>
      </c>
      <c r="N271" s="171">
        <v>1247.85511</v>
      </c>
      <c r="O271" s="166">
        <v>464.48739671399602</v>
      </c>
      <c r="P271" s="172">
        <v>212.5</v>
      </c>
      <c r="Q271" s="178">
        <v>2.1858230433599801</v>
      </c>
      <c r="R271" s="179">
        <v>576.49353120346598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1884.6997699999999</v>
      </c>
      <c r="Y271" s="166">
        <v>701.539211355048</v>
      </c>
      <c r="Z271" s="177">
        <v>573</v>
      </c>
      <c r="AA271" s="178">
        <v>1.22432672138752</v>
      </c>
      <c r="AB271" s="179">
        <v>74.393018703933194</v>
      </c>
      <c r="AC271" s="168">
        <v>0.02</v>
      </c>
      <c r="AD271" s="168">
        <v>0.02</v>
      </c>
      <c r="AE271" s="176">
        <v>0</v>
      </c>
      <c r="AF271" s="176">
        <v>0</v>
      </c>
      <c r="AG271" s="167"/>
      <c r="AH271" s="180">
        <v>159.9</v>
      </c>
      <c r="AI271" s="166">
        <v>59.5193577678805</v>
      </c>
      <c r="AJ271" s="181" t="s">
        <v>53</v>
      </c>
      <c r="AK271" s="188">
        <v>0.94475171060127905</v>
      </c>
      <c r="AL271" s="171">
        <v>-39.138962184384297</v>
      </c>
      <c r="AM271" s="168"/>
      <c r="AN271" s="168"/>
      <c r="AO271" s="176">
        <v>10</v>
      </c>
      <c r="AP271" s="176">
        <v>44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-34.549577697621402</v>
      </c>
      <c r="AW271" s="168"/>
      <c r="AX271" s="168"/>
      <c r="AY271" s="176">
        <v>27</v>
      </c>
      <c r="AZ271" s="176">
        <v>36</v>
      </c>
      <c r="BA271" s="167"/>
      <c r="BB271" s="184">
        <v>98.4</v>
      </c>
      <c r="BC271" s="180">
        <v>36.6272970879265</v>
      </c>
      <c r="BD271" s="181" t="s">
        <v>55</v>
      </c>
      <c r="BE271" s="182">
        <v>1.1446030339977</v>
      </c>
      <c r="BF271" s="183">
        <v>-2.6991553952428098</v>
      </c>
      <c r="BG271" s="168">
        <v>1.7000000000000001E-2</v>
      </c>
      <c r="BH271" s="168">
        <v>1.4E-2</v>
      </c>
      <c r="BI271" s="176">
        <v>0</v>
      </c>
      <c r="BJ271" s="176">
        <v>5</v>
      </c>
      <c r="BK271" s="169"/>
      <c r="BL271" s="185">
        <v>0.8</v>
      </c>
      <c r="BM271" s="188">
        <v>0.76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196.58707000000001</v>
      </c>
      <c r="N272" s="171">
        <v>775.43912999999998</v>
      </c>
      <c r="O272" s="166">
        <v>775.43912999999998</v>
      </c>
      <c r="P272" s="172">
        <v>212.5</v>
      </c>
      <c r="Q272" s="178">
        <v>3.6491253176470599</v>
      </c>
      <c r="R272" s="179">
        <v>525.53913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350.64173499999998</v>
      </c>
      <c r="Y272" s="166">
        <v>350.64173499999998</v>
      </c>
      <c r="Z272" s="177">
        <v>573</v>
      </c>
      <c r="AA272" s="173">
        <v>0.61194020069807997</v>
      </c>
      <c r="AB272" s="174">
        <v>-323.20626499999997</v>
      </c>
      <c r="AC272" s="168"/>
      <c r="AD272" s="168"/>
      <c r="AE272" s="176">
        <v>223</v>
      </c>
      <c r="AF272" s="176">
        <v>337</v>
      </c>
      <c r="AG272" s="167"/>
      <c r="AH272" s="180">
        <v>52.7</v>
      </c>
      <c r="AI272" s="166">
        <v>52.7</v>
      </c>
      <c r="AJ272" s="181" t="s">
        <v>53</v>
      </c>
      <c r="AK272" s="188">
        <v>0.83650793650793698</v>
      </c>
      <c r="AL272" s="171">
        <v>-21.388000000000002</v>
      </c>
      <c r="AM272" s="168"/>
      <c r="AN272" s="168"/>
      <c r="AO272" s="176">
        <v>11</v>
      </c>
      <c r="AP272" s="176">
        <v>23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-17.815999999999999</v>
      </c>
      <c r="AW272" s="168"/>
      <c r="AX272" s="168"/>
      <c r="AY272" s="176">
        <v>15</v>
      </c>
      <c r="AZ272" s="176">
        <v>19</v>
      </c>
      <c r="BA272" s="167"/>
      <c r="BB272" s="184">
        <v>49.2</v>
      </c>
      <c r="BC272" s="180">
        <v>49.2</v>
      </c>
      <c r="BD272" s="181" t="s">
        <v>55</v>
      </c>
      <c r="BE272" s="178">
        <v>1.5375000000000001</v>
      </c>
      <c r="BF272" s="179">
        <v>11.568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-830.18709000000001</v>
      </c>
      <c r="N273" s="171">
        <v>37.808979999999998</v>
      </c>
      <c r="O273" s="166">
        <v>14.4026653967843</v>
      </c>
      <c r="P273" s="172">
        <v>212.5</v>
      </c>
      <c r="Q273" s="173">
        <v>6.7777248926043795E-2</v>
      </c>
      <c r="R273" s="174">
        <v>-618.21293272939999</v>
      </c>
      <c r="S273" s="168"/>
      <c r="T273" s="168"/>
      <c r="U273" s="175">
        <v>521</v>
      </c>
      <c r="V273" s="176">
        <v>632</v>
      </c>
      <c r="W273" s="167"/>
      <c r="X273" s="175">
        <v>1370.8777500000001</v>
      </c>
      <c r="Y273" s="166">
        <v>522.21174792725299</v>
      </c>
      <c r="Z273" s="177">
        <v>573</v>
      </c>
      <c r="AA273" s="188">
        <v>0.91136430702836502</v>
      </c>
      <c r="AB273" s="171">
        <v>-398.06604291268798</v>
      </c>
      <c r="AC273" s="168"/>
      <c r="AD273" s="168"/>
      <c r="AE273" s="176">
        <v>134</v>
      </c>
      <c r="AF273" s="176">
        <v>435</v>
      </c>
      <c r="AG273" s="167"/>
      <c r="AH273" s="180">
        <v>80.7</v>
      </c>
      <c r="AI273" s="166">
        <v>30.741244474738401</v>
      </c>
      <c r="AJ273" s="181" t="s">
        <v>53</v>
      </c>
      <c r="AK273" s="173">
        <v>0.48795626150378402</v>
      </c>
      <c r="AL273" s="174">
        <v>-113.791202362128</v>
      </c>
      <c r="AM273" s="168"/>
      <c r="AN273" s="168"/>
      <c r="AO273" s="176">
        <v>85</v>
      </c>
      <c r="AP273" s="176">
        <v>118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-43.394591076095999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-55.189182152191997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-146.85722999999999</v>
      </c>
      <c r="N274" s="171">
        <v>2974.0312100000001</v>
      </c>
      <c r="O274" s="166">
        <v>660.68238902477901</v>
      </c>
      <c r="P274" s="172">
        <v>218.52799999999999</v>
      </c>
      <c r="Q274" s="178">
        <v>3.02333059848065</v>
      </c>
      <c r="R274" s="179">
        <v>1817.2074393155699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2403.4753500000002</v>
      </c>
      <c r="Y274" s="166">
        <v>533.93314463575098</v>
      </c>
      <c r="Z274" s="177">
        <v>573</v>
      </c>
      <c r="AA274" s="188">
        <v>0.93182049674651102</v>
      </c>
      <c r="AB274" s="171">
        <v>-629.82024874330796</v>
      </c>
      <c r="AC274" s="168"/>
      <c r="AD274" s="168"/>
      <c r="AE274" s="176">
        <v>176</v>
      </c>
      <c r="AF274" s="176">
        <v>692</v>
      </c>
      <c r="AG274" s="167"/>
      <c r="AH274" s="180">
        <v>173.4</v>
      </c>
      <c r="AI274" s="166">
        <v>38.5208890450402</v>
      </c>
      <c r="AJ274" s="181" t="s">
        <v>53</v>
      </c>
      <c r="AK274" s="173">
        <v>0.61144268325460704</v>
      </c>
      <c r="AL274" s="174">
        <v>-160.10370457387199</v>
      </c>
      <c r="AM274" s="168"/>
      <c r="AN274" s="168"/>
      <c r="AO274" s="176">
        <v>111</v>
      </c>
      <c r="AP274" s="176">
        <v>167</v>
      </c>
      <c r="AQ274" s="167"/>
      <c r="AR274" s="180">
        <v>18.3</v>
      </c>
      <c r="AS274" s="166">
        <v>4.0653533421236201</v>
      </c>
      <c r="AT274" s="181" t="s">
        <v>54</v>
      </c>
      <c r="AU274" s="173">
        <v>0.25408458388272598</v>
      </c>
      <c r="AV274" s="174">
        <v>-66.399353542570594</v>
      </c>
      <c r="AW274" s="168"/>
      <c r="AX274" s="168"/>
      <c r="AY274" s="176">
        <v>54</v>
      </c>
      <c r="AZ274" s="176">
        <v>69</v>
      </c>
      <c r="BA274" s="167"/>
      <c r="BB274" s="184">
        <v>128.4</v>
      </c>
      <c r="BC274" s="180">
        <v>28.5241185316215</v>
      </c>
      <c r="BD274" s="181" t="s">
        <v>55</v>
      </c>
      <c r="BE274" s="188">
        <v>0.89137870411317099</v>
      </c>
      <c r="BF274" s="171">
        <v>-40.998707085141099</v>
      </c>
      <c r="BG274" s="168"/>
      <c r="BH274" s="168"/>
      <c r="BI274" s="176">
        <v>16</v>
      </c>
      <c r="BJ274" s="176">
        <v>45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3689.38229</v>
      </c>
      <c r="N275" s="171">
        <v>10761.27788</v>
      </c>
      <c r="O275" s="166">
        <v>1240.3553795380799</v>
      </c>
      <c r="P275" s="172">
        <v>246.08699999999999</v>
      </c>
      <c r="Q275" s="178">
        <v>5.04031248923381</v>
      </c>
      <c r="R275" s="179">
        <v>8250.4687161015609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4271.0447000000004</v>
      </c>
      <c r="Y275" s="166">
        <v>492.28477593151803</v>
      </c>
      <c r="Z275" s="177">
        <v>573</v>
      </c>
      <c r="AA275" s="188">
        <v>0.85913573460997905</v>
      </c>
      <c r="AB275" s="171">
        <v>-1575.23588740936</v>
      </c>
      <c r="AC275" s="168"/>
      <c r="AD275" s="168"/>
      <c r="AE275" s="176">
        <v>701</v>
      </c>
      <c r="AF275" s="176">
        <v>1695</v>
      </c>
      <c r="AG275" s="167"/>
      <c r="AH275" s="180">
        <v>511.15</v>
      </c>
      <c r="AI275" s="166">
        <v>58.9156473163101</v>
      </c>
      <c r="AJ275" s="181" t="s">
        <v>53</v>
      </c>
      <c r="AK275" s="188">
        <v>0.93516900502079503</v>
      </c>
      <c r="AL275" s="171">
        <v>-131.63477662616</v>
      </c>
      <c r="AM275" s="168"/>
      <c r="AN275" s="168"/>
      <c r="AO275" s="176">
        <v>36</v>
      </c>
      <c r="AP275" s="176">
        <v>145</v>
      </c>
      <c r="AQ275" s="167"/>
      <c r="AR275" s="180">
        <v>53.7</v>
      </c>
      <c r="AS275" s="166">
        <v>6.1895143517281603</v>
      </c>
      <c r="AT275" s="181" t="s">
        <v>54</v>
      </c>
      <c r="AU275" s="173">
        <v>0.38684464698301002</v>
      </c>
      <c r="AV275" s="174">
        <v>-109.54692739712</v>
      </c>
      <c r="AW275" s="168"/>
      <c r="AX275" s="168"/>
      <c r="AY275" s="176">
        <v>86</v>
      </c>
      <c r="AZ275" s="176">
        <v>113</v>
      </c>
      <c r="BA275" s="167"/>
      <c r="BB275" s="184">
        <v>571.79999999999995</v>
      </c>
      <c r="BC275" s="180">
        <v>65.906225443541203</v>
      </c>
      <c r="BD275" s="181" t="s">
        <v>55</v>
      </c>
      <c r="BE275" s="178">
        <v>2.0595695451106599</v>
      </c>
      <c r="BF275" s="179">
        <v>245.30614520576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533.85126000000002</v>
      </c>
      <c r="N276" s="171">
        <v>1563.0050699999999</v>
      </c>
      <c r="O276" s="166">
        <v>823.10006515844805</v>
      </c>
      <c r="P276" s="172">
        <v>246.08699999999999</v>
      </c>
      <c r="Q276" s="178">
        <v>3.3447523240091801</v>
      </c>
      <c r="R276" s="179">
        <v>1013.45945816924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975.00736500000005</v>
      </c>
      <c r="Y276" s="166">
        <v>513.45234962127597</v>
      </c>
      <c r="Z276" s="177">
        <v>573</v>
      </c>
      <c r="AA276" s="188">
        <v>0.89607739899001004</v>
      </c>
      <c r="AB276" s="171">
        <v>-304.57926728463099</v>
      </c>
      <c r="AC276" s="168"/>
      <c r="AD276" s="168"/>
      <c r="AE276" s="176">
        <v>114</v>
      </c>
      <c r="AF276" s="176">
        <v>331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-32.987535486791799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-19.930167742677298</v>
      </c>
      <c r="AW276" s="168"/>
      <c r="AX276" s="168"/>
      <c r="AY276" s="176">
        <v>15</v>
      </c>
      <c r="AZ276" s="176">
        <v>21</v>
      </c>
      <c r="BA276" s="167"/>
      <c r="BB276" s="184">
        <v>87.4</v>
      </c>
      <c r="BC276" s="180">
        <v>46.026047564163299</v>
      </c>
      <c r="BD276" s="181" t="s">
        <v>55</v>
      </c>
      <c r="BE276" s="178">
        <v>1.4383139863801</v>
      </c>
      <c r="BF276" s="179">
        <v>15.939664514645401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2867.6502599999999</v>
      </c>
      <c r="N277" s="171">
        <v>4215.5540799999999</v>
      </c>
      <c r="O277" s="166">
        <v>2264.75190772632</v>
      </c>
      <c r="P277" s="172">
        <v>246.08699999999999</v>
      </c>
      <c r="Q277" s="178">
        <v>9.2030538294437303</v>
      </c>
      <c r="R277" s="179">
        <v>3676.8751056122501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1633.7663849999999</v>
      </c>
      <c r="Y277" s="166">
        <v>877.71986006828195</v>
      </c>
      <c r="Z277" s="177">
        <v>573</v>
      </c>
      <c r="AA277" s="178">
        <v>1.5317973125100901</v>
      </c>
      <c r="AB277" s="179">
        <v>379.482118361858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144.80000000000001</v>
      </c>
      <c r="AI277" s="166">
        <v>77.791927233150503</v>
      </c>
      <c r="AJ277" s="181" t="s">
        <v>53</v>
      </c>
      <c r="AK277" s="178">
        <v>1.23479249576429</v>
      </c>
      <c r="AL277" s="179">
        <v>6.89440000313627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49</v>
      </c>
      <c r="AS277" s="166">
        <v>26.324616259836802</v>
      </c>
      <c r="AT277" s="181" t="s">
        <v>54</v>
      </c>
      <c r="AU277" s="178">
        <v>1.6452885162398001</v>
      </c>
      <c r="AV277" s="179">
        <v>13.9763555563521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109.8</v>
      </c>
      <c r="BC277" s="180">
        <v>58.9886299046956</v>
      </c>
      <c r="BD277" s="181" t="s">
        <v>55</v>
      </c>
      <c r="BE277" s="178">
        <v>1.8433946845217399</v>
      </c>
      <c r="BF277" s="179">
        <v>39.752711112704098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0.88</v>
      </c>
      <c r="BN277" s="186">
        <v>3.0000000000000001E-3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2.3E-2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511.46042999999997</v>
      </c>
      <c r="N278" s="171">
        <v>1561.78613</v>
      </c>
      <c r="O278" s="166">
        <v>384.20482117789999</v>
      </c>
      <c r="P278" s="172">
        <v>212.5</v>
      </c>
      <c r="Q278" s="178">
        <v>1.808022687896</v>
      </c>
      <c r="R278" s="179">
        <v>545.94683706650005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1554.8527099999999</v>
      </c>
      <c r="Y278" s="166">
        <v>382.49917573766902</v>
      </c>
      <c r="Z278" s="177">
        <v>573</v>
      </c>
      <c r="AA278" s="173">
        <v>0.66753782851251098</v>
      </c>
      <c r="AB278" s="174">
        <v>-1184.3280657689199</v>
      </c>
      <c r="AC278" s="168"/>
      <c r="AD278" s="168"/>
      <c r="AE278" s="176">
        <v>775</v>
      </c>
      <c r="AF278" s="176">
        <v>1241</v>
      </c>
      <c r="AG278" s="167"/>
      <c r="AH278" s="180">
        <v>161</v>
      </c>
      <c r="AI278" s="166">
        <v>39.606560092604902</v>
      </c>
      <c r="AJ278" s="181" t="s">
        <v>53</v>
      </c>
      <c r="AK278" s="173">
        <v>0.62867555702547495</v>
      </c>
      <c r="AL278" s="174">
        <v>-140.16647272852001</v>
      </c>
      <c r="AM278" s="168"/>
      <c r="AN278" s="168"/>
      <c r="AO278" s="176">
        <v>96</v>
      </c>
      <c r="AP278" s="176">
        <v>147</v>
      </c>
      <c r="AQ278" s="167"/>
      <c r="AR278" s="180">
        <v>24.4</v>
      </c>
      <c r="AS278" s="166">
        <v>6.0024848835997604</v>
      </c>
      <c r="AT278" s="181" t="s">
        <v>54</v>
      </c>
      <c r="AU278" s="173">
        <v>0.37515530522498503</v>
      </c>
      <c r="AV278" s="174">
        <v>-52.086723232639997</v>
      </c>
      <c r="AW278" s="168"/>
      <c r="AX278" s="168"/>
      <c r="AY278" s="176">
        <v>41</v>
      </c>
      <c r="AZ278" s="176">
        <v>54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-8.57344646528</v>
      </c>
      <c r="BG278" s="168">
        <v>1.2999999999999999E-2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396.78611999999998</v>
      </c>
      <c r="N279" s="171">
        <v>2025.5648699999999</v>
      </c>
      <c r="O279" s="166">
        <v>727.49132830214</v>
      </c>
      <c r="P279" s="172">
        <v>243.43</v>
      </c>
      <c r="Q279" s="178">
        <v>2.98850317669203</v>
      </c>
      <c r="R279" s="179">
        <v>1228.4888268161701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791.15385500000002</v>
      </c>
      <c r="Y279" s="166">
        <v>284.14669773834902</v>
      </c>
      <c r="Z279" s="177">
        <v>573</v>
      </c>
      <c r="AA279" s="173">
        <v>0.49589301525017299</v>
      </c>
      <c r="AB279" s="174">
        <v>-1085.0511022539799</v>
      </c>
      <c r="AC279" s="168"/>
      <c r="AD279" s="168"/>
      <c r="AE279" s="176">
        <v>805</v>
      </c>
      <c r="AF279" s="176">
        <v>1124</v>
      </c>
      <c r="AG279" s="167"/>
      <c r="AH279" s="180">
        <v>161.69999999999999</v>
      </c>
      <c r="AI279" s="166">
        <v>58.075329765398202</v>
      </c>
      <c r="AJ279" s="181" t="s">
        <v>53</v>
      </c>
      <c r="AK279" s="188">
        <v>0.92183063119679698</v>
      </c>
      <c r="AL279" s="171">
        <v>-44.584314671904103</v>
      </c>
      <c r="AM279" s="168"/>
      <c r="AN279" s="168"/>
      <c r="AO279" s="176">
        <v>14</v>
      </c>
      <c r="AP279" s="176">
        <v>49</v>
      </c>
      <c r="AQ279" s="167"/>
      <c r="AR279" s="180">
        <v>9.8000000000000007</v>
      </c>
      <c r="AS279" s="166">
        <v>3.51971695547868</v>
      </c>
      <c r="AT279" s="181" t="s">
        <v>54</v>
      </c>
      <c r="AU279" s="173">
        <v>0.219982309717417</v>
      </c>
      <c r="AV279" s="174">
        <v>-42.589667218261397</v>
      </c>
      <c r="AW279" s="168"/>
      <c r="AX279" s="168"/>
      <c r="AY279" s="176">
        <v>35</v>
      </c>
      <c r="AZ279" s="176">
        <v>44</v>
      </c>
      <c r="BA279" s="167"/>
      <c r="BB279" s="184">
        <v>85.8</v>
      </c>
      <c r="BC279" s="180">
        <v>30.815481100007201</v>
      </c>
      <c r="BD279" s="181" t="s">
        <v>55</v>
      </c>
      <c r="BE279" s="188">
        <v>0.96298378437522503</v>
      </c>
      <c r="BF279" s="171">
        <v>-18.979334436522699</v>
      </c>
      <c r="BG279" s="168"/>
      <c r="BH279" s="168"/>
      <c r="BI279" s="176">
        <v>4</v>
      </c>
      <c r="BJ279" s="176">
        <v>22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1.7000000000000001E-2</v>
      </c>
      <c r="G280" s="168">
        <v>1.4999999999999999E-2</v>
      </c>
      <c r="H280" s="169"/>
      <c r="I280" s="170">
        <v>3</v>
      </c>
      <c r="J280" s="170">
        <v>3</v>
      </c>
      <c r="K280" s="167"/>
      <c r="L280" s="171">
        <v>1761.6659</v>
      </c>
      <c r="M280" s="171">
        <v>-154.26836</v>
      </c>
      <c r="N280" s="171">
        <v>1607.3975399999999</v>
      </c>
      <c r="O280" s="166">
        <v>348.69218496219497</v>
      </c>
      <c r="P280" s="172">
        <v>254.44499999999999</v>
      </c>
      <c r="Q280" s="178">
        <v>1.37040297495409</v>
      </c>
      <c r="R280" s="179">
        <v>228.02261044446701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1752.8277700000001</v>
      </c>
      <c r="Y280" s="166">
        <v>380.240313783055</v>
      </c>
      <c r="Z280" s="177">
        <v>573</v>
      </c>
      <c r="AA280" s="173">
        <v>0.66359566105245305</v>
      </c>
      <c r="AB280" s="174">
        <v>-1353.46960127992</v>
      </c>
      <c r="AC280" s="168"/>
      <c r="AD280" s="168"/>
      <c r="AE280" s="176">
        <v>889</v>
      </c>
      <c r="AF280" s="176">
        <v>1417</v>
      </c>
      <c r="AG280" s="167"/>
      <c r="AH280" s="180">
        <v>243.2</v>
      </c>
      <c r="AI280" s="166">
        <v>52.757290758828603</v>
      </c>
      <c r="AJ280" s="181" t="s">
        <v>53</v>
      </c>
      <c r="AK280" s="188">
        <v>0.83741731363219896</v>
      </c>
      <c r="AL280" s="171">
        <v>-98.330077470567602</v>
      </c>
      <c r="AM280" s="168"/>
      <c r="AN280" s="168"/>
      <c r="AO280" s="176">
        <v>48</v>
      </c>
      <c r="AP280" s="176">
        <v>106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-73.737797452842599</v>
      </c>
      <c r="AW280" s="168"/>
      <c r="AX280" s="168"/>
      <c r="AY280" s="176">
        <v>61</v>
      </c>
      <c r="AZ280" s="176">
        <v>76</v>
      </c>
      <c r="BA280" s="167"/>
      <c r="BB280" s="184">
        <v>155.19999999999999</v>
      </c>
      <c r="BC280" s="180">
        <v>33.667481602673497</v>
      </c>
      <c r="BD280" s="181" t="s">
        <v>55</v>
      </c>
      <c r="BE280" s="182">
        <v>1.0521088000835499</v>
      </c>
      <c r="BF280" s="183">
        <v>-18.2755949056851</v>
      </c>
      <c r="BG280" s="168">
        <v>7.0000000000000001E-3</v>
      </c>
      <c r="BH280" s="168">
        <v>5.0000000000000001E-3</v>
      </c>
      <c r="BI280" s="176">
        <v>0</v>
      </c>
      <c r="BJ280" s="176">
        <v>22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1.7000000000000001E-2</v>
      </c>
      <c r="G281" s="168">
        <v>1.4999999999999999E-2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3298.8061600000001</v>
      </c>
      <c r="N281" s="171">
        <v>5702.0943600000001</v>
      </c>
      <c r="O281" s="166">
        <v>1235.2458241413301</v>
      </c>
      <c r="P281" s="172">
        <v>212.5</v>
      </c>
      <c r="Q281" s="178">
        <v>5.8129215253709603</v>
      </c>
      <c r="R281" s="179">
        <v>4548.5155721060701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2536.6203949999999</v>
      </c>
      <c r="Y281" s="166">
        <v>549.50857571488598</v>
      </c>
      <c r="Z281" s="177">
        <v>573</v>
      </c>
      <c r="AA281" s="188">
        <v>0.95900274993871903</v>
      </c>
      <c r="AB281" s="171">
        <v>-573.97087776810997</v>
      </c>
      <c r="AC281" s="168"/>
      <c r="AD281" s="168"/>
      <c r="AE281" s="176">
        <v>109</v>
      </c>
      <c r="AF281" s="176">
        <v>638</v>
      </c>
      <c r="AG281" s="167"/>
      <c r="AH281" s="180">
        <v>175.45</v>
      </c>
      <c r="AI281" s="166">
        <v>38.007768052017397</v>
      </c>
      <c r="AJ281" s="181" t="s">
        <v>53</v>
      </c>
      <c r="AK281" s="173">
        <v>0.60329790558757801</v>
      </c>
      <c r="AL281" s="174">
        <v>-166.552181822672</v>
      </c>
      <c r="AM281" s="168"/>
      <c r="AN281" s="168"/>
      <c r="AO281" s="176">
        <v>116</v>
      </c>
      <c r="AP281" s="176">
        <v>174</v>
      </c>
      <c r="AQ281" s="167"/>
      <c r="AR281" s="180">
        <v>39.799999999999997</v>
      </c>
      <c r="AS281" s="166">
        <v>8.6218818379611992</v>
      </c>
      <c r="AT281" s="181" t="s">
        <v>54</v>
      </c>
      <c r="AU281" s="173">
        <v>0.53886761487257495</v>
      </c>
      <c r="AV281" s="174">
        <v>-47.057696970837299</v>
      </c>
      <c r="AW281" s="168"/>
      <c r="AX281" s="168"/>
      <c r="AY281" s="176">
        <v>35</v>
      </c>
      <c r="AZ281" s="176">
        <v>49</v>
      </c>
      <c r="BA281" s="167"/>
      <c r="BB281" s="184">
        <v>155.19999999999999</v>
      </c>
      <c r="BC281" s="180">
        <v>33.621006564109997</v>
      </c>
      <c r="BD281" s="181" t="s">
        <v>55</v>
      </c>
      <c r="BE281" s="182">
        <v>1.0506564551284401</v>
      </c>
      <c r="BF281" s="183">
        <v>-18.5153939416745</v>
      </c>
      <c r="BG281" s="168">
        <v>7.0000000000000001E-3</v>
      </c>
      <c r="BH281" s="168">
        <v>5.0000000000000001E-3</v>
      </c>
      <c r="BI281" s="176">
        <v>0</v>
      </c>
      <c r="BJ281" s="176">
        <v>23</v>
      </c>
      <c r="BK281" s="169"/>
      <c r="BL281" s="185">
        <v>0.8</v>
      </c>
      <c r="BM281" s="188">
        <v>0.77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3316.2507300000002</v>
      </c>
      <c r="N282" s="171">
        <v>6329.3205200000002</v>
      </c>
      <c r="O282" s="166">
        <v>989.24954567406098</v>
      </c>
      <c r="P282" s="172">
        <v>250.489</v>
      </c>
      <c r="Q282" s="178">
        <v>3.94927340391818</v>
      </c>
      <c r="R282" s="179">
        <v>4444.5989091499296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2631.65272</v>
      </c>
      <c r="Y282" s="166">
        <v>411.31765240922101</v>
      </c>
      <c r="Z282" s="177">
        <v>573</v>
      </c>
      <c r="AA282" s="173">
        <v>0.71783185411731398</v>
      </c>
      <c r="AB282" s="174">
        <v>-1679.6962135543199</v>
      </c>
      <c r="AC282" s="168"/>
      <c r="AD282" s="168"/>
      <c r="AE282" s="176">
        <v>1035</v>
      </c>
      <c r="AF282" s="176">
        <v>1768</v>
      </c>
      <c r="AG282" s="167"/>
      <c r="AH282" s="180">
        <v>253.9</v>
      </c>
      <c r="AI282" s="166">
        <v>39.683637264532798</v>
      </c>
      <c r="AJ282" s="181" t="s">
        <v>53</v>
      </c>
      <c r="AK282" s="173">
        <v>0.62989900419893297</v>
      </c>
      <c r="AL282" s="174">
        <v>-220.12265761591999</v>
      </c>
      <c r="AM282" s="168"/>
      <c r="AN282" s="168"/>
      <c r="AO282" s="176">
        <v>150</v>
      </c>
      <c r="AP282" s="176">
        <v>230</v>
      </c>
      <c r="AQ282" s="167"/>
      <c r="AR282" s="180">
        <v>52.4</v>
      </c>
      <c r="AS282" s="166">
        <v>8.1899275016207902</v>
      </c>
      <c r="AT282" s="181" t="s">
        <v>54</v>
      </c>
      <c r="AU282" s="173">
        <v>0.51187046885129905</v>
      </c>
      <c r="AV282" s="174">
        <v>-67.986706696106594</v>
      </c>
      <c r="AW282" s="168"/>
      <c r="AX282" s="168"/>
      <c r="AY282" s="176">
        <v>50</v>
      </c>
      <c r="AZ282" s="176">
        <v>71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2.0265866077868702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3.5999999999999997E-2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1255.7361100000001</v>
      </c>
      <c r="N283" s="171">
        <v>3259.4236999999998</v>
      </c>
      <c r="O283" s="166">
        <v>646.13705668738498</v>
      </c>
      <c r="P283" s="172">
        <v>216.363</v>
      </c>
      <c r="Q283" s="178">
        <v>2.9863565243936598</v>
      </c>
      <c r="R283" s="179">
        <v>1975.8923333028299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3162.29547</v>
      </c>
      <c r="Y283" s="166">
        <v>626.88268707184295</v>
      </c>
      <c r="Z283" s="177">
        <v>573</v>
      </c>
      <c r="AA283" s="182">
        <v>1.0940361030922201</v>
      </c>
      <c r="AB283" s="183">
        <v>-236.91545385241</v>
      </c>
      <c r="AC283" s="168">
        <v>1.2E-2</v>
      </c>
      <c r="AD283" s="168">
        <v>8.9999999999999993E-3</v>
      </c>
      <c r="AE283" s="176">
        <v>0</v>
      </c>
      <c r="AF283" s="176">
        <v>307</v>
      </c>
      <c r="AG283" s="167"/>
      <c r="AH283" s="180">
        <v>214.6</v>
      </c>
      <c r="AI283" s="166">
        <v>42.541573335529399</v>
      </c>
      <c r="AJ283" s="181" t="s">
        <v>53</v>
      </c>
      <c r="AK283" s="173">
        <v>0.67526306881792797</v>
      </c>
      <c r="AL283" s="174">
        <v>-159.13523246544801</v>
      </c>
      <c r="AM283" s="168"/>
      <c r="AN283" s="168"/>
      <c r="AO283" s="176">
        <v>104</v>
      </c>
      <c r="AP283" s="176">
        <v>167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-66.116884435669405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-0.63376887133878801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0.8</v>
      </c>
      <c r="BN283" s="186">
        <v>0</v>
      </c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3.7999999999999999E-2</v>
      </c>
      <c r="G284" s="168">
        <v>3.5999999999999997E-2</v>
      </c>
      <c r="H284" s="169"/>
      <c r="I284" s="170">
        <v>5</v>
      </c>
      <c r="J284" s="170">
        <v>5</v>
      </c>
      <c r="K284" s="167"/>
      <c r="L284" s="171">
        <v>2398.0965000000001</v>
      </c>
      <c r="M284" s="171">
        <v>857.31957</v>
      </c>
      <c r="N284" s="171">
        <v>3255.4160700000002</v>
      </c>
      <c r="O284" s="166">
        <v>997.65462823177097</v>
      </c>
      <c r="P284" s="172">
        <v>249.714</v>
      </c>
      <c r="Q284" s="178">
        <v>3.9951890091535498</v>
      </c>
      <c r="R284" s="179">
        <v>2297.1712186178402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1808.3795500000001</v>
      </c>
      <c r="Y284" s="166">
        <v>554.19589658079803</v>
      </c>
      <c r="Z284" s="177">
        <v>573</v>
      </c>
      <c r="AA284" s="188">
        <v>0.96718306558603395</v>
      </c>
      <c r="AB284" s="171">
        <v>-390.43309102925298</v>
      </c>
      <c r="AC284" s="168"/>
      <c r="AD284" s="168"/>
      <c r="AE284" s="176">
        <v>62</v>
      </c>
      <c r="AF284" s="176">
        <v>436</v>
      </c>
      <c r="AG284" s="167"/>
      <c r="AH284" s="180">
        <v>217.3</v>
      </c>
      <c r="AI284" s="166">
        <v>66.593745946202105</v>
      </c>
      <c r="AJ284" s="181" t="s">
        <v>53</v>
      </c>
      <c r="AK284" s="182">
        <v>1.05704358644765</v>
      </c>
      <c r="AL284" s="183">
        <v>-24.4542694325357</v>
      </c>
      <c r="AM284" s="168">
        <v>8.0000000000000002E-3</v>
      </c>
      <c r="AN284" s="168">
        <v>6.0000000000000001E-3</v>
      </c>
      <c r="AO284" s="176">
        <v>0</v>
      </c>
      <c r="AP284" s="176">
        <v>30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-47.097909697151898</v>
      </c>
      <c r="AW284" s="168"/>
      <c r="AX284" s="168"/>
      <c r="AY284" s="176">
        <v>38</v>
      </c>
      <c r="AZ284" s="176">
        <v>49</v>
      </c>
      <c r="BA284" s="167"/>
      <c r="BB284" s="184">
        <v>125.2</v>
      </c>
      <c r="BC284" s="180">
        <v>38.368785055059803</v>
      </c>
      <c r="BD284" s="181" t="s">
        <v>55</v>
      </c>
      <c r="BE284" s="178">
        <v>1.1990245329706199</v>
      </c>
      <c r="BF284" s="179">
        <v>2.4041806056961401</v>
      </c>
      <c r="BG284" s="168">
        <v>0.02</v>
      </c>
      <c r="BH284" s="168">
        <v>0.02</v>
      </c>
      <c r="BI284" s="176">
        <v>0</v>
      </c>
      <c r="BJ284" s="176">
        <v>1</v>
      </c>
      <c r="BK284" s="169"/>
      <c r="BL284" s="185">
        <v>0.8</v>
      </c>
      <c r="BM284" s="182">
        <v>0.85</v>
      </c>
      <c r="BN284" s="186">
        <v>1.8749999999999999E-3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6.4000000000000001E-2</v>
      </c>
      <c r="G285" s="168">
        <v>6.0999999999999999E-2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330.02505000000002</v>
      </c>
      <c r="N285" s="171">
        <v>1426.4888000000001</v>
      </c>
      <c r="O285" s="166">
        <v>546.71770949582196</v>
      </c>
      <c r="P285" s="172">
        <v>212.5</v>
      </c>
      <c r="Q285" s="178">
        <v>2.57278922115681</v>
      </c>
      <c r="R285" s="179">
        <v>774.45294140536703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1913.3752950000001</v>
      </c>
      <c r="Y285" s="166">
        <v>733.32237777702403</v>
      </c>
      <c r="Z285" s="177">
        <v>573</v>
      </c>
      <c r="AA285" s="178">
        <v>1.27979472561435</v>
      </c>
      <c r="AB285" s="179">
        <v>155.179779824825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182.9</v>
      </c>
      <c r="AI285" s="166">
        <v>70.098460686677598</v>
      </c>
      <c r="AJ285" s="181" t="s">
        <v>53</v>
      </c>
      <c r="AK285" s="182">
        <v>1.11267397915361</v>
      </c>
      <c r="AL285" s="183">
        <v>-10.4094545480558</v>
      </c>
      <c r="AM285" s="168">
        <v>1.4E-2</v>
      </c>
      <c r="AN285" s="168">
        <v>1.0999999999999999E-2</v>
      </c>
      <c r="AO285" s="176">
        <v>0</v>
      </c>
      <c r="AP285" s="176">
        <v>15</v>
      </c>
      <c r="AQ285" s="167"/>
      <c r="AR285" s="180">
        <v>13.2</v>
      </c>
      <c r="AS285" s="166">
        <v>5.0590469166984402</v>
      </c>
      <c r="AT285" s="181" t="s">
        <v>54</v>
      </c>
      <c r="AU285" s="173">
        <v>0.31619043229365201</v>
      </c>
      <c r="AV285" s="174">
        <v>-35.894464647125297</v>
      </c>
      <c r="AW285" s="168"/>
      <c r="AX285" s="168"/>
      <c r="AY285" s="176">
        <v>29</v>
      </c>
      <c r="AZ285" s="176">
        <v>37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20.811070705749401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1707.5461700000001</v>
      </c>
      <c r="N286" s="171">
        <v>7298.8096599999999</v>
      </c>
      <c r="O286" s="166">
        <v>2842.9174268463298</v>
      </c>
      <c r="P286" s="172">
        <v>212.5</v>
      </c>
      <c r="Q286" s="178">
        <v>13.378434949865101</v>
      </c>
      <c r="R286" s="179">
        <v>6657.2248862708002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2265.5671400000001</v>
      </c>
      <c r="Y286" s="166">
        <v>882.44804345211401</v>
      </c>
      <c r="Z286" s="177">
        <v>573</v>
      </c>
      <c r="AA286" s="178">
        <v>1.5400489414522101</v>
      </c>
      <c r="AB286" s="179">
        <v>535.55266777961901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229.3</v>
      </c>
      <c r="AI286" s="166">
        <v>89.313325917840501</v>
      </c>
      <c r="AJ286" s="181" t="s">
        <v>53</v>
      </c>
      <c r="AK286" s="178">
        <v>1.41767183996572</v>
      </c>
      <c r="AL286" s="179">
        <v>39.0889847296963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-24.907559433727901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38.784881132544101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6.5000000000000002E-2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929.62657000000002</v>
      </c>
      <c r="N287" s="171">
        <v>2391.6717600000002</v>
      </c>
      <c r="O287" s="166">
        <v>816.87957401855897</v>
      </c>
      <c r="P287" s="172">
        <v>220.75700000000001</v>
      </c>
      <c r="Q287" s="178">
        <v>3.7003563828941299</v>
      </c>
      <c r="R287" s="179">
        <v>1631.5811906802401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2082.1570550000001</v>
      </c>
      <c r="Y287" s="166">
        <v>711.16429795037504</v>
      </c>
      <c r="Z287" s="177">
        <v>573</v>
      </c>
      <c r="AA287" s="178">
        <v>1.2411244292327701</v>
      </c>
      <c r="AB287" s="179">
        <v>109.25519358576599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212.4</v>
      </c>
      <c r="AI287" s="166">
        <v>72.545582727264403</v>
      </c>
      <c r="AJ287" s="181" t="s">
        <v>53</v>
      </c>
      <c r="AK287" s="182">
        <v>1.1515171861470499</v>
      </c>
      <c r="AL287" s="183">
        <v>-4.5159114643922198</v>
      </c>
      <c r="AM287" s="168">
        <v>1.7999999999999999E-2</v>
      </c>
      <c r="AN287" s="168">
        <v>1.4999999999999999E-2</v>
      </c>
      <c r="AO287" s="176">
        <v>0</v>
      </c>
      <c r="AP287" s="176">
        <v>9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-42.089755292544098</v>
      </c>
      <c r="AW287" s="168"/>
      <c r="AX287" s="168"/>
      <c r="AY287" s="176">
        <v>34</v>
      </c>
      <c r="AZ287" s="176">
        <v>44</v>
      </c>
      <c r="BA287" s="167"/>
      <c r="BB287" s="184">
        <v>123.8</v>
      </c>
      <c r="BC287" s="180">
        <v>42.2841014201286</v>
      </c>
      <c r="BD287" s="181" t="s">
        <v>55</v>
      </c>
      <c r="BE287" s="178">
        <v>1.3213781693790201</v>
      </c>
      <c r="BF287" s="179">
        <v>13.6204894149119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2.3E-2</v>
      </c>
      <c r="G288" s="168">
        <v>1.9E-2</v>
      </c>
      <c r="H288" s="169"/>
      <c r="I288" s="170">
        <v>5</v>
      </c>
      <c r="J288" s="170">
        <v>5</v>
      </c>
      <c r="K288" s="167"/>
      <c r="L288" s="171">
        <v>1659.39426</v>
      </c>
      <c r="M288" s="171">
        <v>451.82402000000002</v>
      </c>
      <c r="N288" s="171">
        <v>2111.21828</v>
      </c>
      <c r="O288" s="166">
        <v>529.96103919005395</v>
      </c>
      <c r="P288" s="172">
        <v>222.58099999999999</v>
      </c>
      <c r="Q288" s="178">
        <v>2.3809805832036601</v>
      </c>
      <c r="R288" s="179">
        <v>1068.4576985847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2318.4013</v>
      </c>
      <c r="Y288" s="166">
        <v>581.96841787840697</v>
      </c>
      <c r="Z288" s="177">
        <v>573</v>
      </c>
      <c r="AA288" s="182">
        <v>1.0156516891420699</v>
      </c>
      <c r="AB288" s="183">
        <v>-366.02285637888599</v>
      </c>
      <c r="AC288" s="168">
        <v>4.0000000000000001E-3</v>
      </c>
      <c r="AD288" s="168">
        <v>2E-3</v>
      </c>
      <c r="AE288" s="176">
        <v>0</v>
      </c>
      <c r="AF288" s="176">
        <v>421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-103.696111434328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-62.1577425864959</v>
      </c>
      <c r="AW288" s="168"/>
      <c r="AX288" s="168"/>
      <c r="AY288" s="176">
        <v>51</v>
      </c>
      <c r="AZ288" s="176">
        <v>64</v>
      </c>
      <c r="BA288" s="167"/>
      <c r="BB288" s="184">
        <v>136.6</v>
      </c>
      <c r="BC288" s="180">
        <v>34.289527823414502</v>
      </c>
      <c r="BD288" s="181" t="s">
        <v>55</v>
      </c>
      <c r="BE288" s="182">
        <v>1.0715477444817001</v>
      </c>
      <c r="BF288" s="183">
        <v>-13.315485172991901</v>
      </c>
      <c r="BG288" s="168">
        <v>8.9999999999999993E-3</v>
      </c>
      <c r="BH288" s="168">
        <v>7.0000000000000001E-3</v>
      </c>
      <c r="BI288" s="176">
        <v>0</v>
      </c>
      <c r="BJ288" s="176">
        <v>17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4.9000000000000002E-2</v>
      </c>
      <c r="G289" s="168">
        <v>4.2999999999999997E-2</v>
      </c>
      <c r="H289" s="169"/>
      <c r="I289" s="170">
        <v>6</v>
      </c>
      <c r="J289" s="170">
        <v>6</v>
      </c>
      <c r="K289" s="167"/>
      <c r="L289" s="171">
        <v>4143.0157600000002</v>
      </c>
      <c r="M289" s="171">
        <v>3675.2511399999999</v>
      </c>
      <c r="N289" s="171">
        <v>7818.2668999999996</v>
      </c>
      <c r="O289" s="166">
        <v>1559.3241418943501</v>
      </c>
      <c r="P289" s="172">
        <v>268.01799999999997</v>
      </c>
      <c r="Q289" s="178">
        <v>5.81798290373911</v>
      </c>
      <c r="R289" s="179">
        <v>6237.9456741519498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3259.3477549999998</v>
      </c>
      <c r="Y289" s="166">
        <v>650.06474020484495</v>
      </c>
      <c r="Z289" s="177">
        <v>573</v>
      </c>
      <c r="AA289" s="182">
        <v>1.13449343840287</v>
      </c>
      <c r="AB289" s="183">
        <v>-119.24645289251001</v>
      </c>
      <c r="AC289" s="168">
        <v>1.6E-2</v>
      </c>
      <c r="AD289" s="168">
        <v>1.2999999999999999E-2</v>
      </c>
      <c r="AE289" s="176">
        <v>0</v>
      </c>
      <c r="AF289" s="176">
        <v>189</v>
      </c>
      <c r="AG289" s="167"/>
      <c r="AH289" s="180">
        <v>318.14999999999998</v>
      </c>
      <c r="AI289" s="166">
        <v>63.453829613272198</v>
      </c>
      <c r="AJ289" s="181" t="s">
        <v>53</v>
      </c>
      <c r="AK289" s="182">
        <v>1.00720364465512</v>
      </c>
      <c r="AL289" s="183">
        <v>-53.318473119071697</v>
      </c>
      <c r="AM289" s="168">
        <v>3.0000000000000001E-3</v>
      </c>
      <c r="AN289" s="168">
        <v>1E-3</v>
      </c>
      <c r="AO289" s="176">
        <v>0</v>
      </c>
      <c r="AP289" s="176">
        <v>61</v>
      </c>
      <c r="AQ289" s="167"/>
      <c r="AR289" s="180">
        <v>60.5</v>
      </c>
      <c r="AS289" s="166">
        <v>12.066499109234501</v>
      </c>
      <c r="AT289" s="181" t="s">
        <v>54</v>
      </c>
      <c r="AU289" s="173">
        <v>0.75415619432715897</v>
      </c>
      <c r="AV289" s="174">
        <v>-33.841199522303903</v>
      </c>
      <c r="AW289" s="168"/>
      <c r="AX289" s="168"/>
      <c r="AY289" s="176">
        <v>20</v>
      </c>
      <c r="AZ289" s="176">
        <v>36</v>
      </c>
      <c r="BA289" s="167"/>
      <c r="BB289" s="184">
        <v>190.2</v>
      </c>
      <c r="BC289" s="180">
        <v>37.934679844238197</v>
      </c>
      <c r="BD289" s="181" t="s">
        <v>55</v>
      </c>
      <c r="BE289" s="178">
        <v>1.1854587451324401</v>
      </c>
      <c r="BF289" s="179">
        <v>1.5176009553921701</v>
      </c>
      <c r="BG289" s="168">
        <v>0.02</v>
      </c>
      <c r="BH289" s="168">
        <v>1.9E-2</v>
      </c>
      <c r="BI289" s="176">
        <v>0</v>
      </c>
      <c r="BJ289" s="176">
        <v>3</v>
      </c>
      <c r="BK289" s="169"/>
      <c r="BL289" s="185">
        <v>0.8</v>
      </c>
      <c r="BM289" s="182">
        <v>0.83</v>
      </c>
      <c r="BN289" s="186">
        <v>1.1249999999999999E-3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4</v>
      </c>
      <c r="J290" s="170">
        <v>4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-3486.8570665952002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599.51828547467005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34.278032382031803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-27.230975902976098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14.9380481940479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73"/>
      <c r="BN290" s="186"/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-189.01915</v>
      </c>
      <c r="N291" s="171">
        <v>894.03416000000004</v>
      </c>
      <c r="O291" s="166">
        <v>442.67956767662599</v>
      </c>
      <c r="P291" s="172">
        <v>212.5</v>
      </c>
      <c r="Q291" s="178">
        <v>2.0831979655370598</v>
      </c>
      <c r="R291" s="179">
        <v>389.33696388453399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954.96393499999999</v>
      </c>
      <c r="Y291" s="166">
        <v>472.84884717667802</v>
      </c>
      <c r="Z291" s="177">
        <v>573</v>
      </c>
      <c r="AA291" s="188">
        <v>0.82521613817919304</v>
      </c>
      <c r="AB291" s="171">
        <v>-405.93721029017502</v>
      </c>
      <c r="AC291" s="168"/>
      <c r="AD291" s="168"/>
      <c r="AE291" s="176">
        <v>203</v>
      </c>
      <c r="AF291" s="176">
        <v>434</v>
      </c>
      <c r="AG291" s="167"/>
      <c r="AH291" s="180">
        <v>79.7</v>
      </c>
      <c r="AI291" s="166">
        <v>39.463326036476097</v>
      </c>
      <c r="AJ291" s="181" t="s">
        <v>53</v>
      </c>
      <c r="AK291" s="173">
        <v>0.62640200057898598</v>
      </c>
      <c r="AL291" s="174">
        <v>-69.927874613055906</v>
      </c>
      <c r="AM291" s="168"/>
      <c r="AN291" s="168"/>
      <c r="AO291" s="176">
        <v>48</v>
      </c>
      <c r="AP291" s="176">
        <v>73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-32.000730060458601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-17.001460120917301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0.76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658.50149999999996</v>
      </c>
      <c r="N292" s="171">
        <v>1787.8490999999999</v>
      </c>
      <c r="O292" s="166">
        <v>617.77296558499199</v>
      </c>
      <c r="P292" s="172">
        <v>212.5</v>
      </c>
      <c r="Q292" s="178">
        <v>2.90716689687055</v>
      </c>
      <c r="R292" s="179">
        <v>1064.63278109403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1407.946465</v>
      </c>
      <c r="Y292" s="166">
        <v>486.50149672472702</v>
      </c>
      <c r="Z292" s="177">
        <v>573</v>
      </c>
      <c r="AA292" s="188">
        <v>0.849042751701093</v>
      </c>
      <c r="AB292" s="171">
        <v>-542.18506786173702</v>
      </c>
      <c r="AC292" s="168"/>
      <c r="AD292" s="168"/>
      <c r="AE292" s="176">
        <v>251</v>
      </c>
      <c r="AF292" s="176">
        <v>582</v>
      </c>
      <c r="AG292" s="167"/>
      <c r="AH292" s="180">
        <v>95.9</v>
      </c>
      <c r="AI292" s="166">
        <v>33.137263877359999</v>
      </c>
      <c r="AJ292" s="181" t="s">
        <v>53</v>
      </c>
      <c r="AK292" s="173">
        <v>0.52598831551365199</v>
      </c>
      <c r="AL292" s="174">
        <v>-118.512367487416</v>
      </c>
      <c r="AM292" s="168"/>
      <c r="AN292" s="168"/>
      <c r="AO292" s="176">
        <v>87</v>
      </c>
      <c r="AP292" s="176">
        <v>123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-53.453934599978702</v>
      </c>
      <c r="AW292" s="168"/>
      <c r="AX292" s="168"/>
      <c r="AY292" s="176">
        <v>46</v>
      </c>
      <c r="AZ292" s="176">
        <v>55</v>
      </c>
      <c r="BA292" s="167"/>
      <c r="BB292" s="184">
        <v>69.2</v>
      </c>
      <c r="BC292" s="180">
        <v>23.911352036635201</v>
      </c>
      <c r="BD292" s="181" t="s">
        <v>55</v>
      </c>
      <c r="BE292" s="173">
        <v>0.74722975114485002</v>
      </c>
      <c r="BF292" s="174">
        <v>-39.7078691999574</v>
      </c>
      <c r="BG292" s="168"/>
      <c r="BH292" s="168"/>
      <c r="BI292" s="176">
        <v>24</v>
      </c>
      <c r="BJ292" s="176">
        <v>42</v>
      </c>
      <c r="BK292" s="169"/>
      <c r="BL292" s="185">
        <v>0.8</v>
      </c>
      <c r="BM292" s="182">
        <v>0.86</v>
      </c>
      <c r="BN292" s="186">
        <v>2.2499999999999998E-3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4.2999999999999997E-2</v>
      </c>
      <c r="G293" s="168">
        <v>3.7999999999999999E-2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-357.58850999999999</v>
      </c>
      <c r="N293" s="171">
        <v>2065.0191500000001</v>
      </c>
      <c r="O293" s="166">
        <v>557.85126320650102</v>
      </c>
      <c r="P293" s="172">
        <v>229.78899999999999</v>
      </c>
      <c r="Q293" s="178">
        <v>2.4276673957695998</v>
      </c>
      <c r="R293" s="179">
        <v>1064.6916238192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2343.3539799999999</v>
      </c>
      <c r="Y293" s="166">
        <v>633.04157633743102</v>
      </c>
      <c r="Z293" s="177">
        <v>573</v>
      </c>
      <c r="AA293" s="182">
        <v>1.1047846009379301</v>
      </c>
      <c r="AB293" s="183">
        <v>-151.05468404223399</v>
      </c>
      <c r="AC293" s="168">
        <v>1.2999999999999999E-2</v>
      </c>
      <c r="AD293" s="168">
        <v>0.01</v>
      </c>
      <c r="AE293" s="176">
        <v>0</v>
      </c>
      <c r="AF293" s="176">
        <v>202</v>
      </c>
      <c r="AG293" s="167"/>
      <c r="AH293" s="180">
        <v>168.2</v>
      </c>
      <c r="AI293" s="166">
        <v>45.438117351760901</v>
      </c>
      <c r="AJ293" s="181" t="s">
        <v>53</v>
      </c>
      <c r="AK293" s="173">
        <v>0.72123995796445795</v>
      </c>
      <c r="AL293" s="174">
        <v>-106.054355732392</v>
      </c>
      <c r="AM293" s="168"/>
      <c r="AN293" s="168"/>
      <c r="AO293" s="176">
        <v>66</v>
      </c>
      <c r="AP293" s="176">
        <v>112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-51.651899868544099</v>
      </c>
      <c r="AW293" s="168"/>
      <c r="AX293" s="168"/>
      <c r="AY293" s="176">
        <v>42</v>
      </c>
      <c r="AZ293" s="176">
        <v>54</v>
      </c>
      <c r="BA293" s="167"/>
      <c r="BB293" s="184">
        <v>139.80000000000001</v>
      </c>
      <c r="BC293" s="180">
        <v>37.766045218645502</v>
      </c>
      <c r="BD293" s="181" t="s">
        <v>55</v>
      </c>
      <c r="BE293" s="178">
        <v>1.1801889130826699</v>
      </c>
      <c r="BF293" s="179">
        <v>0.49620026291188402</v>
      </c>
      <c r="BG293" s="168">
        <v>0.02</v>
      </c>
      <c r="BH293" s="168">
        <v>1.7999999999999999E-2</v>
      </c>
      <c r="BI293" s="176">
        <v>0</v>
      </c>
      <c r="BJ293" s="176">
        <v>3</v>
      </c>
      <c r="BK293" s="169"/>
      <c r="BL293" s="185">
        <v>0.8</v>
      </c>
      <c r="BM293" s="188">
        <v>0.77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0.05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302.60638</v>
      </c>
      <c r="N294" s="171">
        <v>1712.09022</v>
      </c>
      <c r="O294" s="166">
        <v>494.52624104363099</v>
      </c>
      <c r="P294" s="172">
        <v>212.5</v>
      </c>
      <c r="Q294" s="178">
        <v>2.3271823107935599</v>
      </c>
      <c r="R294" s="179">
        <v>846.916017969633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2378.2544250000001</v>
      </c>
      <c r="Y294" s="166">
        <v>686.94348422867097</v>
      </c>
      <c r="Z294" s="177">
        <v>573</v>
      </c>
      <c r="AA294" s="178">
        <v>1.1988542482175799</v>
      </c>
      <c r="AB294" s="179">
        <v>45.337635525174399</v>
      </c>
      <c r="AC294" s="168">
        <v>0.02</v>
      </c>
      <c r="AD294" s="168">
        <v>0.02</v>
      </c>
      <c r="AE294" s="176">
        <v>0</v>
      </c>
      <c r="AF294" s="176">
        <v>3</v>
      </c>
      <c r="AG294" s="167"/>
      <c r="AH294" s="180">
        <v>190.8</v>
      </c>
      <c r="AI294" s="166">
        <v>55.111352012234903</v>
      </c>
      <c r="AJ294" s="181" t="s">
        <v>53</v>
      </c>
      <c r="AK294" s="188">
        <v>0.87478336527357003</v>
      </c>
      <c r="AL294" s="171">
        <v>-65.698704601944101</v>
      </c>
      <c r="AM294" s="168"/>
      <c r="AN294" s="168"/>
      <c r="AO294" s="176">
        <v>28</v>
      </c>
      <c r="AP294" s="176">
        <v>71</v>
      </c>
      <c r="AQ294" s="167"/>
      <c r="AR294" s="180">
        <v>40.9</v>
      </c>
      <c r="AS294" s="166">
        <v>11.813701767821801</v>
      </c>
      <c r="AT294" s="181" t="s">
        <v>54</v>
      </c>
      <c r="AU294" s="173">
        <v>0.73835636048886499</v>
      </c>
      <c r="AV294" s="174">
        <v>-24.242528152874701</v>
      </c>
      <c r="AW294" s="168"/>
      <c r="AX294" s="168"/>
      <c r="AY294" s="176">
        <v>15</v>
      </c>
      <c r="AZ294" s="176">
        <v>26</v>
      </c>
      <c r="BA294" s="167"/>
      <c r="BB294" s="184">
        <v>142.80000000000001</v>
      </c>
      <c r="BC294" s="180">
        <v>41.246860939974603</v>
      </c>
      <c r="BD294" s="181" t="s">
        <v>55</v>
      </c>
      <c r="BE294" s="178">
        <v>1.2889644043742099</v>
      </c>
      <c r="BF294" s="179">
        <v>12.514943694250601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0.03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4366.6061200000004</v>
      </c>
      <c r="N295" s="171">
        <v>10948.137790000001</v>
      </c>
      <c r="O295" s="166">
        <v>1065.27922493507</v>
      </c>
      <c r="P295" s="172">
        <v>263.10899999999998</v>
      </c>
      <c r="Q295" s="178">
        <v>4.0488133242689202</v>
      </c>
      <c r="R295" s="179">
        <v>7768.1912205036697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4849.0174800000004</v>
      </c>
      <c r="Y295" s="166">
        <v>471.82065862463099</v>
      </c>
      <c r="Z295" s="177">
        <v>573</v>
      </c>
      <c r="AA295" s="188">
        <v>0.82342174280040403</v>
      </c>
      <c r="AB295" s="171">
        <v>-2076.2849016038099</v>
      </c>
      <c r="AC295" s="168"/>
      <c r="AD295" s="168"/>
      <c r="AE295" s="176">
        <v>1040</v>
      </c>
      <c r="AF295" s="176">
        <v>2218</v>
      </c>
      <c r="AG295" s="167"/>
      <c r="AH295" s="180">
        <v>452.45</v>
      </c>
      <c r="AI295" s="166">
        <v>44.024435439798502</v>
      </c>
      <c r="AJ295" s="181" t="s">
        <v>53</v>
      </c>
      <c r="AK295" s="173">
        <v>0.69880056253648404</v>
      </c>
      <c r="AL295" s="174">
        <v>-308.97068069989598</v>
      </c>
      <c r="AM295" s="168"/>
      <c r="AN295" s="168"/>
      <c r="AO295" s="176">
        <v>196</v>
      </c>
      <c r="AP295" s="176">
        <v>325</v>
      </c>
      <c r="AQ295" s="167"/>
      <c r="AR295" s="180">
        <v>51.1</v>
      </c>
      <c r="AS295" s="166">
        <v>4.9721486373603803</v>
      </c>
      <c r="AT295" s="181" t="s">
        <v>54</v>
      </c>
      <c r="AU295" s="173">
        <v>0.31075928983502399</v>
      </c>
      <c r="AV295" s="174">
        <v>-142.276680812672</v>
      </c>
      <c r="AW295" s="168"/>
      <c r="AX295" s="168"/>
      <c r="AY295" s="176">
        <v>114</v>
      </c>
      <c r="AZ295" s="176">
        <v>147</v>
      </c>
      <c r="BA295" s="167"/>
      <c r="BB295" s="184">
        <v>402.2</v>
      </c>
      <c r="BC295" s="180">
        <v>39.134993775858</v>
      </c>
      <c r="BD295" s="181" t="s">
        <v>55</v>
      </c>
      <c r="BE295" s="178">
        <v>1.2229685554955601</v>
      </c>
      <c r="BF295" s="179">
        <v>15.4466383746561</v>
      </c>
      <c r="BG295" s="168">
        <v>0.02</v>
      </c>
      <c r="BH295" s="168">
        <v>0.02</v>
      </c>
      <c r="BI295" s="176">
        <v>0</v>
      </c>
      <c r="BJ295" s="176">
        <v>0</v>
      </c>
      <c r="BK295" s="169"/>
      <c r="BL295" s="185">
        <v>0.8</v>
      </c>
      <c r="BM295" s="188">
        <v>0.8</v>
      </c>
      <c r="BN295" s="186">
        <v>0</v>
      </c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0.02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404.04946000000001</v>
      </c>
      <c r="N296" s="171">
        <v>1941.36959</v>
      </c>
      <c r="O296" s="166">
        <v>486.40692442833898</v>
      </c>
      <c r="P296" s="172">
        <v>212.5</v>
      </c>
      <c r="Q296" s="178">
        <v>2.28897376201571</v>
      </c>
      <c r="R296" s="179">
        <v>943.95726674580101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2506.2029750000002</v>
      </c>
      <c r="Y296" s="166">
        <v>627.92499034813</v>
      </c>
      <c r="Z296" s="177">
        <v>573</v>
      </c>
      <c r="AA296" s="182">
        <v>1.0958551314976099</v>
      </c>
      <c r="AB296" s="183">
        <v>-183.29001899838099</v>
      </c>
      <c r="AC296" s="168">
        <v>1.2E-2</v>
      </c>
      <c r="AD296" s="168">
        <v>0.01</v>
      </c>
      <c r="AE296" s="176">
        <v>0</v>
      </c>
      <c r="AF296" s="176">
        <v>239</v>
      </c>
      <c r="AG296" s="167"/>
      <c r="AH296" s="180">
        <v>220.55</v>
      </c>
      <c r="AI296" s="166">
        <v>55.2584359697682</v>
      </c>
      <c r="AJ296" s="181" t="s">
        <v>53</v>
      </c>
      <c r="AK296" s="188">
        <v>0.87711803126616195</v>
      </c>
      <c r="AL296" s="171">
        <v>-75.153418188303704</v>
      </c>
      <c r="AM296" s="168"/>
      <c r="AN296" s="168"/>
      <c r="AO296" s="176">
        <v>31</v>
      </c>
      <c r="AP296" s="176">
        <v>82</v>
      </c>
      <c r="AQ296" s="167"/>
      <c r="AR296" s="180">
        <v>17.8</v>
      </c>
      <c r="AS296" s="166">
        <v>4.45976041832634</v>
      </c>
      <c r="AT296" s="181" t="s">
        <v>54</v>
      </c>
      <c r="AU296" s="173">
        <v>0.27873502614539603</v>
      </c>
      <c r="AV296" s="174">
        <v>-57.299280809727897</v>
      </c>
      <c r="AW296" s="168"/>
      <c r="AX296" s="168"/>
      <c r="AY296" s="176">
        <v>47</v>
      </c>
      <c r="AZ296" s="176">
        <v>59</v>
      </c>
      <c r="BA296" s="167"/>
      <c r="BB296" s="184">
        <v>100.6</v>
      </c>
      <c r="BC296" s="180">
        <v>25.2051628136871</v>
      </c>
      <c r="BD296" s="181" t="s">
        <v>55</v>
      </c>
      <c r="BE296" s="188">
        <v>0.78766133792772097</v>
      </c>
      <c r="BF296" s="171">
        <v>-49.5985616194559</v>
      </c>
      <c r="BG296" s="168"/>
      <c r="BH296" s="168"/>
      <c r="BI296" s="176">
        <v>28</v>
      </c>
      <c r="BJ296" s="176">
        <v>53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5.5E-2</v>
      </c>
      <c r="G297" s="168">
        <v>5.2999999999999999E-2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-67.278099999999995</v>
      </c>
      <c r="N297" s="171">
        <v>163.81162</v>
      </c>
      <c r="O297" s="166">
        <v>86.728215845647497</v>
      </c>
      <c r="P297" s="172">
        <v>212.5</v>
      </c>
      <c r="Q297" s="173">
        <v>0.40813278045010598</v>
      </c>
      <c r="R297" s="174">
        <v>-308.19767292556702</v>
      </c>
      <c r="S297" s="168"/>
      <c r="T297" s="168"/>
      <c r="U297" s="175">
        <v>238</v>
      </c>
      <c r="V297" s="176">
        <v>318</v>
      </c>
      <c r="W297" s="167"/>
      <c r="X297" s="175">
        <v>1467.5634399999999</v>
      </c>
      <c r="Y297" s="166">
        <v>776.98492201896897</v>
      </c>
      <c r="Z297" s="177">
        <v>573</v>
      </c>
      <c r="AA297" s="178">
        <v>1.3559946283053601</v>
      </c>
      <c r="AB297" s="179">
        <v>194.804264252471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186.75</v>
      </c>
      <c r="AI297" s="166">
        <v>98.872682592203603</v>
      </c>
      <c r="AJ297" s="181" t="s">
        <v>53</v>
      </c>
      <c r="AK297" s="178">
        <v>1.5694076601937099</v>
      </c>
      <c r="AL297" s="179">
        <v>46.813127273831903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-20.939523232042699</v>
      </c>
      <c r="AW297" s="168"/>
      <c r="AX297" s="168"/>
      <c r="AY297" s="176">
        <v>16</v>
      </c>
      <c r="AZ297" s="176">
        <v>22</v>
      </c>
      <c r="BA297" s="167"/>
      <c r="BB297" s="184">
        <v>68.400000000000006</v>
      </c>
      <c r="BC297" s="180">
        <v>36.213609045819098</v>
      </c>
      <c r="BD297" s="181" t="s">
        <v>55</v>
      </c>
      <c r="BE297" s="182">
        <v>1.1316752826818499</v>
      </c>
      <c r="BF297" s="183">
        <v>-2.6790464640853999</v>
      </c>
      <c r="BG297" s="168">
        <v>1.4999999999999999E-2</v>
      </c>
      <c r="BH297" s="168">
        <v>1.2999999999999999E-2</v>
      </c>
      <c r="BI297" s="176">
        <v>0</v>
      </c>
      <c r="BJ297" s="176">
        <v>5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2.9000000000000001E-2</v>
      </c>
      <c r="G298" s="168">
        <v>2.5000000000000001E-2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476.70006000000001</v>
      </c>
      <c r="N298" s="171">
        <v>2596.4172199999998</v>
      </c>
      <c r="O298" s="166">
        <v>809.51062689677701</v>
      </c>
      <c r="P298" s="172">
        <v>236.798</v>
      </c>
      <c r="Q298" s="178">
        <v>3.4185703717800702</v>
      </c>
      <c r="R298" s="179">
        <v>1703.2407401693199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1805.44361</v>
      </c>
      <c r="Y298" s="166">
        <v>562.90097650711095</v>
      </c>
      <c r="Z298" s="177">
        <v>573</v>
      </c>
      <c r="AA298" s="182">
        <v>0.982375177150281</v>
      </c>
      <c r="AB298" s="183">
        <v>-355.85050119596599</v>
      </c>
      <c r="AC298" s="168">
        <v>1E-3</v>
      </c>
      <c r="AD298" s="168"/>
      <c r="AE298" s="176">
        <v>33</v>
      </c>
      <c r="AF298" s="176">
        <v>400</v>
      </c>
      <c r="AG298" s="167"/>
      <c r="AH298" s="180">
        <v>122.25</v>
      </c>
      <c r="AI298" s="166">
        <v>38.115089276033601</v>
      </c>
      <c r="AJ298" s="181" t="s">
        <v>53</v>
      </c>
      <c r="AK298" s="173">
        <v>0.60500141707989796</v>
      </c>
      <c r="AL298" s="174">
        <v>-115.379195471808</v>
      </c>
      <c r="AM298" s="168"/>
      <c r="AN298" s="168"/>
      <c r="AO298" s="176">
        <v>80</v>
      </c>
      <c r="AP298" s="176">
        <v>121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-48.350271865855902</v>
      </c>
      <c r="AW298" s="168"/>
      <c r="AX298" s="168"/>
      <c r="AY298" s="176">
        <v>40</v>
      </c>
      <c r="AZ298" s="176">
        <v>50</v>
      </c>
      <c r="BA298" s="167"/>
      <c r="BB298" s="184">
        <v>118.2</v>
      </c>
      <c r="BC298" s="180">
        <v>36.8523807969503</v>
      </c>
      <c r="BD298" s="181" t="s">
        <v>55</v>
      </c>
      <c r="BE298" s="182">
        <v>1.1516368999047</v>
      </c>
      <c r="BF298" s="183">
        <v>-2.5005437317118702</v>
      </c>
      <c r="BG298" s="168">
        <v>1.7999999999999999E-2</v>
      </c>
      <c r="BH298" s="168">
        <v>1.4999999999999999E-2</v>
      </c>
      <c r="BI298" s="176">
        <v>0</v>
      </c>
      <c r="BJ298" s="176">
        <v>5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358981.93582999997</v>
      </c>
      <c r="N299" s="194">
        <v>1043982.46967</v>
      </c>
      <c r="O299" s="191">
        <v>901.37687142513698</v>
      </c>
      <c r="P299" s="195"/>
      <c r="Q299" s="189"/>
      <c r="R299" s="189"/>
      <c r="S299" s="189"/>
      <c r="T299" s="189"/>
      <c r="U299" s="196">
        <v>39631</v>
      </c>
      <c r="V299" s="196">
        <v>44066</v>
      </c>
      <c r="W299" s="192"/>
      <c r="X299" s="197">
        <v>667141.07117999997</v>
      </c>
      <c r="Y299" s="198">
        <v>576.01113908505204</v>
      </c>
      <c r="Z299" s="199"/>
      <c r="AA299" s="200"/>
      <c r="AB299" s="200"/>
      <c r="AC299" s="200"/>
      <c r="AD299" s="200"/>
      <c r="AE299" s="201">
        <v>63984</v>
      </c>
      <c r="AF299" s="201">
        <v>154149</v>
      </c>
      <c r="AG299" s="192"/>
      <c r="AH299" s="198">
        <v>62406.1</v>
      </c>
      <c r="AI299" s="202">
        <v>53.8815706298451</v>
      </c>
      <c r="AJ299" s="199"/>
      <c r="AK299" s="200"/>
      <c r="AL299" s="200"/>
      <c r="AM299" s="200"/>
      <c r="AN299" s="200"/>
      <c r="AO299" s="201">
        <v>14694</v>
      </c>
      <c r="AP299" s="201">
        <v>27445</v>
      </c>
      <c r="AQ299" s="192"/>
      <c r="AR299" s="198">
        <v>12096.4</v>
      </c>
      <c r="AS299" s="202">
        <v>10.444059650688899</v>
      </c>
      <c r="AT299" s="199"/>
      <c r="AU299" s="200"/>
      <c r="AV299" s="200"/>
      <c r="AW299" s="200"/>
      <c r="AX299" s="203"/>
      <c r="AY299" s="201">
        <v>8320</v>
      </c>
      <c r="AZ299" s="201">
        <v>11512</v>
      </c>
      <c r="BA299" s="192"/>
      <c r="BB299" s="200">
        <v>46510.8</v>
      </c>
      <c r="BC299" s="202">
        <v>40.157531960026297</v>
      </c>
      <c r="BD299" s="199"/>
      <c r="BE299" s="200"/>
      <c r="BF299" s="200"/>
      <c r="BG299" s="200"/>
      <c r="BH299" s="200"/>
      <c r="BI299" s="201">
        <v>1219</v>
      </c>
      <c r="BJ299" s="201">
        <v>3922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29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8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707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708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705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704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709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699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14" t="s">
        <v>706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1.9099567099000001</v>
      </c>
      <c r="E6" s="167"/>
      <c r="F6" s="168">
        <v>4.2500000000000003E-2</v>
      </c>
      <c r="G6" s="168">
        <v>4.2500000000000003E-2</v>
      </c>
      <c r="H6" s="169"/>
      <c r="I6" s="170">
        <v>6</v>
      </c>
      <c r="J6" s="170">
        <v>6</v>
      </c>
      <c r="K6" s="167"/>
      <c r="L6" s="171">
        <v>265.52704</v>
      </c>
      <c r="M6" s="171">
        <v>203.38944000000001</v>
      </c>
      <c r="N6" s="171">
        <v>468.91647999999998</v>
      </c>
      <c r="O6" s="166">
        <v>245.51157498462399</v>
      </c>
      <c r="P6" s="172">
        <v>234.65600000000001</v>
      </c>
      <c r="Q6" s="182">
        <v>1.04626165529381</v>
      </c>
      <c r="R6" s="183">
        <v>-68.902882061953306</v>
      </c>
      <c r="S6" s="168">
        <v>2.5000000000000001E-3</v>
      </c>
      <c r="T6" s="168">
        <v>2.5000000000000001E-3</v>
      </c>
      <c r="U6" s="175">
        <v>0</v>
      </c>
      <c r="V6" s="176">
        <v>69</v>
      </c>
      <c r="W6" s="167"/>
      <c r="X6" s="175">
        <v>1579.0487250000001</v>
      </c>
      <c r="Y6" s="166">
        <v>826.74581932418505</v>
      </c>
      <c r="Z6" s="177">
        <v>573</v>
      </c>
      <c r="AA6" s="178">
        <v>1.4428373810195201</v>
      </c>
      <c r="AB6" s="179">
        <v>265.76249127275997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127.8</v>
      </c>
      <c r="AI6" s="166">
        <v>66.912511334715703</v>
      </c>
      <c r="AJ6" s="181" t="s">
        <v>53</v>
      </c>
      <c r="AK6" s="182">
        <v>1.0621033545192999</v>
      </c>
      <c r="AL6" s="183">
        <v>-16.592727268440001</v>
      </c>
      <c r="AM6" s="168">
        <v>6.0000000000000001E-3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10.576155938664</v>
      </c>
      <c r="AT6" s="181" t="s">
        <v>54</v>
      </c>
      <c r="AU6" s="173">
        <v>0.66100974616649799</v>
      </c>
      <c r="AV6" s="174">
        <v>-16.47116883008</v>
      </c>
      <c r="AW6" s="168"/>
      <c r="AX6" s="168"/>
      <c r="AY6" s="176">
        <v>11</v>
      </c>
      <c r="AZ6" s="176">
        <v>17</v>
      </c>
      <c r="BA6" s="167"/>
      <c r="BB6" s="184">
        <v>69.400000000000006</v>
      </c>
      <c r="BC6" s="180">
        <v>36.335902086300997</v>
      </c>
      <c r="BD6" s="181" t="s">
        <v>55</v>
      </c>
      <c r="BE6" s="182">
        <v>1.1354969401969099</v>
      </c>
      <c r="BF6" s="183">
        <v>-3.94233766015999</v>
      </c>
      <c r="BG6" s="168">
        <v>1.4E-2</v>
      </c>
      <c r="BH6" s="168">
        <v>1.4E-2</v>
      </c>
      <c r="BI6" s="176">
        <v>0</v>
      </c>
      <c r="BJ6" s="176">
        <v>4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9.1868593772999994</v>
      </c>
      <c r="E7" s="167"/>
      <c r="F7" s="168">
        <v>4.9000000000000002E-2</v>
      </c>
      <c r="G7" s="168">
        <v>4.9000000000000002E-2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6250.69985</v>
      </c>
      <c r="N7" s="171">
        <v>9401.2861400000002</v>
      </c>
      <c r="O7" s="166">
        <v>1023.34059485332</v>
      </c>
      <c r="P7" s="172">
        <v>244.07400000000001</v>
      </c>
      <c r="Q7" s="178">
        <v>4.1927472604755902</v>
      </c>
      <c r="R7" s="179">
        <v>6710.55792121386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6247.5557849999996</v>
      </c>
      <c r="Y7" s="166">
        <v>680.05349036224698</v>
      </c>
      <c r="Z7" s="177">
        <v>573</v>
      </c>
      <c r="AA7" s="182">
        <v>1.18682982611212</v>
      </c>
      <c r="AB7" s="183">
        <v>-69.328722831479396</v>
      </c>
      <c r="AC7" s="168">
        <v>1.9E-2</v>
      </c>
      <c r="AD7" s="168">
        <v>1.9E-2</v>
      </c>
      <c r="AE7" s="176">
        <v>0</v>
      </c>
      <c r="AF7" s="176">
        <v>70</v>
      </c>
      <c r="AG7" s="167"/>
      <c r="AH7" s="180">
        <v>490.35</v>
      </c>
      <c r="AI7" s="166">
        <v>53.375150294736798</v>
      </c>
      <c r="AJ7" s="181" t="s">
        <v>53</v>
      </c>
      <c r="AK7" s="188">
        <v>0.84722460785296605</v>
      </c>
      <c r="AL7" s="171">
        <v>-204.17656892388001</v>
      </c>
      <c r="AM7" s="168"/>
      <c r="AN7" s="168"/>
      <c r="AO7" s="176">
        <v>89</v>
      </c>
      <c r="AP7" s="176">
        <v>205</v>
      </c>
      <c r="AQ7" s="167"/>
      <c r="AR7" s="180">
        <v>78.7</v>
      </c>
      <c r="AS7" s="166">
        <v>8.5665837222306305</v>
      </c>
      <c r="AT7" s="181" t="s">
        <v>54</v>
      </c>
      <c r="AU7" s="173">
        <v>0.53541148263941396</v>
      </c>
      <c r="AV7" s="174">
        <v>-97.687700044159996</v>
      </c>
      <c r="AW7" s="168"/>
      <c r="AX7" s="168"/>
      <c r="AY7" s="176">
        <v>69</v>
      </c>
      <c r="AZ7" s="176">
        <v>98</v>
      </c>
      <c r="BA7" s="167"/>
      <c r="BB7" s="184">
        <v>395</v>
      </c>
      <c r="BC7" s="180">
        <v>42.996195302174101</v>
      </c>
      <c r="BD7" s="181" t="s">
        <v>55</v>
      </c>
      <c r="BE7" s="178">
        <v>1.34363110319294</v>
      </c>
      <c r="BF7" s="179">
        <v>42.224599911680102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4.5433852545000004</v>
      </c>
      <c r="E8" s="167"/>
      <c r="F8" s="168">
        <v>0.05</v>
      </c>
      <c r="G8" s="168">
        <v>0.05</v>
      </c>
      <c r="H8" s="169"/>
      <c r="I8" s="170">
        <v>5</v>
      </c>
      <c r="J8" s="170">
        <v>5</v>
      </c>
      <c r="K8" s="167"/>
      <c r="L8" s="171">
        <v>1642.6464800000001</v>
      </c>
      <c r="M8" s="171">
        <v>1239.6898000000001</v>
      </c>
      <c r="N8" s="171">
        <v>2882.33628</v>
      </c>
      <c r="O8" s="166">
        <v>634.40278966992503</v>
      </c>
      <c r="P8" s="172">
        <v>214.66499999999999</v>
      </c>
      <c r="Q8" s="178">
        <v>2.9553154434580602</v>
      </c>
      <c r="R8" s="179">
        <v>1711.96932521131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3603.4238350000001</v>
      </c>
      <c r="Y8" s="166">
        <v>793.11430423624904</v>
      </c>
      <c r="Z8" s="177">
        <v>573</v>
      </c>
      <c r="AA8" s="178">
        <v>1.38414363741056</v>
      </c>
      <c r="AB8" s="179">
        <v>479.39213400580002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252.85</v>
      </c>
      <c r="AI8" s="166">
        <v>55.652335392329903</v>
      </c>
      <c r="AJ8" s="181" t="s">
        <v>53</v>
      </c>
      <c r="AK8" s="188">
        <v>0.88337040305285497</v>
      </c>
      <c r="AL8" s="171">
        <v>-90.629925240199995</v>
      </c>
      <c r="AM8" s="168"/>
      <c r="AN8" s="168"/>
      <c r="AO8" s="176">
        <v>34</v>
      </c>
      <c r="AP8" s="176">
        <v>91</v>
      </c>
      <c r="AQ8" s="167"/>
      <c r="AR8" s="180">
        <v>68.5</v>
      </c>
      <c r="AS8" s="166">
        <v>15.0768636518671</v>
      </c>
      <c r="AT8" s="181" t="s">
        <v>54</v>
      </c>
      <c r="AU8" s="188">
        <v>0.94230397824169299</v>
      </c>
      <c r="AV8" s="171">
        <v>-18.732996886399999</v>
      </c>
      <c r="AW8" s="168"/>
      <c r="AX8" s="168"/>
      <c r="AY8" s="176">
        <v>5</v>
      </c>
      <c r="AZ8" s="176">
        <v>19</v>
      </c>
      <c r="BA8" s="167"/>
      <c r="BB8" s="184">
        <v>201.6</v>
      </c>
      <c r="BC8" s="180">
        <v>44.3722001783417</v>
      </c>
      <c r="BD8" s="181" t="s">
        <v>55</v>
      </c>
      <c r="BE8" s="178">
        <v>1.3866312555731799</v>
      </c>
      <c r="BF8" s="179">
        <v>27.1340062272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0.87</v>
      </c>
      <c r="BN8" s="186">
        <v>2.6250000000000002E-3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2.7250147438000001</v>
      </c>
      <c r="E9" s="167"/>
      <c r="F9" s="168">
        <v>1E-3</v>
      </c>
      <c r="G9" s="168">
        <v>1E-3</v>
      </c>
      <c r="H9" s="169"/>
      <c r="I9" s="170">
        <v>3</v>
      </c>
      <c r="J9" s="170">
        <v>3</v>
      </c>
      <c r="K9" s="167"/>
      <c r="L9" s="171">
        <v>997.77229999999997</v>
      </c>
      <c r="M9" s="171">
        <v>-628.66520000000003</v>
      </c>
      <c r="N9" s="171">
        <v>369.1071</v>
      </c>
      <c r="O9" s="166">
        <v>135.45141391979601</v>
      </c>
      <c r="P9" s="172">
        <v>212.5</v>
      </c>
      <c r="Q9" s="173">
        <v>0.63741841844609703</v>
      </c>
      <c r="R9" s="174">
        <v>-325.77165966899997</v>
      </c>
      <c r="S9" s="168"/>
      <c r="T9" s="168"/>
      <c r="U9" s="175">
        <v>210</v>
      </c>
      <c r="V9" s="176">
        <v>326</v>
      </c>
      <c r="W9" s="167"/>
      <c r="X9" s="175">
        <v>1574.52451</v>
      </c>
      <c r="Y9" s="166">
        <v>577.80403338454801</v>
      </c>
      <c r="Z9" s="177">
        <v>573</v>
      </c>
      <c r="AA9" s="182">
        <v>1.00838400241631</v>
      </c>
      <c r="AB9" s="183">
        <v>-299.19562783688002</v>
      </c>
      <c r="AC9" s="168">
        <v>1E-3</v>
      </c>
      <c r="AD9" s="168">
        <v>1E-3</v>
      </c>
      <c r="AE9" s="176">
        <v>0</v>
      </c>
      <c r="AF9" s="176">
        <v>300</v>
      </c>
      <c r="AG9" s="167"/>
      <c r="AH9" s="180">
        <v>107</v>
      </c>
      <c r="AI9" s="166">
        <v>39.265842595328401</v>
      </c>
      <c r="AJ9" s="181" t="s">
        <v>53</v>
      </c>
      <c r="AK9" s="173">
        <v>0.62326734278299101</v>
      </c>
      <c r="AL9" s="174">
        <v>-99.011114631279995</v>
      </c>
      <c r="AM9" s="168"/>
      <c r="AN9" s="168"/>
      <c r="AO9" s="176">
        <v>65</v>
      </c>
      <c r="AP9" s="176">
        <v>100</v>
      </c>
      <c r="AQ9" s="167"/>
      <c r="AR9" s="180">
        <v>7</v>
      </c>
      <c r="AS9" s="166">
        <v>2.5687934408158801</v>
      </c>
      <c r="AT9" s="181" t="s">
        <v>54</v>
      </c>
      <c r="AU9" s="173">
        <v>0.16054959005099301</v>
      </c>
      <c r="AV9" s="174">
        <v>-45.320283080960003</v>
      </c>
      <c r="AW9" s="168"/>
      <c r="AX9" s="168"/>
      <c r="AY9" s="176">
        <v>37</v>
      </c>
      <c r="AZ9" s="176">
        <v>46</v>
      </c>
      <c r="BA9" s="167"/>
      <c r="BB9" s="184">
        <v>84</v>
      </c>
      <c r="BC9" s="180">
        <v>30.825521289790501</v>
      </c>
      <c r="BD9" s="181" t="s">
        <v>55</v>
      </c>
      <c r="BE9" s="188">
        <v>0.96329754030595405</v>
      </c>
      <c r="BF9" s="171">
        <v>-20.640566161919999</v>
      </c>
      <c r="BG9" s="168"/>
      <c r="BH9" s="168"/>
      <c r="BI9" s="176">
        <v>4</v>
      </c>
      <c r="BJ9" s="176">
        <v>21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6.6645704357</v>
      </c>
      <c r="E10" s="167"/>
      <c r="F10" s="168">
        <v>5.5E-2</v>
      </c>
      <c r="G10" s="168">
        <v>5.5E-2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3327.7467999999999</v>
      </c>
      <c r="N10" s="171">
        <v>6079.6527999999998</v>
      </c>
      <c r="O10" s="166">
        <v>912.23475821235502</v>
      </c>
      <c r="P10" s="172">
        <v>234.65600000000001</v>
      </c>
      <c r="Q10" s="178">
        <v>3.88754073287005</v>
      </c>
      <c r="R10" s="179">
        <v>4202.9950718084601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5022.9850399999996</v>
      </c>
      <c r="Y10" s="166">
        <v>753.68474059385005</v>
      </c>
      <c r="Z10" s="177">
        <v>573</v>
      </c>
      <c r="AA10" s="178">
        <v>1.31533113541684</v>
      </c>
      <c r="AB10" s="179">
        <v>440.42640841268098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448.2</v>
      </c>
      <c r="AI10" s="166">
        <v>67.251146090246706</v>
      </c>
      <c r="AJ10" s="181" t="s">
        <v>53</v>
      </c>
      <c r="AK10" s="182">
        <v>1.067478509369</v>
      </c>
      <c r="AL10" s="183">
        <v>-55.64152493892</v>
      </c>
      <c r="AM10" s="168">
        <v>7.0000000000000001E-3</v>
      </c>
      <c r="AN10" s="168">
        <v>7.0000000000000001E-3</v>
      </c>
      <c r="AO10" s="176">
        <v>0</v>
      </c>
      <c r="AP10" s="176">
        <v>56</v>
      </c>
      <c r="AQ10" s="167"/>
      <c r="AR10" s="180">
        <v>57.7</v>
      </c>
      <c r="AS10" s="166">
        <v>8.6577222878340798</v>
      </c>
      <c r="AT10" s="181" t="s">
        <v>54</v>
      </c>
      <c r="AU10" s="173">
        <v>0.54110764298962999</v>
      </c>
      <c r="AV10" s="174">
        <v>-70.259752365439994</v>
      </c>
      <c r="AW10" s="168"/>
      <c r="AX10" s="168"/>
      <c r="AY10" s="176">
        <v>49</v>
      </c>
      <c r="AZ10" s="176">
        <v>71</v>
      </c>
      <c r="BA10" s="167"/>
      <c r="BB10" s="184">
        <v>251.8</v>
      </c>
      <c r="BC10" s="180">
        <v>37.781879932003797</v>
      </c>
      <c r="BD10" s="181" t="s">
        <v>55</v>
      </c>
      <c r="BE10" s="182">
        <v>1.18068374787512</v>
      </c>
      <c r="BF10" s="183">
        <v>-4.1195047308799797</v>
      </c>
      <c r="BG10" s="168">
        <v>1.7999999999999999E-2</v>
      </c>
      <c r="BH10" s="168">
        <v>1.7999999999999999E-2</v>
      </c>
      <c r="BI10" s="176">
        <v>0</v>
      </c>
      <c r="BJ10" s="176">
        <v>5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61</v>
      </c>
      <c r="D11" s="166">
        <v>5.6138556675000002</v>
      </c>
      <c r="E11" s="167"/>
      <c r="F11" s="168">
        <v>3.4000000000000002E-2</v>
      </c>
      <c r="G11" s="168">
        <v>3.4000000000000002E-2</v>
      </c>
      <c r="H11" s="169"/>
      <c r="I11" s="170">
        <v>4</v>
      </c>
      <c r="J11" s="170">
        <v>4</v>
      </c>
      <c r="K11" s="167"/>
      <c r="L11" s="171">
        <v>2239.0366100000001</v>
      </c>
      <c r="M11" s="171">
        <v>2319.3991500000002</v>
      </c>
      <c r="N11" s="171">
        <v>4558.4357600000003</v>
      </c>
      <c r="O11" s="166">
        <v>811.99732055633604</v>
      </c>
      <c r="P11" s="172">
        <v>216.447</v>
      </c>
      <c r="Q11" s="178">
        <v>3.7514833680131199</v>
      </c>
      <c r="R11" s="179">
        <v>3100.3130988039502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3359.4327600000001</v>
      </c>
      <c r="Y11" s="166">
        <v>598.41808535416897</v>
      </c>
      <c r="Z11" s="177">
        <v>573</v>
      </c>
      <c r="AA11" s="182">
        <v>1.04435966030396</v>
      </c>
      <c r="AB11" s="183">
        <v>-500.65439697300098</v>
      </c>
      <c r="AC11" s="168">
        <v>4.0000000000000001E-3</v>
      </c>
      <c r="AD11" s="168">
        <v>4.0000000000000001E-3</v>
      </c>
      <c r="AE11" s="176">
        <v>0</v>
      </c>
      <c r="AF11" s="176">
        <v>501</v>
      </c>
      <c r="AG11" s="167"/>
      <c r="AH11" s="180">
        <v>336.6</v>
      </c>
      <c r="AI11" s="166">
        <v>59.958791236593498</v>
      </c>
      <c r="AJ11" s="181" t="s">
        <v>53</v>
      </c>
      <c r="AK11" s="188">
        <v>0.95172684502529403</v>
      </c>
      <c r="AL11" s="171">
        <v>-87.807488462999999</v>
      </c>
      <c r="AM11" s="168"/>
      <c r="AN11" s="168"/>
      <c r="AO11" s="176">
        <v>18</v>
      </c>
      <c r="AP11" s="176">
        <v>88</v>
      </c>
      <c r="AQ11" s="167"/>
      <c r="AR11" s="180">
        <v>52.2</v>
      </c>
      <c r="AS11" s="166">
        <v>9.2984221703808192</v>
      </c>
      <c r="AT11" s="181" t="s">
        <v>54</v>
      </c>
      <c r="AU11" s="173">
        <v>0.58115138564880098</v>
      </c>
      <c r="AV11" s="174">
        <v>-55.586028816000002</v>
      </c>
      <c r="AW11" s="168"/>
      <c r="AX11" s="168"/>
      <c r="AY11" s="176">
        <v>38</v>
      </c>
      <c r="AZ11" s="176">
        <v>56</v>
      </c>
      <c r="BA11" s="167"/>
      <c r="BB11" s="184">
        <v>217.2</v>
      </c>
      <c r="BC11" s="180">
        <v>38.689986502044299</v>
      </c>
      <c r="BD11" s="181" t="s">
        <v>55</v>
      </c>
      <c r="BE11" s="178">
        <v>1.2090620781888799</v>
      </c>
      <c r="BF11" s="179">
        <v>1.62794236800002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8">
        <v>0.78</v>
      </c>
      <c r="BN11" s="186"/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62</v>
      </c>
      <c r="D12" s="166">
        <v>2.4971585251000001</v>
      </c>
      <c r="E12" s="167"/>
      <c r="F12" s="168">
        <v>6.9500000000000006E-2</v>
      </c>
      <c r="G12" s="168">
        <v>6.9500000000000006E-2</v>
      </c>
      <c r="H12" s="169"/>
      <c r="I12" s="170">
        <v>7</v>
      </c>
      <c r="J12" s="170">
        <v>7</v>
      </c>
      <c r="K12" s="167"/>
      <c r="L12" s="171">
        <v>1992.38537</v>
      </c>
      <c r="M12" s="171">
        <v>1451.6332</v>
      </c>
      <c r="N12" s="171">
        <v>3444.0185700000002</v>
      </c>
      <c r="O12" s="166">
        <v>1379.1749844404001</v>
      </c>
      <c r="P12" s="172">
        <v>223.197</v>
      </c>
      <c r="Q12" s="178">
        <v>6.1791824461816196</v>
      </c>
      <c r="R12" s="179">
        <v>2775.1886204079101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2298.4418999999998</v>
      </c>
      <c r="Y12" s="166">
        <v>920.42290343099398</v>
      </c>
      <c r="Z12" s="177">
        <v>573</v>
      </c>
      <c r="AA12" s="178">
        <v>1.60632269359685</v>
      </c>
      <c r="AB12" s="179">
        <v>581.39569814124002</v>
      </c>
      <c r="AC12" s="168">
        <v>0.02</v>
      </c>
      <c r="AD12" s="168">
        <v>0.02</v>
      </c>
      <c r="AE12" s="176">
        <v>0</v>
      </c>
      <c r="AF12" s="176">
        <v>0</v>
      </c>
      <c r="AG12" s="167"/>
      <c r="AH12" s="180">
        <v>187.95</v>
      </c>
      <c r="AI12" s="166">
        <v>75.2655460639902</v>
      </c>
      <c r="AJ12" s="181" t="s">
        <v>53</v>
      </c>
      <c r="AK12" s="182">
        <v>1.1946912073649201</v>
      </c>
      <c r="AL12" s="183">
        <v>-0.83518449755999302</v>
      </c>
      <c r="AM12" s="168">
        <v>1.9E-2</v>
      </c>
      <c r="AN12" s="168">
        <v>1.9E-2</v>
      </c>
      <c r="AO12" s="176">
        <v>0</v>
      </c>
      <c r="AP12" s="176">
        <v>1</v>
      </c>
      <c r="AQ12" s="167"/>
      <c r="AR12" s="180">
        <v>40.4</v>
      </c>
      <c r="AS12" s="166">
        <v>16.1783881935898</v>
      </c>
      <c r="AT12" s="181" t="s">
        <v>54</v>
      </c>
      <c r="AU12" s="182">
        <v>1.0111492620993601</v>
      </c>
      <c r="AV12" s="183">
        <v>-7.5454436819200099</v>
      </c>
      <c r="AW12" s="168">
        <v>5.0000000000000001E-4</v>
      </c>
      <c r="AX12" s="168">
        <v>5.0000000000000001E-4</v>
      </c>
      <c r="AY12" s="176">
        <v>0</v>
      </c>
      <c r="AZ12" s="176">
        <v>8</v>
      </c>
      <c r="BA12" s="167"/>
      <c r="BB12" s="184">
        <v>151.80000000000001</v>
      </c>
      <c r="BC12" s="180">
        <v>60.789092271953798</v>
      </c>
      <c r="BD12" s="181" t="s">
        <v>55</v>
      </c>
      <c r="BE12" s="178">
        <v>1.89965913349856</v>
      </c>
      <c r="BF12" s="179">
        <v>55.909112636160003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2">
        <v>0.82</v>
      </c>
      <c r="BN12" s="186">
        <v>7.5000000000000002E-4</v>
      </c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63</v>
      </c>
      <c r="D13" s="166">
        <v>2.8322348252</v>
      </c>
      <c r="E13" s="167"/>
      <c r="F13" s="168">
        <v>0.02</v>
      </c>
      <c r="G13" s="168">
        <v>0.02</v>
      </c>
      <c r="H13" s="169"/>
      <c r="I13" s="170">
        <v>2</v>
      </c>
      <c r="J13" s="170">
        <v>2</v>
      </c>
      <c r="K13" s="167"/>
      <c r="L13" s="171">
        <v>1009.74608</v>
      </c>
      <c r="M13" s="171">
        <v>-1073.71263</v>
      </c>
      <c r="N13" s="171">
        <v>-63.966549999999998</v>
      </c>
      <c r="O13" s="166">
        <v>-22.585185886019499</v>
      </c>
      <c r="P13" s="172">
        <v>212.5</v>
      </c>
      <c r="Q13" s="173">
        <v>-0.106283227698915</v>
      </c>
      <c r="R13" s="174">
        <v>-786.18643042600002</v>
      </c>
      <c r="S13" s="168"/>
      <c r="T13" s="168"/>
      <c r="U13" s="175">
        <v>666</v>
      </c>
      <c r="V13" s="176">
        <v>787</v>
      </c>
      <c r="W13" s="167"/>
      <c r="X13" s="175">
        <v>2117.0631050000002</v>
      </c>
      <c r="Y13" s="166">
        <v>747.48855079504301</v>
      </c>
      <c r="Z13" s="177">
        <v>573</v>
      </c>
      <c r="AA13" s="178">
        <v>1.30451754065453</v>
      </c>
      <c r="AB13" s="179">
        <v>169.61843919248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172.2</v>
      </c>
      <c r="AI13" s="166">
        <v>60.800043297200801</v>
      </c>
      <c r="AJ13" s="181" t="s">
        <v>53</v>
      </c>
      <c r="AK13" s="188">
        <v>0.96508005233652105</v>
      </c>
      <c r="AL13" s="171">
        <v>-41.916952785120003</v>
      </c>
      <c r="AM13" s="168"/>
      <c r="AN13" s="168"/>
      <c r="AO13" s="176">
        <v>7</v>
      </c>
      <c r="AP13" s="176">
        <v>42</v>
      </c>
      <c r="AQ13" s="167"/>
      <c r="AR13" s="180">
        <v>19.3</v>
      </c>
      <c r="AS13" s="166">
        <v>6.8144067110103101</v>
      </c>
      <c r="AT13" s="181" t="s">
        <v>54</v>
      </c>
      <c r="AU13" s="173">
        <v>0.425900419438144</v>
      </c>
      <c r="AV13" s="174">
        <v>-35.078908643840002</v>
      </c>
      <c r="AW13" s="168"/>
      <c r="AX13" s="168"/>
      <c r="AY13" s="176">
        <v>27</v>
      </c>
      <c r="AZ13" s="176">
        <v>36</v>
      </c>
      <c r="BA13" s="167"/>
      <c r="BB13" s="184">
        <v>68.400000000000006</v>
      </c>
      <c r="BC13" s="180">
        <v>24.150539846274899</v>
      </c>
      <c r="BD13" s="181" t="s">
        <v>55</v>
      </c>
      <c r="BE13" s="173">
        <v>0.75470437019609005</v>
      </c>
      <c r="BF13" s="174">
        <v>-40.35781728768</v>
      </c>
      <c r="BG13" s="168"/>
      <c r="BH13" s="168"/>
      <c r="BI13" s="176">
        <v>23</v>
      </c>
      <c r="BJ13" s="176">
        <v>41</v>
      </c>
      <c r="BK13" s="169"/>
      <c r="BL13" s="185">
        <v>0.8</v>
      </c>
      <c r="BM13" s="188">
        <v>0.8</v>
      </c>
      <c r="BN13" s="186">
        <v>0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64</v>
      </c>
      <c r="C14" s="165" t="s">
        <v>65</v>
      </c>
      <c r="D14" s="166">
        <v>3.7165962368000001</v>
      </c>
      <c r="E14" s="167"/>
      <c r="F14" s="168">
        <v>1E-3</v>
      </c>
      <c r="G14" s="168">
        <v>1E-3</v>
      </c>
      <c r="H14" s="169"/>
      <c r="I14" s="170">
        <v>3</v>
      </c>
      <c r="J14" s="170">
        <v>3</v>
      </c>
      <c r="K14" s="167"/>
      <c r="L14" s="171">
        <v>2879.92571</v>
      </c>
      <c r="M14" s="171">
        <v>-2376.1516999999999</v>
      </c>
      <c r="N14" s="171">
        <v>503.77400999999998</v>
      </c>
      <c r="O14" s="166">
        <v>135.547145264763</v>
      </c>
      <c r="P14" s="172">
        <v>231.52600000000001</v>
      </c>
      <c r="Q14" s="173">
        <v>0.58545107359330095</v>
      </c>
      <c r="R14" s="174">
        <v>-528.81238238562798</v>
      </c>
      <c r="S14" s="168"/>
      <c r="T14" s="168"/>
      <c r="U14" s="175">
        <v>357</v>
      </c>
      <c r="V14" s="176">
        <v>529</v>
      </c>
      <c r="W14" s="167"/>
      <c r="X14" s="175">
        <v>2151.6837150000001</v>
      </c>
      <c r="Y14" s="166">
        <v>578.939324561283</v>
      </c>
      <c r="Z14" s="177">
        <v>573</v>
      </c>
      <c r="AA14" s="182">
        <v>1.01036531337048</v>
      </c>
      <c r="AB14" s="183">
        <v>-403.84785742368098</v>
      </c>
      <c r="AC14" s="168">
        <v>1E-3</v>
      </c>
      <c r="AD14" s="168">
        <v>1E-3</v>
      </c>
      <c r="AE14" s="176">
        <v>0</v>
      </c>
      <c r="AF14" s="176">
        <v>404</v>
      </c>
      <c r="AG14" s="167"/>
      <c r="AH14" s="180">
        <v>188</v>
      </c>
      <c r="AI14" s="166">
        <v>50.583918193349</v>
      </c>
      <c r="AJ14" s="181" t="s">
        <v>53</v>
      </c>
      <c r="AK14" s="188">
        <v>0.80291933640236501</v>
      </c>
      <c r="AL14" s="171">
        <v>-92.974675502080004</v>
      </c>
      <c r="AM14" s="168"/>
      <c r="AN14" s="168"/>
      <c r="AO14" s="176">
        <v>47</v>
      </c>
      <c r="AP14" s="176">
        <v>93</v>
      </c>
      <c r="AQ14" s="167"/>
      <c r="AR14" s="180">
        <v>19.600000000000001</v>
      </c>
      <c r="AS14" s="166">
        <v>5.2736425350512803</v>
      </c>
      <c r="AT14" s="181" t="s">
        <v>54</v>
      </c>
      <c r="AU14" s="173">
        <v>0.32960265844070502</v>
      </c>
      <c r="AV14" s="174">
        <v>-51.758647746560001</v>
      </c>
      <c r="AW14" s="168"/>
      <c r="AX14" s="168"/>
      <c r="AY14" s="176">
        <v>40</v>
      </c>
      <c r="AZ14" s="176">
        <v>52</v>
      </c>
      <c r="BA14" s="167"/>
      <c r="BB14" s="184">
        <v>105.4</v>
      </c>
      <c r="BC14" s="180">
        <v>28.359281795632899</v>
      </c>
      <c r="BD14" s="181" t="s">
        <v>55</v>
      </c>
      <c r="BE14" s="188">
        <v>0.88622755611352799</v>
      </c>
      <c r="BF14" s="171">
        <v>-37.31729549312</v>
      </c>
      <c r="BG14" s="168"/>
      <c r="BH14" s="168"/>
      <c r="BI14" s="176">
        <v>14</v>
      </c>
      <c r="BJ14" s="176">
        <v>38</v>
      </c>
      <c r="BK14" s="169"/>
      <c r="BL14" s="185">
        <v>0.8</v>
      </c>
      <c r="BM14" s="182">
        <v>0.81</v>
      </c>
      <c r="BN14" s="186">
        <v>3.7500000000000001E-4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66</v>
      </c>
      <c r="D15" s="166">
        <v>5.3415308894000004</v>
      </c>
      <c r="E15" s="167"/>
      <c r="F15" s="168">
        <v>5.3999999999999999E-2</v>
      </c>
      <c r="G15" s="168">
        <v>5.3999999999999999E-2</v>
      </c>
      <c r="H15" s="169"/>
      <c r="I15" s="170">
        <v>5</v>
      </c>
      <c r="J15" s="170">
        <v>5</v>
      </c>
      <c r="K15" s="167"/>
      <c r="L15" s="171">
        <v>1859.8246799999999</v>
      </c>
      <c r="M15" s="171">
        <v>-737.82492000000002</v>
      </c>
      <c r="N15" s="171">
        <v>1121.9997599999999</v>
      </c>
      <c r="O15" s="166">
        <v>210.052096155908</v>
      </c>
      <c r="P15" s="172">
        <v>233.14400000000001</v>
      </c>
      <c r="Q15" s="188">
        <v>0.90095432932397002</v>
      </c>
      <c r="R15" s="171">
        <v>-372.41529321392801</v>
      </c>
      <c r="S15" s="168"/>
      <c r="T15" s="168"/>
      <c r="U15" s="175">
        <v>124</v>
      </c>
      <c r="V15" s="176">
        <v>373</v>
      </c>
      <c r="W15" s="167"/>
      <c r="X15" s="175">
        <v>4015.2154350000001</v>
      </c>
      <c r="Y15" s="166">
        <v>751.69750360669002</v>
      </c>
      <c r="Z15" s="177">
        <v>573</v>
      </c>
      <c r="AA15" s="178">
        <v>1.3118630080396001</v>
      </c>
      <c r="AB15" s="179">
        <v>342.37879544856003</v>
      </c>
      <c r="AC15" s="168">
        <v>0.02</v>
      </c>
      <c r="AD15" s="168">
        <v>0.02</v>
      </c>
      <c r="AE15" s="176">
        <v>0</v>
      </c>
      <c r="AF15" s="176">
        <v>0</v>
      </c>
      <c r="AG15" s="167"/>
      <c r="AH15" s="180">
        <v>384.9</v>
      </c>
      <c r="AI15" s="166">
        <v>72.057993854124206</v>
      </c>
      <c r="AJ15" s="181" t="s">
        <v>53</v>
      </c>
      <c r="AK15" s="182">
        <v>1.1437776802241899</v>
      </c>
      <c r="AL15" s="183">
        <v>-18.919735238639898</v>
      </c>
      <c r="AM15" s="168">
        <v>1.4E-2</v>
      </c>
      <c r="AN15" s="168">
        <v>1.4E-2</v>
      </c>
      <c r="AO15" s="176">
        <v>0</v>
      </c>
      <c r="AP15" s="176">
        <v>19</v>
      </c>
      <c r="AQ15" s="167"/>
      <c r="AR15" s="180">
        <v>38.1</v>
      </c>
      <c r="AS15" s="166">
        <v>7.1327866090988099</v>
      </c>
      <c r="AT15" s="181" t="s">
        <v>54</v>
      </c>
      <c r="AU15" s="173">
        <v>0.44579916306867601</v>
      </c>
      <c r="AV15" s="174">
        <v>-64.457393076480002</v>
      </c>
      <c r="AW15" s="168"/>
      <c r="AX15" s="168"/>
      <c r="AY15" s="176">
        <v>48</v>
      </c>
      <c r="AZ15" s="176">
        <v>65</v>
      </c>
      <c r="BA15" s="167"/>
      <c r="BB15" s="184">
        <v>208.8</v>
      </c>
      <c r="BC15" s="180">
        <v>39.089917164825003</v>
      </c>
      <c r="BD15" s="181" t="s">
        <v>55</v>
      </c>
      <c r="BE15" s="178">
        <v>1.22155991140078</v>
      </c>
      <c r="BF15" s="179">
        <v>3.6852138470400502</v>
      </c>
      <c r="BG15" s="168">
        <v>0.02</v>
      </c>
      <c r="BH15" s="168">
        <v>0.02</v>
      </c>
      <c r="BI15" s="176">
        <v>0</v>
      </c>
      <c r="BJ15" s="176">
        <v>0</v>
      </c>
      <c r="BK15" s="169"/>
      <c r="BL15" s="185">
        <v>0.8</v>
      </c>
      <c r="BM15" s="182">
        <v>0.84</v>
      </c>
      <c r="BN15" s="186">
        <v>1.5E-3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67</v>
      </c>
      <c r="D16" s="166">
        <v>3.7586928362999998</v>
      </c>
      <c r="E16" s="167"/>
      <c r="F16" s="168">
        <v>3.2000000000000001E-2</v>
      </c>
      <c r="G16" s="168">
        <v>3.2000000000000001E-2</v>
      </c>
      <c r="H16" s="169"/>
      <c r="I16" s="170">
        <v>3</v>
      </c>
      <c r="J16" s="170">
        <v>3</v>
      </c>
      <c r="K16" s="167"/>
      <c r="L16" s="171">
        <v>1272.63824</v>
      </c>
      <c r="M16" s="171">
        <v>-717.94159000000002</v>
      </c>
      <c r="N16" s="171">
        <v>554.69664999999998</v>
      </c>
      <c r="O16" s="166">
        <v>147.57700992295901</v>
      </c>
      <c r="P16" s="172">
        <v>246.29499999999999</v>
      </c>
      <c r="Q16" s="173">
        <v>0.59918800593986399</v>
      </c>
      <c r="R16" s="174">
        <v>-556.20005253981003</v>
      </c>
      <c r="S16" s="168"/>
      <c r="T16" s="168"/>
      <c r="U16" s="175">
        <v>372</v>
      </c>
      <c r="V16" s="176">
        <v>557</v>
      </c>
      <c r="W16" s="167"/>
      <c r="X16" s="175">
        <v>2773.2800400000001</v>
      </c>
      <c r="Y16" s="166">
        <v>737.830985606681</v>
      </c>
      <c r="Z16" s="177">
        <v>573</v>
      </c>
      <c r="AA16" s="178">
        <v>1.2876631511460399</v>
      </c>
      <c r="AB16" s="179">
        <v>188.80284576011999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153.6</v>
      </c>
      <c r="AI16" s="166">
        <v>40.865270637864</v>
      </c>
      <c r="AJ16" s="181" t="s">
        <v>53</v>
      </c>
      <c r="AK16" s="173">
        <v>0.64865508948990402</v>
      </c>
      <c r="AL16" s="174">
        <v>-130.55717842428001</v>
      </c>
      <c r="AM16" s="168"/>
      <c r="AN16" s="168"/>
      <c r="AO16" s="176">
        <v>84</v>
      </c>
      <c r="AP16" s="176">
        <v>131</v>
      </c>
      <c r="AQ16" s="167"/>
      <c r="AR16" s="180">
        <v>18.100000000000001</v>
      </c>
      <c r="AS16" s="166">
        <v>4.81550389677954</v>
      </c>
      <c r="AT16" s="181" t="s">
        <v>54</v>
      </c>
      <c r="AU16" s="173">
        <v>0.30096899354872098</v>
      </c>
      <c r="AV16" s="174">
        <v>-54.066902456960001</v>
      </c>
      <c r="AW16" s="168"/>
      <c r="AX16" s="168"/>
      <c r="AY16" s="176">
        <v>43</v>
      </c>
      <c r="AZ16" s="176">
        <v>55</v>
      </c>
      <c r="BA16" s="167"/>
      <c r="BB16" s="184">
        <v>135.19999999999999</v>
      </c>
      <c r="BC16" s="180">
        <v>35.969951759369799</v>
      </c>
      <c r="BD16" s="181" t="s">
        <v>55</v>
      </c>
      <c r="BE16" s="182">
        <v>1.12406099248031</v>
      </c>
      <c r="BF16" s="183">
        <v>-9.1338049139199899</v>
      </c>
      <c r="BG16" s="168">
        <v>1.2E-2</v>
      </c>
      <c r="BH16" s="168">
        <v>1.2E-2</v>
      </c>
      <c r="BI16" s="176">
        <v>0</v>
      </c>
      <c r="BJ16" s="176">
        <v>10</v>
      </c>
      <c r="BK16" s="169"/>
      <c r="BL16" s="185">
        <v>0.8</v>
      </c>
      <c r="BM16" s="188">
        <v>0.78</v>
      </c>
      <c r="BN16" s="186"/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69</v>
      </c>
      <c r="D17" s="166">
        <v>5.7377038060999999</v>
      </c>
      <c r="E17" s="167"/>
      <c r="F17" s="168">
        <v>0.01</v>
      </c>
      <c r="G17" s="168">
        <v>0.01</v>
      </c>
      <c r="H17" s="169"/>
      <c r="I17" s="170">
        <v>3</v>
      </c>
      <c r="J17" s="170">
        <v>3</v>
      </c>
      <c r="K17" s="167"/>
      <c r="L17" s="171">
        <v>2357.0675099999999</v>
      </c>
      <c r="M17" s="171">
        <v>1766.32474</v>
      </c>
      <c r="N17" s="171">
        <v>4123.3922499999999</v>
      </c>
      <c r="O17" s="166">
        <v>718.64850284119598</v>
      </c>
      <c r="P17" s="172">
        <v>212.5</v>
      </c>
      <c r="Q17" s="178">
        <v>3.3818753074879799</v>
      </c>
      <c r="R17" s="179">
        <v>2660.2777794445001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2839.7521649999999</v>
      </c>
      <c r="Y17" s="166">
        <v>494.92833038556898</v>
      </c>
      <c r="Z17" s="177">
        <v>573</v>
      </c>
      <c r="AA17" s="188">
        <v>0.86374926768860305</v>
      </c>
      <c r="AB17" s="171">
        <v>-1105.4929720743601</v>
      </c>
      <c r="AC17" s="168"/>
      <c r="AD17" s="168"/>
      <c r="AE17" s="176">
        <v>448</v>
      </c>
      <c r="AF17" s="176">
        <v>1106</v>
      </c>
      <c r="AG17" s="167"/>
      <c r="AH17" s="180">
        <v>327.9</v>
      </c>
      <c r="AI17" s="166">
        <v>57.148296789282703</v>
      </c>
      <c r="AJ17" s="181" t="s">
        <v>53</v>
      </c>
      <c r="AK17" s="188">
        <v>0.90711582205210695</v>
      </c>
      <c r="AL17" s="171">
        <v>-105.87040774115999</v>
      </c>
      <c r="AM17" s="168"/>
      <c r="AN17" s="168"/>
      <c r="AO17" s="176">
        <v>34</v>
      </c>
      <c r="AP17" s="176">
        <v>106</v>
      </c>
      <c r="AQ17" s="167"/>
      <c r="AR17" s="180">
        <v>30.8</v>
      </c>
      <c r="AS17" s="166">
        <v>5.3680010402863898</v>
      </c>
      <c r="AT17" s="181" t="s">
        <v>54</v>
      </c>
      <c r="AU17" s="173">
        <v>0.33550006501789897</v>
      </c>
      <c r="AV17" s="174">
        <v>-79.363913077120003</v>
      </c>
      <c r="AW17" s="168"/>
      <c r="AX17" s="168"/>
      <c r="AY17" s="176">
        <v>62</v>
      </c>
      <c r="AZ17" s="176">
        <v>80</v>
      </c>
      <c r="BA17" s="167"/>
      <c r="BB17" s="184">
        <v>167.4</v>
      </c>
      <c r="BC17" s="180">
        <v>29.175434225452701</v>
      </c>
      <c r="BD17" s="181" t="s">
        <v>55</v>
      </c>
      <c r="BE17" s="188">
        <v>0.91173231954539602</v>
      </c>
      <c r="BF17" s="171">
        <v>-52.927826154240002</v>
      </c>
      <c r="BG17" s="168"/>
      <c r="BH17" s="168"/>
      <c r="BI17" s="176">
        <v>17</v>
      </c>
      <c r="BJ17" s="176">
        <v>53</v>
      </c>
      <c r="BK17" s="169"/>
      <c r="BL17" s="185">
        <v>0.8</v>
      </c>
      <c r="BM17" s="182">
        <v>0.81</v>
      </c>
      <c r="BN17" s="186">
        <v>3.7500000000000001E-4</v>
      </c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70</v>
      </c>
      <c r="D18" s="166">
        <v>3.8211716883000002</v>
      </c>
      <c r="E18" s="167"/>
      <c r="F18" s="168">
        <v>3.6999999999999998E-2</v>
      </c>
      <c r="G18" s="168">
        <v>3.6999999999999998E-2</v>
      </c>
      <c r="H18" s="169"/>
      <c r="I18" s="170">
        <v>5</v>
      </c>
      <c r="J18" s="170">
        <v>5</v>
      </c>
      <c r="K18" s="167"/>
      <c r="L18" s="171">
        <v>1757.77928</v>
      </c>
      <c r="M18" s="171">
        <v>1258.09177</v>
      </c>
      <c r="N18" s="171">
        <v>3015.8710500000002</v>
      </c>
      <c r="O18" s="166">
        <v>789.25295590204996</v>
      </c>
      <c r="P18" s="172">
        <v>231.90199999999999</v>
      </c>
      <c r="Q18" s="178">
        <v>3.4033900350236301</v>
      </c>
      <c r="R18" s="179">
        <v>1952.5062217678201</v>
      </c>
      <c r="S18" s="168">
        <v>0.01</v>
      </c>
      <c r="T18" s="168">
        <v>0.01</v>
      </c>
      <c r="U18" s="175">
        <v>0</v>
      </c>
      <c r="V18" s="176">
        <v>0</v>
      </c>
      <c r="W18" s="167"/>
      <c r="X18" s="175">
        <v>2344.4547950000001</v>
      </c>
      <c r="Y18" s="166">
        <v>613.54343281105605</v>
      </c>
      <c r="Z18" s="177">
        <v>573</v>
      </c>
      <c r="AA18" s="182">
        <v>1.0707564272444301</v>
      </c>
      <c r="AB18" s="183">
        <v>-282.98285787508001</v>
      </c>
      <c r="AC18" s="168">
        <v>7.0000000000000001E-3</v>
      </c>
      <c r="AD18" s="168">
        <v>7.0000000000000001E-3</v>
      </c>
      <c r="AE18" s="176">
        <v>0</v>
      </c>
      <c r="AF18" s="176">
        <v>283</v>
      </c>
      <c r="AG18" s="167"/>
      <c r="AH18" s="180">
        <v>136.69999999999999</v>
      </c>
      <c r="AI18" s="166">
        <v>35.774367432523398</v>
      </c>
      <c r="AJ18" s="181" t="s">
        <v>53</v>
      </c>
      <c r="AK18" s="173">
        <v>0.56784710210354605</v>
      </c>
      <c r="AL18" s="174">
        <v>-152.18057963548</v>
      </c>
      <c r="AM18" s="168"/>
      <c r="AN18" s="168"/>
      <c r="AO18" s="176">
        <v>105</v>
      </c>
      <c r="AP18" s="176">
        <v>153</v>
      </c>
      <c r="AQ18" s="167"/>
      <c r="AR18" s="180">
        <v>54</v>
      </c>
      <c r="AS18" s="166">
        <v>14.131791085268899</v>
      </c>
      <c r="AT18" s="181" t="s">
        <v>54</v>
      </c>
      <c r="AU18" s="188">
        <v>0.88323694282930798</v>
      </c>
      <c r="AV18" s="171">
        <v>-19.36649641536</v>
      </c>
      <c r="AW18" s="168"/>
      <c r="AX18" s="168"/>
      <c r="AY18" s="176">
        <v>8</v>
      </c>
      <c r="AZ18" s="176">
        <v>20</v>
      </c>
      <c r="BA18" s="167"/>
      <c r="BB18" s="184">
        <v>156.19999999999999</v>
      </c>
      <c r="BC18" s="180">
        <v>40.877514213315003</v>
      </c>
      <c r="BD18" s="181" t="s">
        <v>55</v>
      </c>
      <c r="BE18" s="178">
        <v>1.2774223191660901</v>
      </c>
      <c r="BF18" s="179">
        <v>9.4670071692800093</v>
      </c>
      <c r="BG18" s="168">
        <v>0.02</v>
      </c>
      <c r="BH18" s="168">
        <v>0.02</v>
      </c>
      <c r="BI18" s="176">
        <v>0</v>
      </c>
      <c r="BJ18" s="176">
        <v>0</v>
      </c>
      <c r="BK18" s="169"/>
      <c r="BL18" s="185">
        <v>0.8</v>
      </c>
      <c r="BM18" s="182">
        <v>0.81</v>
      </c>
      <c r="BN18" s="186">
        <v>3.7500000000000001E-4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71</v>
      </c>
      <c r="D19" s="166">
        <v>6.5513831116999999</v>
      </c>
      <c r="E19" s="167"/>
      <c r="F19" s="168">
        <v>3.7999999999999999E-2</v>
      </c>
      <c r="G19" s="168">
        <v>3.7999999999999999E-2</v>
      </c>
      <c r="H19" s="169"/>
      <c r="I19" s="170">
        <v>5</v>
      </c>
      <c r="J19" s="170">
        <v>5</v>
      </c>
      <c r="K19" s="167"/>
      <c r="L19" s="171">
        <v>3095.9188100000001</v>
      </c>
      <c r="M19" s="171">
        <v>-1068.78991</v>
      </c>
      <c r="N19" s="171">
        <v>2027.1288999999999</v>
      </c>
      <c r="O19" s="166">
        <v>309.41999047190302</v>
      </c>
      <c r="P19" s="172">
        <v>218.77099999999999</v>
      </c>
      <c r="Q19" s="178">
        <v>1.41435560687615</v>
      </c>
      <c r="R19" s="179">
        <v>307.225738324335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4048.4159100000002</v>
      </c>
      <c r="Y19" s="166">
        <v>617.948277634688</v>
      </c>
      <c r="Z19" s="177">
        <v>573</v>
      </c>
      <c r="AA19" s="182">
        <v>1.0784437655055601</v>
      </c>
      <c r="AB19" s="183">
        <v>-456.31511760491998</v>
      </c>
      <c r="AC19" s="168">
        <v>8.0000000000000002E-3</v>
      </c>
      <c r="AD19" s="168">
        <v>8.0000000000000002E-3</v>
      </c>
      <c r="AE19" s="176">
        <v>0</v>
      </c>
      <c r="AF19" s="176">
        <v>457</v>
      </c>
      <c r="AG19" s="167"/>
      <c r="AH19" s="180">
        <v>236.4</v>
      </c>
      <c r="AI19" s="166">
        <v>36.083983484009302</v>
      </c>
      <c r="AJ19" s="181" t="s">
        <v>53</v>
      </c>
      <c r="AK19" s="173">
        <v>0.57276164260332196</v>
      </c>
      <c r="AL19" s="174">
        <v>-258.88456324452</v>
      </c>
      <c r="AM19" s="168"/>
      <c r="AN19" s="168"/>
      <c r="AO19" s="176">
        <v>177</v>
      </c>
      <c r="AP19" s="176">
        <v>259</v>
      </c>
      <c r="AQ19" s="167"/>
      <c r="AR19" s="180">
        <v>47</v>
      </c>
      <c r="AS19" s="166">
        <v>7.1740576300695196</v>
      </c>
      <c r="AT19" s="181" t="s">
        <v>54</v>
      </c>
      <c r="AU19" s="173">
        <v>0.44837860187934497</v>
      </c>
      <c r="AV19" s="174">
        <v>-78.786555744639998</v>
      </c>
      <c r="AW19" s="168"/>
      <c r="AX19" s="168"/>
      <c r="AY19" s="176">
        <v>58</v>
      </c>
      <c r="AZ19" s="176">
        <v>79</v>
      </c>
      <c r="BA19" s="167"/>
      <c r="BB19" s="184">
        <v>268.8</v>
      </c>
      <c r="BC19" s="180">
        <v>41.029504063035901</v>
      </c>
      <c r="BD19" s="181" t="s">
        <v>55</v>
      </c>
      <c r="BE19" s="178">
        <v>1.2821720019698699</v>
      </c>
      <c r="BF19" s="179">
        <v>17.226888510719998</v>
      </c>
      <c r="BG19" s="168">
        <v>0.02</v>
      </c>
      <c r="BH19" s="168">
        <v>0.02</v>
      </c>
      <c r="BI19" s="176">
        <v>0</v>
      </c>
      <c r="BJ19" s="176">
        <v>0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72</v>
      </c>
      <c r="D20" s="166">
        <v>4.4635059957000003</v>
      </c>
      <c r="E20" s="167"/>
      <c r="F20" s="168">
        <v>3.1E-2</v>
      </c>
      <c r="G20" s="168">
        <v>3.1E-2</v>
      </c>
      <c r="H20" s="169"/>
      <c r="I20" s="170">
        <v>5</v>
      </c>
      <c r="J20" s="170">
        <v>5</v>
      </c>
      <c r="K20" s="167"/>
      <c r="L20" s="171">
        <v>2469.7280599999999</v>
      </c>
      <c r="M20" s="171">
        <v>-346.50871999999998</v>
      </c>
      <c r="N20" s="171">
        <v>2123.2193400000001</v>
      </c>
      <c r="O20" s="166">
        <v>475.68421372021101</v>
      </c>
      <c r="P20" s="172">
        <v>242.99700000000001</v>
      </c>
      <c r="Q20" s="178">
        <v>1.95757237217007</v>
      </c>
      <c r="R20" s="179">
        <v>821.67706027546399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2619.7968900000001</v>
      </c>
      <c r="Y20" s="166">
        <v>586.93701599680401</v>
      </c>
      <c r="Z20" s="177">
        <v>573</v>
      </c>
      <c r="AA20" s="182">
        <v>1.02432289004678</v>
      </c>
      <c r="AB20" s="183">
        <v>-449.30983264332002</v>
      </c>
      <c r="AC20" s="168">
        <v>2E-3</v>
      </c>
      <c r="AD20" s="168">
        <v>2E-3</v>
      </c>
      <c r="AE20" s="176">
        <v>0</v>
      </c>
      <c r="AF20" s="176">
        <v>450</v>
      </c>
      <c r="AG20" s="167"/>
      <c r="AH20" s="180">
        <v>144.5</v>
      </c>
      <c r="AI20" s="166">
        <v>32.373654284144997</v>
      </c>
      <c r="AJ20" s="181" t="s">
        <v>53</v>
      </c>
      <c r="AK20" s="173">
        <v>0.51386752831976101</v>
      </c>
      <c r="AL20" s="174">
        <v>-192.94105327491999</v>
      </c>
      <c r="AM20" s="168"/>
      <c r="AN20" s="168"/>
      <c r="AO20" s="176">
        <v>137</v>
      </c>
      <c r="AP20" s="176">
        <v>193</v>
      </c>
      <c r="AQ20" s="167"/>
      <c r="AR20" s="180">
        <v>39.1</v>
      </c>
      <c r="AS20" s="166">
        <v>8.7599299827686306</v>
      </c>
      <c r="AT20" s="181" t="s">
        <v>54</v>
      </c>
      <c r="AU20" s="173">
        <v>0.54749562392303897</v>
      </c>
      <c r="AV20" s="174">
        <v>-46.59931511744</v>
      </c>
      <c r="AW20" s="168"/>
      <c r="AX20" s="168"/>
      <c r="AY20" s="176">
        <v>33</v>
      </c>
      <c r="AZ20" s="176">
        <v>47</v>
      </c>
      <c r="BA20" s="167"/>
      <c r="BB20" s="184">
        <v>170.4</v>
      </c>
      <c r="BC20" s="180">
        <v>38.176267750991698</v>
      </c>
      <c r="BD20" s="181" t="s">
        <v>55</v>
      </c>
      <c r="BE20" s="182">
        <v>1.1930083672184899</v>
      </c>
      <c r="BF20" s="183">
        <v>-0.99863023488001101</v>
      </c>
      <c r="BG20" s="168">
        <v>1.9E-2</v>
      </c>
      <c r="BH20" s="168">
        <v>1.9E-2</v>
      </c>
      <c r="BI20" s="176">
        <v>0</v>
      </c>
      <c r="BJ20" s="176">
        <v>1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73</v>
      </c>
      <c r="D21" s="166">
        <v>4.4850023982999998</v>
      </c>
      <c r="E21" s="167"/>
      <c r="F21" s="168">
        <v>0.01</v>
      </c>
      <c r="G21" s="168">
        <v>0.01</v>
      </c>
      <c r="H21" s="169"/>
      <c r="I21" s="170">
        <v>3</v>
      </c>
      <c r="J21" s="170">
        <v>3</v>
      </c>
      <c r="K21" s="167"/>
      <c r="L21" s="171">
        <v>4373.03856</v>
      </c>
      <c r="M21" s="171">
        <v>2513.4766500000001</v>
      </c>
      <c r="N21" s="171">
        <v>6886.5152099999996</v>
      </c>
      <c r="O21" s="166">
        <v>1535.4540752554001</v>
      </c>
      <c r="P21" s="172">
        <v>251.20400000000001</v>
      </c>
      <c r="Q21" s="178">
        <v>6.11237908335616</v>
      </c>
      <c r="R21" s="179">
        <v>5534.5345590449397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2379.0191049999999</v>
      </c>
      <c r="Y21" s="166">
        <v>530.43875871766397</v>
      </c>
      <c r="Z21" s="177">
        <v>573</v>
      </c>
      <c r="AA21" s="188">
        <v>0.92572209200290501</v>
      </c>
      <c r="AB21" s="171">
        <v>-704.86854407108103</v>
      </c>
      <c r="AC21" s="168"/>
      <c r="AD21" s="168"/>
      <c r="AE21" s="176">
        <v>191</v>
      </c>
      <c r="AF21" s="176">
        <v>705</v>
      </c>
      <c r="AG21" s="167"/>
      <c r="AH21" s="180">
        <v>91</v>
      </c>
      <c r="AI21" s="166">
        <v>20.289844222712698</v>
      </c>
      <c r="AJ21" s="181" t="s">
        <v>53</v>
      </c>
      <c r="AK21" s="173">
        <v>0.32206101940813903</v>
      </c>
      <c r="AL21" s="174">
        <v>-248.06618131147999</v>
      </c>
      <c r="AM21" s="168"/>
      <c r="AN21" s="168"/>
      <c r="AO21" s="176">
        <v>192</v>
      </c>
      <c r="AP21" s="176">
        <v>249</v>
      </c>
      <c r="AQ21" s="167"/>
      <c r="AR21" s="180">
        <v>19.8</v>
      </c>
      <c r="AS21" s="166">
        <v>4.4147133583484797</v>
      </c>
      <c r="AT21" s="181" t="s">
        <v>54</v>
      </c>
      <c r="AU21" s="173">
        <v>0.27591958489677998</v>
      </c>
      <c r="AV21" s="174">
        <v>-66.312046047359999</v>
      </c>
      <c r="AW21" s="168"/>
      <c r="AX21" s="168"/>
      <c r="AY21" s="176">
        <v>52</v>
      </c>
      <c r="AZ21" s="176">
        <v>67</v>
      </c>
      <c r="BA21" s="167"/>
      <c r="BB21" s="184">
        <v>125.6</v>
      </c>
      <c r="BC21" s="180">
        <v>28.004444333766099</v>
      </c>
      <c r="BD21" s="181" t="s">
        <v>55</v>
      </c>
      <c r="BE21" s="188">
        <v>0.87513888543019203</v>
      </c>
      <c r="BF21" s="171">
        <v>-46.624092094719998</v>
      </c>
      <c r="BG21" s="168"/>
      <c r="BH21" s="168"/>
      <c r="BI21" s="176">
        <v>18</v>
      </c>
      <c r="BJ21" s="176">
        <v>47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74</v>
      </c>
      <c r="D22" s="166">
        <v>5.2387683994999996</v>
      </c>
      <c r="E22" s="167"/>
      <c r="F22" s="168">
        <v>3.6999999999999998E-2</v>
      </c>
      <c r="G22" s="168">
        <v>3.6999999999999998E-2</v>
      </c>
      <c r="H22" s="169"/>
      <c r="I22" s="170">
        <v>5</v>
      </c>
      <c r="J22" s="170">
        <v>5</v>
      </c>
      <c r="K22" s="167"/>
      <c r="L22" s="171">
        <v>4268.3462499999996</v>
      </c>
      <c r="M22" s="171">
        <v>3886.3415</v>
      </c>
      <c r="N22" s="171">
        <v>8154.6877500000001</v>
      </c>
      <c r="O22" s="166">
        <v>1556.6039817256101</v>
      </c>
      <c r="P22" s="172">
        <v>248.62299999999999</v>
      </c>
      <c r="Q22" s="178">
        <v>6.2609009694421296</v>
      </c>
      <c r="R22" s="179">
        <v>6591.7137710533298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3385.4810050000001</v>
      </c>
      <c r="Y22" s="166">
        <v>646.23605145879696</v>
      </c>
      <c r="Z22" s="177">
        <v>573</v>
      </c>
      <c r="AA22" s="182">
        <v>1.12781160813054</v>
      </c>
      <c r="AB22" s="183">
        <v>-216.69614649620101</v>
      </c>
      <c r="AC22" s="168">
        <v>1.2999999999999999E-2</v>
      </c>
      <c r="AD22" s="168">
        <v>1.2999999999999999E-2</v>
      </c>
      <c r="AE22" s="176">
        <v>0</v>
      </c>
      <c r="AF22" s="176">
        <v>217</v>
      </c>
      <c r="AG22" s="167"/>
      <c r="AH22" s="180">
        <v>274.3</v>
      </c>
      <c r="AI22" s="166">
        <v>52.359634761899301</v>
      </c>
      <c r="AJ22" s="181" t="s">
        <v>53</v>
      </c>
      <c r="AK22" s="188">
        <v>0.83110531368094198</v>
      </c>
      <c r="AL22" s="171">
        <v>-121.75089100220001</v>
      </c>
      <c r="AM22" s="168"/>
      <c r="AN22" s="168"/>
      <c r="AO22" s="176">
        <v>56</v>
      </c>
      <c r="AP22" s="176">
        <v>122</v>
      </c>
      <c r="AQ22" s="167"/>
      <c r="AR22" s="180">
        <v>53.1</v>
      </c>
      <c r="AS22" s="166">
        <v>10.1359701270757</v>
      </c>
      <c r="AT22" s="181" t="s">
        <v>54</v>
      </c>
      <c r="AU22" s="173">
        <v>0.63349813294222901</v>
      </c>
      <c r="AV22" s="174">
        <v>-47.4843532704</v>
      </c>
      <c r="AW22" s="168"/>
      <c r="AX22" s="168"/>
      <c r="AY22" s="176">
        <v>31</v>
      </c>
      <c r="AZ22" s="176">
        <v>48</v>
      </c>
      <c r="BA22" s="167"/>
      <c r="BB22" s="184">
        <v>191.6</v>
      </c>
      <c r="BC22" s="180">
        <v>36.573481663798397</v>
      </c>
      <c r="BD22" s="181" t="s">
        <v>55</v>
      </c>
      <c r="BE22" s="182">
        <v>1.1429213019936999</v>
      </c>
      <c r="BF22" s="183">
        <v>-9.5687065408000098</v>
      </c>
      <c r="BG22" s="168">
        <v>1.4E-2</v>
      </c>
      <c r="BH22" s="168">
        <v>1.4E-2</v>
      </c>
      <c r="BI22" s="176">
        <v>0</v>
      </c>
      <c r="BJ22" s="176">
        <v>10</v>
      </c>
      <c r="BK22" s="169"/>
      <c r="BL22" s="185">
        <v>0.8</v>
      </c>
      <c r="BM22" s="182">
        <v>0.85</v>
      </c>
      <c r="BN22" s="186">
        <v>1.8749999999999999E-3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75</v>
      </c>
      <c r="D23" s="166">
        <v>4.1535167486000004</v>
      </c>
      <c r="E23" s="167"/>
      <c r="F23" s="168">
        <v>0.03</v>
      </c>
      <c r="G23" s="168">
        <v>0.03</v>
      </c>
      <c r="H23" s="169"/>
      <c r="I23" s="170">
        <v>4</v>
      </c>
      <c r="J23" s="170">
        <v>4</v>
      </c>
      <c r="K23" s="167"/>
      <c r="L23" s="171">
        <v>1461.43552</v>
      </c>
      <c r="M23" s="171">
        <v>639.76052000000004</v>
      </c>
      <c r="N23" s="171">
        <v>2101.1960399999998</v>
      </c>
      <c r="O23" s="166">
        <v>505.88360832016298</v>
      </c>
      <c r="P23" s="172">
        <v>212.5</v>
      </c>
      <c r="Q23" s="178">
        <v>2.3806287450360601</v>
      </c>
      <c r="R23" s="179">
        <v>1042.0492691070001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1823.5364199999999</v>
      </c>
      <c r="Y23" s="166">
        <v>439.03432449493499</v>
      </c>
      <c r="Z23" s="177">
        <v>573</v>
      </c>
      <c r="AA23" s="173">
        <v>0.76620300958976395</v>
      </c>
      <c r="AB23" s="174">
        <v>-1032.4216963373599</v>
      </c>
      <c r="AC23" s="168"/>
      <c r="AD23" s="168"/>
      <c r="AE23" s="176">
        <v>557</v>
      </c>
      <c r="AF23" s="176">
        <v>1033</v>
      </c>
      <c r="AG23" s="167"/>
      <c r="AH23" s="180">
        <v>140.35</v>
      </c>
      <c r="AI23" s="166">
        <v>33.790642603597703</v>
      </c>
      <c r="AJ23" s="181" t="s">
        <v>53</v>
      </c>
      <c r="AK23" s="173">
        <v>0.53635940640631297</v>
      </c>
      <c r="AL23" s="174">
        <v>-173.65586619416001</v>
      </c>
      <c r="AM23" s="168"/>
      <c r="AN23" s="168"/>
      <c r="AO23" s="176">
        <v>122</v>
      </c>
      <c r="AP23" s="176">
        <v>174</v>
      </c>
      <c r="AQ23" s="167"/>
      <c r="AR23" s="180">
        <v>40.4</v>
      </c>
      <c r="AS23" s="166">
        <v>9.7266972653035193</v>
      </c>
      <c r="AT23" s="181" t="s">
        <v>54</v>
      </c>
      <c r="AU23" s="173">
        <v>0.60791857908146996</v>
      </c>
      <c r="AV23" s="174">
        <v>-39.347521573119998</v>
      </c>
      <c r="AW23" s="168"/>
      <c r="AX23" s="168"/>
      <c r="AY23" s="176">
        <v>27</v>
      </c>
      <c r="AZ23" s="176">
        <v>40</v>
      </c>
      <c r="BA23" s="167"/>
      <c r="BB23" s="184">
        <v>167.4</v>
      </c>
      <c r="BC23" s="180">
        <v>40.303196094351698</v>
      </c>
      <c r="BD23" s="181" t="s">
        <v>55</v>
      </c>
      <c r="BE23" s="178">
        <v>1.2594748779484899</v>
      </c>
      <c r="BF23" s="179">
        <v>7.9049568537599804</v>
      </c>
      <c r="BG23" s="168">
        <v>0.02</v>
      </c>
      <c r="BH23" s="168">
        <v>0.02</v>
      </c>
      <c r="BI23" s="176">
        <v>0</v>
      </c>
      <c r="BJ23" s="176">
        <v>0</v>
      </c>
      <c r="BK23" s="169"/>
      <c r="BL23" s="185">
        <v>0.8</v>
      </c>
      <c r="BM23" s="182">
        <v>0.82</v>
      </c>
      <c r="BN23" s="186">
        <v>7.5000000000000002E-4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76</v>
      </c>
      <c r="D24" s="166">
        <v>3.2214728245000002</v>
      </c>
      <c r="E24" s="167"/>
      <c r="F24" s="168">
        <v>0.03</v>
      </c>
      <c r="G24" s="168">
        <v>0.03</v>
      </c>
      <c r="H24" s="169"/>
      <c r="I24" s="170">
        <v>3</v>
      </c>
      <c r="J24" s="170">
        <v>3</v>
      </c>
      <c r="K24" s="167"/>
      <c r="L24" s="171">
        <v>2963.51091</v>
      </c>
      <c r="M24" s="171">
        <v>737.91896999999994</v>
      </c>
      <c r="N24" s="171">
        <v>3701.4298800000001</v>
      </c>
      <c r="O24" s="166">
        <v>1148.9868397615601</v>
      </c>
      <c r="P24" s="172">
        <v>231.042</v>
      </c>
      <c r="Q24" s="178">
        <v>4.9730648096950301</v>
      </c>
      <c r="R24" s="179">
        <v>2808.2752508182398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1742.31872</v>
      </c>
      <c r="Y24" s="166">
        <v>540.84538809369701</v>
      </c>
      <c r="Z24" s="177">
        <v>573</v>
      </c>
      <c r="AA24" s="188">
        <v>0.94388374885461901</v>
      </c>
      <c r="AB24" s="171">
        <v>-472.76599412619998</v>
      </c>
      <c r="AC24" s="168"/>
      <c r="AD24" s="168"/>
      <c r="AE24" s="176">
        <v>104</v>
      </c>
      <c r="AF24" s="176">
        <v>473</v>
      </c>
      <c r="AG24" s="167"/>
      <c r="AH24" s="180">
        <v>171.4</v>
      </c>
      <c r="AI24" s="166">
        <v>53.205477537002899</v>
      </c>
      <c r="AJ24" s="181" t="s">
        <v>53</v>
      </c>
      <c r="AK24" s="188">
        <v>0.84453138947623596</v>
      </c>
      <c r="AL24" s="171">
        <v>-72.143345532200001</v>
      </c>
      <c r="AM24" s="168"/>
      <c r="AN24" s="168"/>
      <c r="AO24" s="176">
        <v>32</v>
      </c>
      <c r="AP24" s="176">
        <v>73</v>
      </c>
      <c r="AQ24" s="167"/>
      <c r="AR24" s="180">
        <v>39.6</v>
      </c>
      <c r="AS24" s="166">
        <v>12.2925140633916</v>
      </c>
      <c r="AT24" s="181" t="s">
        <v>54</v>
      </c>
      <c r="AU24" s="173">
        <v>0.76828212896197201</v>
      </c>
      <c r="AV24" s="174">
        <v>-22.252278230400002</v>
      </c>
      <c r="AW24" s="168"/>
      <c r="AX24" s="168"/>
      <c r="AY24" s="176">
        <v>12</v>
      </c>
      <c r="AZ24" s="176">
        <v>23</v>
      </c>
      <c r="BA24" s="167"/>
      <c r="BB24" s="184">
        <v>150.6</v>
      </c>
      <c r="BC24" s="180">
        <v>46.748803483504297</v>
      </c>
      <c r="BD24" s="181" t="s">
        <v>55</v>
      </c>
      <c r="BE24" s="178">
        <v>1.4609001088595099</v>
      </c>
      <c r="BF24" s="179">
        <v>26.895443539199999</v>
      </c>
      <c r="BG24" s="168">
        <v>0.02</v>
      </c>
      <c r="BH24" s="168">
        <v>0.02</v>
      </c>
      <c r="BI24" s="176">
        <v>0</v>
      </c>
      <c r="BJ24" s="176">
        <v>0</v>
      </c>
      <c r="BK24" s="169"/>
      <c r="BL24" s="185">
        <v>0.8</v>
      </c>
      <c r="BM24" s="188">
        <v>0.79</v>
      </c>
      <c r="BN24" s="186"/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77</v>
      </c>
      <c r="D25" s="166">
        <v>2.5875001669</v>
      </c>
      <c r="E25" s="167"/>
      <c r="F25" s="168">
        <v>2.3E-2</v>
      </c>
      <c r="G25" s="168">
        <v>2.3E-2</v>
      </c>
      <c r="H25" s="169"/>
      <c r="I25" s="170">
        <v>4</v>
      </c>
      <c r="J25" s="170">
        <v>4</v>
      </c>
      <c r="K25" s="167"/>
      <c r="L25" s="171">
        <v>388.41681999999997</v>
      </c>
      <c r="M25" s="171">
        <v>726.48887999999999</v>
      </c>
      <c r="N25" s="171">
        <v>1114.9057</v>
      </c>
      <c r="O25" s="166">
        <v>430.88140215879997</v>
      </c>
      <c r="P25" s="172">
        <v>212.5</v>
      </c>
      <c r="Q25" s="178">
        <v>2.0276771866296501</v>
      </c>
      <c r="R25" s="179">
        <v>455.09315744050002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1234.8215250000001</v>
      </c>
      <c r="Y25" s="166">
        <v>477.22567936271798</v>
      </c>
      <c r="Z25" s="177">
        <v>573</v>
      </c>
      <c r="AA25" s="188">
        <v>0.83285458876565199</v>
      </c>
      <c r="AB25" s="171">
        <v>-544.34358976043995</v>
      </c>
      <c r="AC25" s="168"/>
      <c r="AD25" s="168"/>
      <c r="AE25" s="176">
        <v>248</v>
      </c>
      <c r="AF25" s="176">
        <v>545</v>
      </c>
      <c r="AG25" s="167"/>
      <c r="AH25" s="180">
        <v>150.05000000000001</v>
      </c>
      <c r="AI25" s="166">
        <v>57.990334423734602</v>
      </c>
      <c r="AJ25" s="181" t="s">
        <v>53</v>
      </c>
      <c r="AK25" s="188">
        <v>0.92048149878943697</v>
      </c>
      <c r="AL25" s="171">
        <v>-45.565012617640001</v>
      </c>
      <c r="AM25" s="168"/>
      <c r="AN25" s="168"/>
      <c r="AO25" s="176">
        <v>13</v>
      </c>
      <c r="AP25" s="176">
        <v>46</v>
      </c>
      <c r="AQ25" s="167"/>
      <c r="AR25" s="180">
        <v>13.3</v>
      </c>
      <c r="AS25" s="166">
        <v>5.14009628680886</v>
      </c>
      <c r="AT25" s="181" t="s">
        <v>54</v>
      </c>
      <c r="AU25" s="173">
        <v>0.32125601792555403</v>
      </c>
      <c r="AV25" s="174">
        <v>-36.380003204479998</v>
      </c>
      <c r="AW25" s="168"/>
      <c r="AX25" s="168"/>
      <c r="AY25" s="176">
        <v>29</v>
      </c>
      <c r="AZ25" s="176">
        <v>37</v>
      </c>
      <c r="BA25" s="167"/>
      <c r="BB25" s="184">
        <v>93.4</v>
      </c>
      <c r="BC25" s="180">
        <v>36.096616029168999</v>
      </c>
      <c r="BD25" s="181" t="s">
        <v>55</v>
      </c>
      <c r="BE25" s="182">
        <v>1.1280192509115301</v>
      </c>
      <c r="BF25" s="183">
        <v>-5.9600064089599796</v>
      </c>
      <c r="BG25" s="168">
        <v>1.2999999999999999E-2</v>
      </c>
      <c r="BH25" s="168">
        <v>1.2999999999999999E-2</v>
      </c>
      <c r="BI25" s="176">
        <v>0</v>
      </c>
      <c r="BJ25" s="176">
        <v>6</v>
      </c>
      <c r="BK25" s="169"/>
      <c r="BL25" s="185">
        <v>0.8</v>
      </c>
      <c r="BM25" s="182">
        <v>0.81</v>
      </c>
      <c r="BN25" s="186">
        <v>3.7500000000000001E-4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78</v>
      </c>
      <c r="D26" s="166">
        <v>9.7042865218000003</v>
      </c>
      <c r="E26" s="167"/>
      <c r="F26" s="168">
        <v>0.05</v>
      </c>
      <c r="G26" s="168">
        <v>0.05</v>
      </c>
      <c r="H26" s="169"/>
      <c r="I26" s="170">
        <v>4</v>
      </c>
      <c r="J26" s="170">
        <v>4</v>
      </c>
      <c r="K26" s="167"/>
      <c r="L26" s="171">
        <v>9140.7860999999994</v>
      </c>
      <c r="M26" s="171">
        <v>6020.5880699999998</v>
      </c>
      <c r="N26" s="171">
        <v>15161.374169999999</v>
      </c>
      <c r="O26" s="166">
        <v>1562.3378530653499</v>
      </c>
      <c r="P26" s="172">
        <v>268.108</v>
      </c>
      <c r="Q26" s="178">
        <v>5.8272705516633199</v>
      </c>
      <c r="R26" s="179">
        <v>12039.217949055899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6975.0567799999999</v>
      </c>
      <c r="Y26" s="166">
        <v>718.760391537391</v>
      </c>
      <c r="Z26" s="177">
        <v>573</v>
      </c>
      <c r="AA26" s="178">
        <v>1.2543811370635101</v>
      </c>
      <c r="AB26" s="179">
        <v>302.38936761031999</v>
      </c>
      <c r="AC26" s="168">
        <v>0.02</v>
      </c>
      <c r="AD26" s="168">
        <v>0.02</v>
      </c>
      <c r="AE26" s="176">
        <v>0</v>
      </c>
      <c r="AF26" s="176">
        <v>0</v>
      </c>
      <c r="AG26" s="167"/>
      <c r="AH26" s="180">
        <v>405.8</v>
      </c>
      <c r="AI26" s="166">
        <v>41.816572407296398</v>
      </c>
      <c r="AJ26" s="181" t="s">
        <v>53</v>
      </c>
      <c r="AK26" s="173">
        <v>0.66375511757613304</v>
      </c>
      <c r="AL26" s="174">
        <v>-327.84406104807999</v>
      </c>
      <c r="AM26" s="168"/>
      <c r="AN26" s="168"/>
      <c r="AO26" s="176">
        <v>206</v>
      </c>
      <c r="AP26" s="176">
        <v>328</v>
      </c>
      <c r="AQ26" s="167"/>
      <c r="AR26" s="180">
        <v>97.1</v>
      </c>
      <c r="AS26" s="166">
        <v>10.0058875819332</v>
      </c>
      <c r="AT26" s="181" t="s">
        <v>54</v>
      </c>
      <c r="AU26" s="173">
        <v>0.62536797387082199</v>
      </c>
      <c r="AV26" s="174">
        <v>-89.222301218560006</v>
      </c>
      <c r="AW26" s="168"/>
      <c r="AX26" s="168"/>
      <c r="AY26" s="176">
        <v>59</v>
      </c>
      <c r="AZ26" s="176">
        <v>90</v>
      </c>
      <c r="BA26" s="167"/>
      <c r="BB26" s="184">
        <v>449.8</v>
      </c>
      <c r="BC26" s="180">
        <v>46.350651229181601</v>
      </c>
      <c r="BD26" s="181" t="s">
        <v>55</v>
      </c>
      <c r="BE26" s="178">
        <v>1.4484578509119299</v>
      </c>
      <c r="BF26" s="179">
        <v>77.155397562879998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0.73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79</v>
      </c>
      <c r="D27" s="166">
        <v>4.4939813465</v>
      </c>
      <c r="E27" s="167"/>
      <c r="F27" s="168">
        <v>1.2E-2</v>
      </c>
      <c r="G27" s="168">
        <v>1.2E-2</v>
      </c>
      <c r="H27" s="169"/>
      <c r="I27" s="170">
        <v>3</v>
      </c>
      <c r="J27" s="170">
        <v>3</v>
      </c>
      <c r="K27" s="167"/>
      <c r="L27" s="171">
        <v>4031.9843599999999</v>
      </c>
      <c r="M27" s="171">
        <v>-186.26289</v>
      </c>
      <c r="N27" s="171">
        <v>3845.72147</v>
      </c>
      <c r="O27" s="166">
        <v>855.74931747216101</v>
      </c>
      <c r="P27" s="172">
        <v>241.767</v>
      </c>
      <c r="Q27" s="178">
        <v>3.53956212995223</v>
      </c>
      <c r="R27" s="179">
        <v>2541.92580416088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2511.9740499999998</v>
      </c>
      <c r="Y27" s="166">
        <v>558.96405799645197</v>
      </c>
      <c r="Z27" s="177">
        <v>573</v>
      </c>
      <c r="AA27" s="188">
        <v>0.97550446421719395</v>
      </c>
      <c r="AB27" s="171">
        <v>-578.08752385339994</v>
      </c>
      <c r="AC27" s="168"/>
      <c r="AD27" s="168"/>
      <c r="AE27" s="176">
        <v>64</v>
      </c>
      <c r="AF27" s="176">
        <v>579</v>
      </c>
      <c r="AG27" s="167"/>
      <c r="AH27" s="180">
        <v>179.9</v>
      </c>
      <c r="AI27" s="166">
        <v>40.031318808234403</v>
      </c>
      <c r="AJ27" s="181" t="s">
        <v>53</v>
      </c>
      <c r="AK27" s="173">
        <v>0.63541775886086305</v>
      </c>
      <c r="AL27" s="174">
        <v>-159.84498979540001</v>
      </c>
      <c r="AM27" s="168"/>
      <c r="AN27" s="168"/>
      <c r="AO27" s="176">
        <v>104</v>
      </c>
      <c r="AP27" s="176">
        <v>160</v>
      </c>
      <c r="AQ27" s="167"/>
      <c r="AR27" s="180">
        <v>20.5</v>
      </c>
      <c r="AS27" s="166">
        <v>4.5616566735342099</v>
      </c>
      <c r="AT27" s="181" t="s">
        <v>54</v>
      </c>
      <c r="AU27" s="173">
        <v>0.28510354209588801</v>
      </c>
      <c r="AV27" s="174">
        <v>-65.784441852800001</v>
      </c>
      <c r="AW27" s="168"/>
      <c r="AX27" s="168"/>
      <c r="AY27" s="176">
        <v>52</v>
      </c>
      <c r="AZ27" s="176">
        <v>66</v>
      </c>
      <c r="BA27" s="167"/>
      <c r="BB27" s="184">
        <v>146.19999999999999</v>
      </c>
      <c r="BC27" s="180">
        <v>32.532400276619597</v>
      </c>
      <c r="BD27" s="181" t="s">
        <v>55</v>
      </c>
      <c r="BE27" s="182">
        <v>1.01663750864436</v>
      </c>
      <c r="BF27" s="183">
        <v>-26.368883705599998</v>
      </c>
      <c r="BG27" s="168">
        <v>2E-3</v>
      </c>
      <c r="BH27" s="168">
        <v>2E-3</v>
      </c>
      <c r="BI27" s="176">
        <v>0</v>
      </c>
      <c r="BJ27" s="176">
        <v>27</v>
      </c>
      <c r="BK27" s="169"/>
      <c r="BL27" s="185">
        <v>0.8</v>
      </c>
      <c r="BM27" s="188">
        <v>0.79</v>
      </c>
      <c r="BN27" s="186"/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80</v>
      </c>
      <c r="B28" s="165" t="s">
        <v>81</v>
      </c>
      <c r="C28" s="165" t="s">
        <v>82</v>
      </c>
      <c r="D28" s="166">
        <v>7.7730577488000003</v>
      </c>
      <c r="E28" s="167"/>
      <c r="F28" s="168">
        <v>2.8000000000000001E-2</v>
      </c>
      <c r="G28" s="168">
        <v>2.8000000000000001E-2</v>
      </c>
      <c r="H28" s="169"/>
      <c r="I28" s="170">
        <v>3</v>
      </c>
      <c r="J28" s="170">
        <v>3</v>
      </c>
      <c r="K28" s="167"/>
      <c r="L28" s="171">
        <v>3315.6849999999999</v>
      </c>
      <c r="M28" s="171">
        <v>2442.01053</v>
      </c>
      <c r="N28" s="171">
        <v>5757.69553</v>
      </c>
      <c r="O28" s="166">
        <v>740.72465637977098</v>
      </c>
      <c r="P28" s="172">
        <v>244.696</v>
      </c>
      <c r="Q28" s="178">
        <v>3.0271220468653799</v>
      </c>
      <c r="R28" s="179">
        <v>3475.2521633195602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3218.3779300000001</v>
      </c>
      <c r="Y28" s="166">
        <v>414.04271446418198</v>
      </c>
      <c r="Z28" s="177">
        <v>573</v>
      </c>
      <c r="AA28" s="173">
        <v>0.72258763431794504</v>
      </c>
      <c r="AB28" s="174">
        <v>-2126.3765780748799</v>
      </c>
      <c r="AC28" s="168"/>
      <c r="AD28" s="168"/>
      <c r="AE28" s="176">
        <v>1236</v>
      </c>
      <c r="AF28" s="176">
        <v>2127</v>
      </c>
      <c r="AG28" s="167"/>
      <c r="AH28" s="180">
        <v>437</v>
      </c>
      <c r="AI28" s="166">
        <v>56.219831901733102</v>
      </c>
      <c r="AJ28" s="181" t="s">
        <v>53</v>
      </c>
      <c r="AK28" s="188">
        <v>0.89237828415449405</v>
      </c>
      <c r="AL28" s="171">
        <v>-150.64316580927999</v>
      </c>
      <c r="AM28" s="168"/>
      <c r="AN28" s="168"/>
      <c r="AO28" s="176">
        <v>53</v>
      </c>
      <c r="AP28" s="176">
        <v>151</v>
      </c>
      <c r="AQ28" s="167"/>
      <c r="AR28" s="180">
        <v>45.7</v>
      </c>
      <c r="AS28" s="166">
        <v>5.8792821920119103</v>
      </c>
      <c r="AT28" s="181" t="s">
        <v>54</v>
      </c>
      <c r="AU28" s="173">
        <v>0.367455137000744</v>
      </c>
      <c r="AV28" s="174">
        <v>-103.54270877696</v>
      </c>
      <c r="AW28" s="168"/>
      <c r="AX28" s="168"/>
      <c r="AY28" s="176">
        <v>79</v>
      </c>
      <c r="AZ28" s="176">
        <v>104</v>
      </c>
      <c r="BA28" s="167"/>
      <c r="BB28" s="184">
        <v>294.39999999999998</v>
      </c>
      <c r="BC28" s="180">
        <v>37.874413070641197</v>
      </c>
      <c r="BD28" s="181" t="s">
        <v>55</v>
      </c>
      <c r="BE28" s="182">
        <v>1.1835754084575401</v>
      </c>
      <c r="BF28" s="183">
        <v>-4.08541755391997</v>
      </c>
      <c r="BG28" s="168">
        <v>1.7999999999999999E-2</v>
      </c>
      <c r="BH28" s="168">
        <v>1.7999999999999999E-2</v>
      </c>
      <c r="BI28" s="176">
        <v>0</v>
      </c>
      <c r="BJ28" s="176">
        <v>5</v>
      </c>
      <c r="BK28" s="169"/>
      <c r="BL28" s="185">
        <v>0.8</v>
      </c>
      <c r="BM28" s="188">
        <v>0.72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80</v>
      </c>
      <c r="B29" s="165" t="s">
        <v>81</v>
      </c>
      <c r="C29" s="165" t="s">
        <v>83</v>
      </c>
      <c r="D29" s="166">
        <v>2.8153302611000002</v>
      </c>
      <c r="E29" s="167"/>
      <c r="F29" s="168">
        <v>5.0999999999999997E-2</v>
      </c>
      <c r="G29" s="168">
        <v>5.0999999999999997E-2</v>
      </c>
      <c r="H29" s="169"/>
      <c r="I29" s="170">
        <v>5</v>
      </c>
      <c r="J29" s="170">
        <v>5</v>
      </c>
      <c r="K29" s="167"/>
      <c r="L29" s="171">
        <v>1112.00881</v>
      </c>
      <c r="M29" s="171">
        <v>781.66008999999997</v>
      </c>
      <c r="N29" s="171">
        <v>1893.6688999999999</v>
      </c>
      <c r="O29" s="166">
        <v>672.627622473006</v>
      </c>
      <c r="P29" s="172">
        <v>255.976</v>
      </c>
      <c r="Q29" s="178">
        <v>2.6276979969724001</v>
      </c>
      <c r="R29" s="179">
        <v>1028.8805253016001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1999.063175</v>
      </c>
      <c r="Y29" s="166">
        <v>710.06347021572196</v>
      </c>
      <c r="Z29" s="177">
        <v>573</v>
      </c>
      <c r="AA29" s="178">
        <v>1.23920326390178</v>
      </c>
      <c r="AB29" s="179">
        <v>63.242087467639699</v>
      </c>
      <c r="AC29" s="168">
        <v>0.02</v>
      </c>
      <c r="AD29" s="168">
        <v>0.02</v>
      </c>
      <c r="AE29" s="176">
        <v>0</v>
      </c>
      <c r="AF29" s="176">
        <v>0</v>
      </c>
      <c r="AG29" s="167"/>
      <c r="AH29" s="180">
        <v>179.05</v>
      </c>
      <c r="AI29" s="166">
        <v>63.598222373399999</v>
      </c>
      <c r="AJ29" s="181" t="s">
        <v>53</v>
      </c>
      <c r="AK29" s="182">
        <v>1.0094955932285701</v>
      </c>
      <c r="AL29" s="183">
        <v>-33.78896773916</v>
      </c>
      <c r="AM29" s="168">
        <v>1E-3</v>
      </c>
      <c r="AN29" s="168">
        <v>1E-3</v>
      </c>
      <c r="AO29" s="176">
        <v>0</v>
      </c>
      <c r="AP29" s="176">
        <v>34</v>
      </c>
      <c r="AQ29" s="167"/>
      <c r="AR29" s="180">
        <v>22.2</v>
      </c>
      <c r="AS29" s="166">
        <v>7.8853981384500402</v>
      </c>
      <c r="AT29" s="181" t="s">
        <v>54</v>
      </c>
      <c r="AU29" s="173">
        <v>0.49283738365312701</v>
      </c>
      <c r="AV29" s="174">
        <v>-31.854341013119999</v>
      </c>
      <c r="AW29" s="168"/>
      <c r="AX29" s="168"/>
      <c r="AY29" s="176">
        <v>23</v>
      </c>
      <c r="AZ29" s="176">
        <v>32</v>
      </c>
      <c r="BA29" s="167"/>
      <c r="BB29" s="184">
        <v>107.8</v>
      </c>
      <c r="BC29" s="180">
        <v>38.290356726347497</v>
      </c>
      <c r="BD29" s="181" t="s">
        <v>55</v>
      </c>
      <c r="BE29" s="178">
        <v>1.1965736476983599</v>
      </c>
      <c r="BF29" s="179">
        <v>-0.30868202624000701</v>
      </c>
      <c r="BG29" s="168">
        <v>0.02</v>
      </c>
      <c r="BH29" s="168">
        <v>0.02</v>
      </c>
      <c r="BI29" s="176">
        <v>0</v>
      </c>
      <c r="BJ29" s="176">
        <v>1</v>
      </c>
      <c r="BK29" s="169"/>
      <c r="BL29" s="185">
        <v>0.8</v>
      </c>
      <c r="BM29" s="173">
        <v>0.67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84</v>
      </c>
      <c r="D30" s="166">
        <v>7.2509326679999999</v>
      </c>
      <c r="E30" s="167"/>
      <c r="F30" s="168">
        <v>0.01</v>
      </c>
      <c r="G30" s="168">
        <v>0.01</v>
      </c>
      <c r="H30" s="169"/>
      <c r="I30" s="170">
        <v>2</v>
      </c>
      <c r="J30" s="170">
        <v>2</v>
      </c>
      <c r="K30" s="167"/>
      <c r="L30" s="171">
        <v>5858.8981100000001</v>
      </c>
      <c r="M30" s="171">
        <v>2231.3344299999999</v>
      </c>
      <c r="N30" s="171">
        <v>8090.23254</v>
      </c>
      <c r="O30" s="166">
        <v>1115.7506089808301</v>
      </c>
      <c r="P30" s="172">
        <v>282.02199999999999</v>
      </c>
      <c r="Q30" s="178">
        <v>3.9562537992810101</v>
      </c>
      <c r="R30" s="179">
        <v>5636.32550052637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3832.808395</v>
      </c>
      <c r="Y30" s="166">
        <v>528.59522636516101</v>
      </c>
      <c r="Z30" s="177">
        <v>573</v>
      </c>
      <c r="AA30" s="188">
        <v>0.92250475805438203</v>
      </c>
      <c r="AB30" s="171">
        <v>-1152.9329075168</v>
      </c>
      <c r="AC30" s="168"/>
      <c r="AD30" s="168"/>
      <c r="AE30" s="176">
        <v>322</v>
      </c>
      <c r="AF30" s="176">
        <v>1153</v>
      </c>
      <c r="AG30" s="167"/>
      <c r="AH30" s="180">
        <v>242.3</v>
      </c>
      <c r="AI30" s="166">
        <v>33.416390841598101</v>
      </c>
      <c r="AJ30" s="181" t="s">
        <v>53</v>
      </c>
      <c r="AK30" s="173">
        <v>0.53041890224758903</v>
      </c>
      <c r="AL30" s="174">
        <v>-305.87050970080003</v>
      </c>
      <c r="AM30" s="168"/>
      <c r="AN30" s="168"/>
      <c r="AO30" s="176">
        <v>215</v>
      </c>
      <c r="AP30" s="176">
        <v>306</v>
      </c>
      <c r="AQ30" s="167"/>
      <c r="AR30" s="180">
        <v>52.2</v>
      </c>
      <c r="AS30" s="166">
        <v>7.1990738833323302</v>
      </c>
      <c r="AT30" s="181" t="s">
        <v>54</v>
      </c>
      <c r="AU30" s="173">
        <v>0.44994211770827103</v>
      </c>
      <c r="AV30" s="174">
        <v>-87.017907225599998</v>
      </c>
      <c r="AW30" s="168"/>
      <c r="AX30" s="168"/>
      <c r="AY30" s="176">
        <v>64</v>
      </c>
      <c r="AZ30" s="176">
        <v>88</v>
      </c>
      <c r="BA30" s="167"/>
      <c r="BB30" s="184">
        <v>193</v>
      </c>
      <c r="BC30" s="180">
        <v>26.617265507339798</v>
      </c>
      <c r="BD30" s="181" t="s">
        <v>55</v>
      </c>
      <c r="BE30" s="188">
        <v>0.83178954710437003</v>
      </c>
      <c r="BF30" s="171">
        <v>-85.435814451200002</v>
      </c>
      <c r="BG30" s="168"/>
      <c r="BH30" s="168"/>
      <c r="BI30" s="176">
        <v>40</v>
      </c>
      <c r="BJ30" s="176">
        <v>86</v>
      </c>
      <c r="BK30" s="169"/>
      <c r="BL30" s="185">
        <v>0.8</v>
      </c>
      <c r="BM30" s="173">
        <v>0.69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85</v>
      </c>
      <c r="D31" s="166">
        <v>9.4014083054000004</v>
      </c>
      <c r="E31" s="167"/>
      <c r="F31" s="168">
        <v>2.1000000000000001E-2</v>
      </c>
      <c r="G31" s="168">
        <v>2.1000000000000001E-2</v>
      </c>
      <c r="H31" s="169"/>
      <c r="I31" s="170">
        <v>3</v>
      </c>
      <c r="J31" s="170">
        <v>3</v>
      </c>
      <c r="K31" s="167"/>
      <c r="L31" s="171">
        <v>6056.8404399999999</v>
      </c>
      <c r="M31" s="171">
        <v>3965.9855699999998</v>
      </c>
      <c r="N31" s="171">
        <v>10022.826010000001</v>
      </c>
      <c r="O31" s="166">
        <v>1066.0983636082599</v>
      </c>
      <c r="P31" s="172">
        <v>276.94400000000002</v>
      </c>
      <c r="Q31" s="178">
        <v>3.8495087945875701</v>
      </c>
      <c r="R31" s="179">
        <v>6898.4296639231598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4628.0960949999999</v>
      </c>
      <c r="Y31" s="166">
        <v>492.27689561591598</v>
      </c>
      <c r="Z31" s="177">
        <v>573</v>
      </c>
      <c r="AA31" s="188">
        <v>0.85912198187768896</v>
      </c>
      <c r="AB31" s="171">
        <v>-1836.3122557930401</v>
      </c>
      <c r="AC31" s="168"/>
      <c r="AD31" s="168"/>
      <c r="AE31" s="176">
        <v>759</v>
      </c>
      <c r="AF31" s="176">
        <v>1837</v>
      </c>
      <c r="AG31" s="167"/>
      <c r="AH31" s="180">
        <v>397.45</v>
      </c>
      <c r="AI31" s="166">
        <v>42.275581177738196</v>
      </c>
      <c r="AJ31" s="181" t="s">
        <v>53</v>
      </c>
      <c r="AK31" s="173">
        <v>0.67104097107520999</v>
      </c>
      <c r="AL31" s="174">
        <v>-313.29646788823999</v>
      </c>
      <c r="AM31" s="168"/>
      <c r="AN31" s="168"/>
      <c r="AO31" s="176">
        <v>195</v>
      </c>
      <c r="AP31" s="176">
        <v>314</v>
      </c>
      <c r="AQ31" s="167"/>
      <c r="AR31" s="180">
        <v>71.400000000000006</v>
      </c>
      <c r="AS31" s="166">
        <v>7.5946068589520896</v>
      </c>
      <c r="AT31" s="181" t="s">
        <v>54</v>
      </c>
      <c r="AU31" s="173">
        <v>0.47466292868450599</v>
      </c>
      <c r="AV31" s="174">
        <v>-109.10703946368</v>
      </c>
      <c r="AW31" s="168"/>
      <c r="AX31" s="168"/>
      <c r="AY31" s="176">
        <v>80</v>
      </c>
      <c r="AZ31" s="176">
        <v>110</v>
      </c>
      <c r="BA31" s="167"/>
      <c r="BB31" s="184">
        <v>335.2</v>
      </c>
      <c r="BC31" s="180">
        <v>35.654232760794699</v>
      </c>
      <c r="BD31" s="181" t="s">
        <v>55</v>
      </c>
      <c r="BE31" s="182">
        <v>1.1141947737748299</v>
      </c>
      <c r="BF31" s="183">
        <v>-25.814078927360001</v>
      </c>
      <c r="BG31" s="168">
        <v>1.0999999999999999E-2</v>
      </c>
      <c r="BH31" s="168">
        <v>1.0999999999999999E-2</v>
      </c>
      <c r="BI31" s="176">
        <v>0</v>
      </c>
      <c r="BJ31" s="176">
        <v>26</v>
      </c>
      <c r="BK31" s="169"/>
      <c r="BL31" s="185">
        <v>0.8</v>
      </c>
      <c r="BM31" s="173">
        <v>0.68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87</v>
      </c>
      <c r="D32" s="166">
        <v>2.4268161168</v>
      </c>
      <c r="E32" s="167"/>
      <c r="F32" s="168">
        <v>3.5000000000000003E-2</v>
      </c>
      <c r="G32" s="168">
        <v>3.5000000000000003E-2</v>
      </c>
      <c r="H32" s="169"/>
      <c r="I32" s="170">
        <v>4</v>
      </c>
      <c r="J32" s="170">
        <v>4</v>
      </c>
      <c r="K32" s="167"/>
      <c r="L32" s="171">
        <v>1715.4240199999999</v>
      </c>
      <c r="M32" s="171">
        <v>849.77464999999995</v>
      </c>
      <c r="N32" s="171">
        <v>2565.1986700000002</v>
      </c>
      <c r="O32" s="166">
        <v>1057.0222656105</v>
      </c>
      <c r="P32" s="172">
        <v>237.21100000000001</v>
      </c>
      <c r="Q32" s="178">
        <v>4.4560423657018404</v>
      </c>
      <c r="R32" s="179">
        <v>1874.3976965413101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1606.4244349999999</v>
      </c>
      <c r="Y32" s="166">
        <v>661.94732426543806</v>
      </c>
      <c r="Z32" s="177">
        <v>573</v>
      </c>
      <c r="AA32" s="182">
        <v>1.15523093240042</v>
      </c>
      <c r="AB32" s="183">
        <v>-62.254326911680003</v>
      </c>
      <c r="AC32" s="168">
        <v>1.6E-2</v>
      </c>
      <c r="AD32" s="168">
        <v>1.6E-2</v>
      </c>
      <c r="AE32" s="176">
        <v>0</v>
      </c>
      <c r="AF32" s="176">
        <v>63</v>
      </c>
      <c r="AG32" s="167"/>
      <c r="AH32" s="180">
        <v>166.2</v>
      </c>
      <c r="AI32" s="166">
        <v>68.484793243894899</v>
      </c>
      <c r="AJ32" s="181" t="s">
        <v>53</v>
      </c>
      <c r="AK32" s="182">
        <v>1.08706021022055</v>
      </c>
      <c r="AL32" s="183">
        <v>-17.26729843008</v>
      </c>
      <c r="AM32" s="168">
        <v>8.9999999999999993E-3</v>
      </c>
      <c r="AN32" s="168">
        <v>8.9999999999999993E-3</v>
      </c>
      <c r="AO32" s="176">
        <v>0</v>
      </c>
      <c r="AP32" s="176">
        <v>18</v>
      </c>
      <c r="AQ32" s="167"/>
      <c r="AR32" s="180">
        <v>27.4</v>
      </c>
      <c r="AS32" s="166">
        <v>11.2905134469478</v>
      </c>
      <c r="AT32" s="181" t="s">
        <v>54</v>
      </c>
      <c r="AU32" s="173">
        <v>0.70565709043423597</v>
      </c>
      <c r="AV32" s="174">
        <v>-19.194869442560002</v>
      </c>
      <c r="AW32" s="168"/>
      <c r="AX32" s="168"/>
      <c r="AY32" s="176">
        <v>12</v>
      </c>
      <c r="AZ32" s="176">
        <v>20</v>
      </c>
      <c r="BA32" s="167"/>
      <c r="BB32" s="184">
        <v>75.2</v>
      </c>
      <c r="BC32" s="180">
        <v>30.987102598922402</v>
      </c>
      <c r="BD32" s="181" t="s">
        <v>55</v>
      </c>
      <c r="BE32" s="188">
        <v>0.96834695621632405</v>
      </c>
      <c r="BF32" s="171">
        <v>-17.989738885120001</v>
      </c>
      <c r="BG32" s="168"/>
      <c r="BH32" s="168"/>
      <c r="BI32" s="176">
        <v>3</v>
      </c>
      <c r="BJ32" s="176">
        <v>18</v>
      </c>
      <c r="BK32" s="169"/>
      <c r="BL32" s="185">
        <v>0.8</v>
      </c>
      <c r="BM32" s="173">
        <v>0.64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88</v>
      </c>
      <c r="D33" s="166">
        <v>2.4661802025999999</v>
      </c>
      <c r="E33" s="167"/>
      <c r="F33" s="168">
        <v>0.03</v>
      </c>
      <c r="G33" s="168">
        <v>0.03</v>
      </c>
      <c r="H33" s="169"/>
      <c r="I33" s="170">
        <v>3</v>
      </c>
      <c r="J33" s="170">
        <v>3</v>
      </c>
      <c r="K33" s="167"/>
      <c r="L33" s="171">
        <v>1435.16165</v>
      </c>
      <c r="M33" s="171">
        <v>1867.1454000000001</v>
      </c>
      <c r="N33" s="171">
        <v>3302.3070499999999</v>
      </c>
      <c r="O33" s="166">
        <v>1339.0372068182601</v>
      </c>
      <c r="P33" s="172">
        <v>282.02199999999999</v>
      </c>
      <c r="Q33" s="178">
        <v>4.7479884789777396</v>
      </c>
      <c r="R33" s="179">
        <v>2467.68656228281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1215.22173</v>
      </c>
      <c r="Y33" s="166">
        <v>492.75463679370898</v>
      </c>
      <c r="Z33" s="177">
        <v>573</v>
      </c>
      <c r="AA33" s="188">
        <v>0.85995573611467602</v>
      </c>
      <c r="AB33" s="171">
        <v>-480.52377730775999</v>
      </c>
      <c r="AC33" s="168"/>
      <c r="AD33" s="168"/>
      <c r="AE33" s="176">
        <v>198</v>
      </c>
      <c r="AF33" s="176">
        <v>481</v>
      </c>
      <c r="AG33" s="167"/>
      <c r="AH33" s="180">
        <v>145.6</v>
      </c>
      <c r="AI33" s="166">
        <v>59.0386703479735</v>
      </c>
      <c r="AJ33" s="181" t="s">
        <v>53</v>
      </c>
      <c r="AK33" s="188">
        <v>0.937121751555135</v>
      </c>
      <c r="AL33" s="171">
        <v>-40.84322331656</v>
      </c>
      <c r="AM33" s="168"/>
      <c r="AN33" s="168"/>
      <c r="AO33" s="176">
        <v>10</v>
      </c>
      <c r="AP33" s="176">
        <v>41</v>
      </c>
      <c r="AQ33" s="167"/>
      <c r="AR33" s="180">
        <v>15.6</v>
      </c>
      <c r="AS33" s="166">
        <v>6.32557182299717</v>
      </c>
      <c r="AT33" s="181" t="s">
        <v>54</v>
      </c>
      <c r="AU33" s="173">
        <v>0.39534823893732302</v>
      </c>
      <c r="AV33" s="174">
        <v>-31.750659889920001</v>
      </c>
      <c r="AW33" s="168"/>
      <c r="AX33" s="168"/>
      <c r="AY33" s="176">
        <v>24</v>
      </c>
      <c r="AZ33" s="176">
        <v>32</v>
      </c>
      <c r="BA33" s="167"/>
      <c r="BB33" s="184">
        <v>98.6</v>
      </c>
      <c r="BC33" s="180">
        <v>39.980857804328203</v>
      </c>
      <c r="BD33" s="181" t="s">
        <v>55</v>
      </c>
      <c r="BE33" s="178">
        <v>1.2494018063852601</v>
      </c>
      <c r="BF33" s="179">
        <v>3.8986802201600201</v>
      </c>
      <c r="BG33" s="168">
        <v>0.02</v>
      </c>
      <c r="BH33" s="168">
        <v>0.02</v>
      </c>
      <c r="BI33" s="176">
        <v>0</v>
      </c>
      <c r="BJ33" s="176">
        <v>0</v>
      </c>
      <c r="BK33" s="169"/>
      <c r="BL33" s="185">
        <v>0.8</v>
      </c>
      <c r="BM33" s="188">
        <v>0.76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89</v>
      </c>
      <c r="D34" s="166">
        <v>3.6840844160000001</v>
      </c>
      <c r="E34" s="167"/>
      <c r="F34" s="168">
        <v>2.7E-2</v>
      </c>
      <c r="G34" s="168">
        <v>2.7E-2</v>
      </c>
      <c r="H34" s="169"/>
      <c r="I34" s="170">
        <v>2</v>
      </c>
      <c r="J34" s="170">
        <v>2</v>
      </c>
      <c r="K34" s="167"/>
      <c r="L34" s="171">
        <v>1360.42273</v>
      </c>
      <c r="M34" s="171">
        <v>2181.5112199999999</v>
      </c>
      <c r="N34" s="171">
        <v>3541.9339500000001</v>
      </c>
      <c r="O34" s="166">
        <v>961.41498132273</v>
      </c>
      <c r="P34" s="172">
        <v>231.66</v>
      </c>
      <c r="Q34" s="178">
        <v>4.15011215282194</v>
      </c>
      <c r="R34" s="179">
        <v>2517.7879550273301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2465.1135199999999</v>
      </c>
      <c r="Y34" s="166">
        <v>669.12514525834399</v>
      </c>
      <c r="Z34" s="177">
        <v>573</v>
      </c>
      <c r="AA34" s="182">
        <v>1.16775767060793</v>
      </c>
      <c r="AB34" s="183">
        <v>-68.062924441600401</v>
      </c>
      <c r="AC34" s="168">
        <v>1.7000000000000001E-2</v>
      </c>
      <c r="AD34" s="168">
        <v>1.7000000000000001E-2</v>
      </c>
      <c r="AE34" s="176">
        <v>0</v>
      </c>
      <c r="AF34" s="176">
        <v>69</v>
      </c>
      <c r="AG34" s="167"/>
      <c r="AH34" s="180">
        <v>204.7</v>
      </c>
      <c r="AI34" s="166">
        <v>55.563330501056598</v>
      </c>
      <c r="AJ34" s="181" t="s">
        <v>53</v>
      </c>
      <c r="AK34" s="188">
        <v>0.88195762700089797</v>
      </c>
      <c r="AL34" s="171">
        <v>-73.816781849600005</v>
      </c>
      <c r="AM34" s="168"/>
      <c r="AN34" s="168"/>
      <c r="AO34" s="176">
        <v>28</v>
      </c>
      <c r="AP34" s="176">
        <v>74</v>
      </c>
      <c r="AQ34" s="167"/>
      <c r="AR34" s="180">
        <v>18.100000000000001</v>
      </c>
      <c r="AS34" s="166">
        <v>4.9130253154329502</v>
      </c>
      <c r="AT34" s="181" t="s">
        <v>54</v>
      </c>
      <c r="AU34" s="173">
        <v>0.307064082214559</v>
      </c>
      <c r="AV34" s="174">
        <v>-52.6344207872</v>
      </c>
      <c r="AW34" s="168"/>
      <c r="AX34" s="168"/>
      <c r="AY34" s="176">
        <v>41</v>
      </c>
      <c r="AZ34" s="176">
        <v>53</v>
      </c>
      <c r="BA34" s="167"/>
      <c r="BB34" s="184">
        <v>98</v>
      </c>
      <c r="BC34" s="180">
        <v>26.600910547647999</v>
      </c>
      <c r="BD34" s="181" t="s">
        <v>55</v>
      </c>
      <c r="BE34" s="188">
        <v>0.83127845461399996</v>
      </c>
      <c r="BF34" s="171">
        <v>-43.468841574400003</v>
      </c>
      <c r="BG34" s="168"/>
      <c r="BH34" s="168"/>
      <c r="BI34" s="176">
        <v>20</v>
      </c>
      <c r="BJ34" s="176">
        <v>44</v>
      </c>
      <c r="BK34" s="169"/>
      <c r="BL34" s="185">
        <v>0.8</v>
      </c>
      <c r="BM34" s="173">
        <v>0.67</v>
      </c>
      <c r="BN34" s="186"/>
      <c r="BO34" s="187">
        <v>0.95</v>
      </c>
      <c r="BP34" s="188">
        <v>0.94</v>
      </c>
      <c r="BQ34" s="186"/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90</v>
      </c>
      <c r="D35" s="166">
        <v>5.7444507926000004</v>
      </c>
      <c r="E35" s="167"/>
      <c r="F35" s="168">
        <v>0.02</v>
      </c>
      <c r="G35" s="168">
        <v>0.02</v>
      </c>
      <c r="H35" s="169"/>
      <c r="I35" s="170">
        <v>3</v>
      </c>
      <c r="J35" s="170">
        <v>3</v>
      </c>
      <c r="K35" s="167"/>
      <c r="L35" s="171">
        <v>1767.42786</v>
      </c>
      <c r="M35" s="171">
        <v>1171.28646</v>
      </c>
      <c r="N35" s="171">
        <v>2938.71432</v>
      </c>
      <c r="O35" s="166">
        <v>511.57446135419099</v>
      </c>
      <c r="P35" s="172">
        <v>236.59800000000001</v>
      </c>
      <c r="Q35" s="178">
        <v>2.16220957638776</v>
      </c>
      <c r="R35" s="179">
        <v>1307.76363764691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3593.9463949999999</v>
      </c>
      <c r="Y35" s="166">
        <v>625.63794603823897</v>
      </c>
      <c r="Z35" s="177">
        <v>573</v>
      </c>
      <c r="AA35" s="182">
        <v>1.0918637801714499</v>
      </c>
      <c r="AB35" s="183">
        <v>-355.93796999175999</v>
      </c>
      <c r="AC35" s="168">
        <v>8.9999999999999993E-3</v>
      </c>
      <c r="AD35" s="168">
        <v>8.9999999999999993E-3</v>
      </c>
      <c r="AE35" s="176">
        <v>0</v>
      </c>
      <c r="AF35" s="176">
        <v>356</v>
      </c>
      <c r="AG35" s="167"/>
      <c r="AH35" s="180">
        <v>279.5</v>
      </c>
      <c r="AI35" s="166">
        <v>48.655652227024397</v>
      </c>
      <c r="AJ35" s="181" t="s">
        <v>53</v>
      </c>
      <c r="AK35" s="173">
        <v>0.77231194011149795</v>
      </c>
      <c r="AL35" s="174">
        <v>-154.78047992056</v>
      </c>
      <c r="AM35" s="168"/>
      <c r="AN35" s="168"/>
      <c r="AO35" s="176">
        <v>83</v>
      </c>
      <c r="AP35" s="176">
        <v>155</v>
      </c>
      <c r="AQ35" s="167"/>
      <c r="AR35" s="180">
        <v>43.5</v>
      </c>
      <c r="AS35" s="166">
        <v>7.5725254807712297</v>
      </c>
      <c r="AT35" s="181" t="s">
        <v>54</v>
      </c>
      <c r="AU35" s="173">
        <v>0.47328284254820202</v>
      </c>
      <c r="AV35" s="174">
        <v>-66.793455217919998</v>
      </c>
      <c r="AW35" s="168"/>
      <c r="AX35" s="168"/>
      <c r="AY35" s="176">
        <v>49</v>
      </c>
      <c r="AZ35" s="176">
        <v>67</v>
      </c>
      <c r="BA35" s="167"/>
      <c r="BB35" s="184">
        <v>184.2</v>
      </c>
      <c r="BC35" s="180">
        <v>32.065728587541599</v>
      </c>
      <c r="BD35" s="181" t="s">
        <v>55</v>
      </c>
      <c r="BE35" s="182">
        <v>1.0020540183606801</v>
      </c>
      <c r="BF35" s="183">
        <v>-36.386910435840001</v>
      </c>
      <c r="BG35" s="168">
        <v>1E-3</v>
      </c>
      <c r="BH35" s="168">
        <v>1E-3</v>
      </c>
      <c r="BI35" s="176">
        <v>0</v>
      </c>
      <c r="BJ35" s="176">
        <v>37</v>
      </c>
      <c r="BK35" s="169"/>
      <c r="BL35" s="185">
        <v>0.8</v>
      </c>
      <c r="BM35" s="173">
        <v>0.68</v>
      </c>
      <c r="BN35" s="186"/>
      <c r="BO35" s="187">
        <v>0.95</v>
      </c>
      <c r="BP35" s="188">
        <v>0.88</v>
      </c>
      <c r="BQ35" s="186"/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91</v>
      </c>
      <c r="D36" s="166">
        <v>2.9198757764000001</v>
      </c>
      <c r="E36" s="167"/>
      <c r="F36" s="168">
        <v>1.9E-2</v>
      </c>
      <c r="G36" s="168">
        <v>1.9E-2</v>
      </c>
      <c r="H36" s="169"/>
      <c r="I36" s="170">
        <v>3</v>
      </c>
      <c r="J36" s="170">
        <v>3</v>
      </c>
      <c r="K36" s="167"/>
      <c r="L36" s="171">
        <v>2093.4496899999999</v>
      </c>
      <c r="M36" s="171">
        <v>1941.82305</v>
      </c>
      <c r="N36" s="171">
        <v>4035.2727399999999</v>
      </c>
      <c r="O36" s="166">
        <v>1382.0015127407901</v>
      </c>
      <c r="P36" s="172">
        <v>240.53200000000001</v>
      </c>
      <c r="Q36" s="178">
        <v>5.7456035485539996</v>
      </c>
      <c r="R36" s="179">
        <v>3192.4844677011502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1317.740575</v>
      </c>
      <c r="Y36" s="166">
        <v>451.30021819787203</v>
      </c>
      <c r="Z36" s="177">
        <v>573</v>
      </c>
      <c r="AA36" s="173">
        <v>0.78760945584270803</v>
      </c>
      <c r="AB36" s="174">
        <v>-689.96600885264002</v>
      </c>
      <c r="AC36" s="168"/>
      <c r="AD36" s="168"/>
      <c r="AE36" s="176">
        <v>356</v>
      </c>
      <c r="AF36" s="176">
        <v>690</v>
      </c>
      <c r="AG36" s="167"/>
      <c r="AH36" s="180">
        <v>141.94999999999999</v>
      </c>
      <c r="AI36" s="166">
        <v>48.615081897427203</v>
      </c>
      <c r="AJ36" s="181" t="s">
        <v>53</v>
      </c>
      <c r="AK36" s="173">
        <v>0.77166796662582904</v>
      </c>
      <c r="AL36" s="174">
        <v>-78.792608695840002</v>
      </c>
      <c r="AM36" s="168"/>
      <c r="AN36" s="168"/>
      <c r="AO36" s="176">
        <v>43</v>
      </c>
      <c r="AP36" s="176">
        <v>79</v>
      </c>
      <c r="AQ36" s="167"/>
      <c r="AR36" s="180">
        <v>23.1</v>
      </c>
      <c r="AS36" s="166">
        <v>7.9112954690424102</v>
      </c>
      <c r="AT36" s="181" t="s">
        <v>54</v>
      </c>
      <c r="AU36" s="173">
        <v>0.49445596681515103</v>
      </c>
      <c r="AV36" s="174">
        <v>-32.961614906880001</v>
      </c>
      <c r="AW36" s="168"/>
      <c r="AX36" s="168"/>
      <c r="AY36" s="176">
        <v>24</v>
      </c>
      <c r="AZ36" s="176">
        <v>33</v>
      </c>
      <c r="BA36" s="167"/>
      <c r="BB36" s="184">
        <v>102.2</v>
      </c>
      <c r="BC36" s="180">
        <v>35.001489044854303</v>
      </c>
      <c r="BD36" s="181" t="s">
        <v>55</v>
      </c>
      <c r="BE36" s="182">
        <v>1.0937965326517001</v>
      </c>
      <c r="BF36" s="183">
        <v>-9.9232298137600008</v>
      </c>
      <c r="BG36" s="168">
        <v>8.9999999999999993E-3</v>
      </c>
      <c r="BH36" s="168">
        <v>8.9999999999999993E-3</v>
      </c>
      <c r="BI36" s="176">
        <v>0</v>
      </c>
      <c r="BJ36" s="176">
        <v>10</v>
      </c>
      <c r="BK36" s="169"/>
      <c r="BL36" s="185">
        <v>0.8</v>
      </c>
      <c r="BM36" s="173">
        <v>0.68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92</v>
      </c>
      <c r="D37" s="166">
        <v>4.1744809966999998</v>
      </c>
      <c r="E37" s="167"/>
      <c r="F37" s="168">
        <v>3.2000000000000001E-2</v>
      </c>
      <c r="G37" s="168">
        <v>3.2000000000000001E-2</v>
      </c>
      <c r="H37" s="169"/>
      <c r="I37" s="170">
        <v>4</v>
      </c>
      <c r="J37" s="170">
        <v>4</v>
      </c>
      <c r="K37" s="167"/>
      <c r="L37" s="171">
        <v>1506.3793700000001</v>
      </c>
      <c r="M37" s="171">
        <v>1366.95795</v>
      </c>
      <c r="N37" s="171">
        <v>2873.3373200000001</v>
      </c>
      <c r="O37" s="166">
        <v>688.31007310164398</v>
      </c>
      <c r="P37" s="172">
        <v>228.25</v>
      </c>
      <c r="Q37" s="178">
        <v>3.0155972534573698</v>
      </c>
      <c r="R37" s="179">
        <v>1729.94697500387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3002.856675</v>
      </c>
      <c r="Y37" s="166">
        <v>719.33653006776399</v>
      </c>
      <c r="Z37" s="177">
        <v>573</v>
      </c>
      <c r="AA37" s="178">
        <v>1.2553866144289101</v>
      </c>
      <c r="AB37" s="179">
        <v>132.48354166908001</v>
      </c>
      <c r="AC37" s="168">
        <v>0.02</v>
      </c>
      <c r="AD37" s="168">
        <v>0.02</v>
      </c>
      <c r="AE37" s="176">
        <v>0</v>
      </c>
      <c r="AF37" s="176">
        <v>0</v>
      </c>
      <c r="AG37" s="167"/>
      <c r="AH37" s="180">
        <v>191.8</v>
      </c>
      <c r="AI37" s="166">
        <v>45.945831386373797</v>
      </c>
      <c r="AJ37" s="181" t="s">
        <v>53</v>
      </c>
      <c r="AK37" s="173">
        <v>0.72929891089482302</v>
      </c>
      <c r="AL37" s="174">
        <v>-123.79076335052</v>
      </c>
      <c r="AM37" s="168"/>
      <c r="AN37" s="168"/>
      <c r="AO37" s="176">
        <v>72</v>
      </c>
      <c r="AP37" s="176">
        <v>124</v>
      </c>
      <c r="AQ37" s="167"/>
      <c r="AR37" s="180">
        <v>30.8</v>
      </c>
      <c r="AS37" s="166">
        <v>7.3781627043812001</v>
      </c>
      <c r="AT37" s="181" t="s">
        <v>54</v>
      </c>
      <c r="AU37" s="173">
        <v>0.46113516902382501</v>
      </c>
      <c r="AV37" s="174">
        <v>-49.350035136640003</v>
      </c>
      <c r="AW37" s="168"/>
      <c r="AX37" s="168"/>
      <c r="AY37" s="176">
        <v>36</v>
      </c>
      <c r="AZ37" s="176">
        <v>50</v>
      </c>
      <c r="BA37" s="167"/>
      <c r="BB37" s="184">
        <v>136</v>
      </c>
      <c r="BC37" s="180">
        <v>32.578900253111797</v>
      </c>
      <c r="BD37" s="181" t="s">
        <v>55</v>
      </c>
      <c r="BE37" s="182">
        <v>1.0180906329097399</v>
      </c>
      <c r="BF37" s="183">
        <v>-24.300070273279999</v>
      </c>
      <c r="BG37" s="168">
        <v>2E-3</v>
      </c>
      <c r="BH37" s="168">
        <v>2E-3</v>
      </c>
      <c r="BI37" s="176">
        <v>0</v>
      </c>
      <c r="BJ37" s="176">
        <v>25</v>
      </c>
      <c r="BK37" s="169"/>
      <c r="BL37" s="185">
        <v>0.8</v>
      </c>
      <c r="BM37" s="188">
        <v>0.73</v>
      </c>
      <c r="BN37" s="186"/>
      <c r="BO37" s="187">
        <v>0.95</v>
      </c>
      <c r="BP37" s="178">
        <v>1</v>
      </c>
      <c r="BQ37" s="186">
        <v>2.5000000000000001E-3</v>
      </c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93</v>
      </c>
      <c r="D38" s="166">
        <v>7.6530726036000001</v>
      </c>
      <c r="E38" s="167"/>
      <c r="F38" s="168">
        <v>4.3999999999999997E-2</v>
      </c>
      <c r="G38" s="168">
        <v>4.3999999999999997E-2</v>
      </c>
      <c r="H38" s="169"/>
      <c r="I38" s="170">
        <v>4</v>
      </c>
      <c r="J38" s="170">
        <v>4</v>
      </c>
      <c r="K38" s="167"/>
      <c r="L38" s="171">
        <v>5845.28215</v>
      </c>
      <c r="M38" s="171">
        <v>2964.3776400000002</v>
      </c>
      <c r="N38" s="171">
        <v>8809.6597899999997</v>
      </c>
      <c r="O38" s="166">
        <v>1151.1271676497499</v>
      </c>
      <c r="P38" s="172">
        <v>287.5</v>
      </c>
      <c r="Q38" s="178">
        <v>4.0039205831295703</v>
      </c>
      <c r="R38" s="179">
        <v>6169.3497417580002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5384.7903550000001</v>
      </c>
      <c r="Y38" s="166">
        <v>703.611560207465</v>
      </c>
      <c r="Z38" s="177">
        <v>573</v>
      </c>
      <c r="AA38" s="178">
        <v>1.2279433860514199</v>
      </c>
      <c r="AB38" s="179">
        <v>122.53763276463999</v>
      </c>
      <c r="AC38" s="168">
        <v>0.02</v>
      </c>
      <c r="AD38" s="168">
        <v>0.02</v>
      </c>
      <c r="AE38" s="176">
        <v>0</v>
      </c>
      <c r="AF38" s="176">
        <v>0</v>
      </c>
      <c r="AG38" s="167"/>
      <c r="AH38" s="180">
        <v>342.55</v>
      </c>
      <c r="AI38" s="166">
        <v>44.759800114644797</v>
      </c>
      <c r="AJ38" s="181" t="s">
        <v>53</v>
      </c>
      <c r="AK38" s="173">
        <v>0.71047301769277404</v>
      </c>
      <c r="AL38" s="174">
        <v>-236.02228883216</v>
      </c>
      <c r="AM38" s="168"/>
      <c r="AN38" s="168"/>
      <c r="AO38" s="176">
        <v>140</v>
      </c>
      <c r="AP38" s="176">
        <v>237</v>
      </c>
      <c r="AQ38" s="167"/>
      <c r="AR38" s="180">
        <v>78.400000000000006</v>
      </c>
      <c r="AS38" s="166">
        <v>10.2442514347924</v>
      </c>
      <c r="AT38" s="181" t="s">
        <v>54</v>
      </c>
      <c r="AU38" s="173">
        <v>0.64026571467452698</v>
      </c>
      <c r="AV38" s="174">
        <v>-68.538993989120002</v>
      </c>
      <c r="AW38" s="168"/>
      <c r="AX38" s="168"/>
      <c r="AY38" s="176">
        <v>45</v>
      </c>
      <c r="AZ38" s="176">
        <v>69</v>
      </c>
      <c r="BA38" s="167"/>
      <c r="BB38" s="184">
        <v>280</v>
      </c>
      <c r="BC38" s="180">
        <v>36.586612267115797</v>
      </c>
      <c r="BD38" s="181" t="s">
        <v>55</v>
      </c>
      <c r="BE38" s="182">
        <v>1.14333163334737</v>
      </c>
      <c r="BF38" s="183">
        <v>-13.87798797824</v>
      </c>
      <c r="BG38" s="168">
        <v>1.4E-2</v>
      </c>
      <c r="BH38" s="168">
        <v>1.4E-2</v>
      </c>
      <c r="BI38" s="176">
        <v>0</v>
      </c>
      <c r="BJ38" s="176">
        <v>14</v>
      </c>
      <c r="BK38" s="169"/>
      <c r="BL38" s="185">
        <v>0.8</v>
      </c>
      <c r="BM38" s="188">
        <v>0.71</v>
      </c>
      <c r="BN38" s="186"/>
      <c r="BO38" s="187">
        <v>0.95</v>
      </c>
      <c r="BP38" s="182">
        <v>0.97</v>
      </c>
      <c r="BQ38" s="186">
        <v>1E-3</v>
      </c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94</v>
      </c>
      <c r="D39" s="166">
        <v>2.3872319147000001</v>
      </c>
      <c r="E39" s="167"/>
      <c r="F39" s="168">
        <v>0.01</v>
      </c>
      <c r="G39" s="168">
        <v>0.01</v>
      </c>
      <c r="H39" s="169"/>
      <c r="I39" s="170">
        <v>2</v>
      </c>
      <c r="J39" s="170">
        <v>2</v>
      </c>
      <c r="K39" s="167"/>
      <c r="L39" s="171">
        <v>1746.08887</v>
      </c>
      <c r="M39" s="171">
        <v>1200.70721</v>
      </c>
      <c r="N39" s="171">
        <v>2946.7960800000001</v>
      </c>
      <c r="O39" s="166">
        <v>1234.3987451970399</v>
      </c>
      <c r="P39" s="172">
        <v>276.94400000000002</v>
      </c>
      <c r="Q39" s="178">
        <v>4.4572142570232298</v>
      </c>
      <c r="R39" s="179">
        <v>2153.4406135383902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1240.18967</v>
      </c>
      <c r="Y39" s="166">
        <v>519.50950486344004</v>
      </c>
      <c r="Z39" s="177">
        <v>573</v>
      </c>
      <c r="AA39" s="188">
        <v>0.90664835054701698</v>
      </c>
      <c r="AB39" s="171">
        <v>-401.27099454772002</v>
      </c>
      <c r="AC39" s="168"/>
      <c r="AD39" s="168"/>
      <c r="AE39" s="176">
        <v>128</v>
      </c>
      <c r="AF39" s="176">
        <v>402</v>
      </c>
      <c r="AG39" s="167"/>
      <c r="AH39" s="180">
        <v>102.85</v>
      </c>
      <c r="AI39" s="166">
        <v>43.0833717355546</v>
      </c>
      <c r="AJ39" s="181" t="s">
        <v>53</v>
      </c>
      <c r="AK39" s="173">
        <v>0.68386304342150195</v>
      </c>
      <c r="AL39" s="174">
        <v>-77.624732751319996</v>
      </c>
      <c r="AM39" s="168"/>
      <c r="AN39" s="168"/>
      <c r="AO39" s="176">
        <v>48</v>
      </c>
      <c r="AP39" s="176">
        <v>78</v>
      </c>
      <c r="AQ39" s="167"/>
      <c r="AR39" s="180">
        <v>13.6</v>
      </c>
      <c r="AS39" s="166">
        <v>5.6969747749493802</v>
      </c>
      <c r="AT39" s="181" t="s">
        <v>54</v>
      </c>
      <c r="AU39" s="173">
        <v>0.35606092343433599</v>
      </c>
      <c r="AV39" s="174">
        <v>-32.234852762240003</v>
      </c>
      <c r="AW39" s="168"/>
      <c r="AX39" s="168"/>
      <c r="AY39" s="176">
        <v>25</v>
      </c>
      <c r="AZ39" s="176">
        <v>33</v>
      </c>
      <c r="BA39" s="167"/>
      <c r="BB39" s="184">
        <v>63.6</v>
      </c>
      <c r="BC39" s="180">
        <v>26.641734976969101</v>
      </c>
      <c r="BD39" s="181" t="s">
        <v>55</v>
      </c>
      <c r="BE39" s="188">
        <v>0.83255421803028495</v>
      </c>
      <c r="BF39" s="171">
        <v>-28.06970552448</v>
      </c>
      <c r="BG39" s="168"/>
      <c r="BH39" s="168"/>
      <c r="BI39" s="176">
        <v>13</v>
      </c>
      <c r="BJ39" s="176">
        <v>29</v>
      </c>
      <c r="BK39" s="169"/>
      <c r="BL39" s="185">
        <v>0.8</v>
      </c>
      <c r="BM39" s="188">
        <v>0.75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96</v>
      </c>
      <c r="D40" s="166">
        <v>2.3989256106000001</v>
      </c>
      <c r="E40" s="167"/>
      <c r="F40" s="168">
        <v>0.05</v>
      </c>
      <c r="G40" s="168">
        <v>0.05</v>
      </c>
      <c r="H40" s="169"/>
      <c r="I40" s="170">
        <v>5</v>
      </c>
      <c r="J40" s="170">
        <v>5</v>
      </c>
      <c r="K40" s="167"/>
      <c r="L40" s="171">
        <v>736.09851000000003</v>
      </c>
      <c r="M40" s="171">
        <v>1460.13256</v>
      </c>
      <c r="N40" s="171">
        <v>2196.2310699999998</v>
      </c>
      <c r="O40" s="166">
        <v>915.50611669475495</v>
      </c>
      <c r="P40" s="172">
        <v>239.304</v>
      </c>
      <c r="Q40" s="178">
        <v>3.8257033593034602</v>
      </c>
      <c r="R40" s="179">
        <v>1507.3440768171699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1288.87066</v>
      </c>
      <c r="Y40" s="166">
        <v>537.26995714453903</v>
      </c>
      <c r="Z40" s="177">
        <v>573</v>
      </c>
      <c r="AA40" s="188">
        <v>0.93764390426621202</v>
      </c>
      <c r="AB40" s="171">
        <v>-360.63058984856002</v>
      </c>
      <c r="AC40" s="168"/>
      <c r="AD40" s="168"/>
      <c r="AE40" s="176">
        <v>86</v>
      </c>
      <c r="AF40" s="176">
        <v>361</v>
      </c>
      <c r="AG40" s="167"/>
      <c r="AH40" s="180">
        <v>185.1</v>
      </c>
      <c r="AI40" s="166">
        <v>77.159541413918305</v>
      </c>
      <c r="AJ40" s="181" t="s">
        <v>53</v>
      </c>
      <c r="AK40" s="178">
        <v>1.2247546256177499</v>
      </c>
      <c r="AL40" s="179">
        <v>3.7412238386399999</v>
      </c>
      <c r="AM40" s="168">
        <v>0.02</v>
      </c>
      <c r="AN40" s="168">
        <v>0.02</v>
      </c>
      <c r="AO40" s="176">
        <v>0</v>
      </c>
      <c r="AP40" s="176">
        <v>0</v>
      </c>
      <c r="AQ40" s="167"/>
      <c r="AR40" s="180">
        <v>36.4</v>
      </c>
      <c r="AS40" s="166">
        <v>15.173459251575499</v>
      </c>
      <c r="AT40" s="181" t="s">
        <v>54</v>
      </c>
      <c r="AU40" s="188">
        <v>0.94834120322346904</v>
      </c>
      <c r="AV40" s="171">
        <v>-9.6593717235199996</v>
      </c>
      <c r="AW40" s="168"/>
      <c r="AX40" s="168"/>
      <c r="AY40" s="176">
        <v>2</v>
      </c>
      <c r="AZ40" s="176">
        <v>10</v>
      </c>
      <c r="BA40" s="167"/>
      <c r="BB40" s="184">
        <v>118.6</v>
      </c>
      <c r="BC40" s="180">
        <v>49.438798550463098</v>
      </c>
      <c r="BD40" s="181" t="s">
        <v>55</v>
      </c>
      <c r="BE40" s="178">
        <v>1.54496245470197</v>
      </c>
      <c r="BF40" s="179">
        <v>26.481256552960001</v>
      </c>
      <c r="BG40" s="168">
        <v>0.02</v>
      </c>
      <c r="BH40" s="168">
        <v>0.02</v>
      </c>
      <c r="BI40" s="176">
        <v>0</v>
      </c>
      <c r="BJ40" s="176">
        <v>0</v>
      </c>
      <c r="BK40" s="169"/>
      <c r="BL40" s="185">
        <v>0.8</v>
      </c>
      <c r="BM40" s="182">
        <v>0.82</v>
      </c>
      <c r="BN40" s="186">
        <v>7.5000000000000002E-4</v>
      </c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97</v>
      </c>
      <c r="D41" s="166">
        <v>2.9626703857000001</v>
      </c>
      <c r="E41" s="167"/>
      <c r="F41" s="168">
        <v>0.05</v>
      </c>
      <c r="G41" s="168">
        <v>0.05</v>
      </c>
      <c r="H41" s="169"/>
      <c r="I41" s="170">
        <v>5</v>
      </c>
      <c r="J41" s="170">
        <v>5</v>
      </c>
      <c r="K41" s="167"/>
      <c r="L41" s="171">
        <v>3177.3970899999999</v>
      </c>
      <c r="M41" s="171">
        <v>1870.0100500000001</v>
      </c>
      <c r="N41" s="171">
        <v>5047.4071400000003</v>
      </c>
      <c r="O41" s="166">
        <v>1703.66813816429</v>
      </c>
      <c r="P41" s="172">
        <v>287.5</v>
      </c>
      <c r="Q41" s="178">
        <v>5.9258022197018798</v>
      </c>
      <c r="R41" s="179">
        <v>4025.2858569334999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2156.0102200000001</v>
      </c>
      <c r="Y41" s="166">
        <v>727.72530835913199</v>
      </c>
      <c r="Z41" s="177">
        <v>573</v>
      </c>
      <c r="AA41" s="178">
        <v>1.2700267161590399</v>
      </c>
      <c r="AB41" s="179">
        <v>118.87806279268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115.35</v>
      </c>
      <c r="AI41" s="166">
        <v>38.934469577433603</v>
      </c>
      <c r="AJ41" s="181" t="s">
        <v>53</v>
      </c>
      <c r="AK41" s="173">
        <v>0.61800745361005605</v>
      </c>
      <c r="AL41" s="174">
        <v>-108.62788115892</v>
      </c>
      <c r="AM41" s="168"/>
      <c r="AN41" s="168"/>
      <c r="AO41" s="176">
        <v>72</v>
      </c>
      <c r="AP41" s="176">
        <v>109</v>
      </c>
      <c r="AQ41" s="167"/>
      <c r="AR41" s="180">
        <v>17.8</v>
      </c>
      <c r="AS41" s="166">
        <v>6.0080932681258501</v>
      </c>
      <c r="AT41" s="181" t="s">
        <v>54</v>
      </c>
      <c r="AU41" s="173">
        <v>0.37550582925786602</v>
      </c>
      <c r="AV41" s="174">
        <v>-39.083271405440001</v>
      </c>
      <c r="AW41" s="168"/>
      <c r="AX41" s="168"/>
      <c r="AY41" s="176">
        <v>30</v>
      </c>
      <c r="AZ41" s="176">
        <v>40</v>
      </c>
      <c r="BA41" s="167"/>
      <c r="BB41" s="184">
        <v>125</v>
      </c>
      <c r="BC41" s="180">
        <v>42.191666208748998</v>
      </c>
      <c r="BD41" s="181" t="s">
        <v>55</v>
      </c>
      <c r="BE41" s="178">
        <v>1.31848956902341</v>
      </c>
      <c r="BF41" s="179">
        <v>11.233457189119999</v>
      </c>
      <c r="BG41" s="168">
        <v>0.02</v>
      </c>
      <c r="BH41" s="168">
        <v>0.02</v>
      </c>
      <c r="BI41" s="176">
        <v>0</v>
      </c>
      <c r="BJ41" s="176">
        <v>0</v>
      </c>
      <c r="BK41" s="169"/>
      <c r="BL41" s="185">
        <v>0.8</v>
      </c>
      <c r="BM41" s="182">
        <v>0.81</v>
      </c>
      <c r="BN41" s="186">
        <v>3.7500000000000001E-4</v>
      </c>
      <c r="BO41" s="187">
        <v>0.95</v>
      </c>
      <c r="BP41" s="178">
        <v>1</v>
      </c>
      <c r="BQ41" s="186">
        <v>2.5000000000000001E-3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98</v>
      </c>
      <c r="D42" s="166">
        <v>8.6589570983000002</v>
      </c>
      <c r="E42" s="167"/>
      <c r="F42" s="168">
        <v>2.8000000000000001E-2</v>
      </c>
      <c r="G42" s="168">
        <v>2.8000000000000001E-2</v>
      </c>
      <c r="H42" s="169"/>
      <c r="I42" s="170">
        <v>3</v>
      </c>
      <c r="J42" s="170">
        <v>3</v>
      </c>
      <c r="K42" s="167"/>
      <c r="L42" s="171">
        <v>3857.9786600000002</v>
      </c>
      <c r="M42" s="171">
        <v>5104.7932499999997</v>
      </c>
      <c r="N42" s="171">
        <v>8962.7719099999995</v>
      </c>
      <c r="O42" s="166">
        <v>1035.08676717657</v>
      </c>
      <c r="P42" s="172">
        <v>276.44</v>
      </c>
      <c r="Q42" s="178">
        <v>3.7443451279719699</v>
      </c>
      <c r="R42" s="179">
        <v>6090.3533896951403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4475.83961</v>
      </c>
      <c r="Y42" s="166">
        <v>516.90285090784596</v>
      </c>
      <c r="Z42" s="177">
        <v>573</v>
      </c>
      <c r="AA42" s="188">
        <v>0.90209921624405898</v>
      </c>
      <c r="AB42" s="171">
        <v>-1478.05929079108</v>
      </c>
      <c r="AC42" s="168"/>
      <c r="AD42" s="168"/>
      <c r="AE42" s="176">
        <v>486</v>
      </c>
      <c r="AF42" s="176">
        <v>1479</v>
      </c>
      <c r="AG42" s="167"/>
      <c r="AH42" s="180">
        <v>521.75</v>
      </c>
      <c r="AI42" s="166">
        <v>60.255524317407001</v>
      </c>
      <c r="AJ42" s="181" t="s">
        <v>53</v>
      </c>
      <c r="AK42" s="188">
        <v>0.95643689392709597</v>
      </c>
      <c r="AL42" s="171">
        <v>-132.86715663147999</v>
      </c>
      <c r="AM42" s="168"/>
      <c r="AN42" s="168"/>
      <c r="AO42" s="176">
        <v>24</v>
      </c>
      <c r="AP42" s="176">
        <v>133</v>
      </c>
      <c r="AQ42" s="167"/>
      <c r="AR42" s="180">
        <v>24</v>
      </c>
      <c r="AS42" s="166">
        <v>2.77169637492625</v>
      </c>
      <c r="AT42" s="181" t="s">
        <v>54</v>
      </c>
      <c r="AU42" s="173">
        <v>0.17323102343289101</v>
      </c>
      <c r="AV42" s="174">
        <v>-142.25197628736001</v>
      </c>
      <c r="AW42" s="168"/>
      <c r="AX42" s="168"/>
      <c r="AY42" s="176">
        <v>115</v>
      </c>
      <c r="AZ42" s="176">
        <v>143</v>
      </c>
      <c r="BA42" s="167"/>
      <c r="BB42" s="184">
        <v>326</v>
      </c>
      <c r="BC42" s="180">
        <v>37.6488757594148</v>
      </c>
      <c r="BD42" s="181" t="s">
        <v>55</v>
      </c>
      <c r="BE42" s="182">
        <v>1.1765273674817101</v>
      </c>
      <c r="BF42" s="183">
        <v>-6.50395257472002</v>
      </c>
      <c r="BG42" s="168">
        <v>1.7999999999999999E-2</v>
      </c>
      <c r="BH42" s="168">
        <v>1.7999999999999999E-2</v>
      </c>
      <c r="BI42" s="176">
        <v>0</v>
      </c>
      <c r="BJ42" s="176">
        <v>7</v>
      </c>
      <c r="BK42" s="169"/>
      <c r="BL42" s="185">
        <v>0.8</v>
      </c>
      <c r="BM42" s="188">
        <v>0.7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99</v>
      </c>
      <c r="D43" s="166">
        <v>2.3189639597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475.94411000000002</v>
      </c>
      <c r="M43" s="171">
        <v>1058.9117900000001</v>
      </c>
      <c r="N43" s="171">
        <v>1534.8559</v>
      </c>
      <c r="O43" s="166">
        <v>661.87139027316402</v>
      </c>
      <c r="P43" s="172">
        <v>236.59800000000001</v>
      </c>
      <c r="Q43" s="178">
        <v>2.7974513321040901</v>
      </c>
      <c r="R43" s="179">
        <v>876.461218075479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1130.84222</v>
      </c>
      <c r="Y43" s="166">
        <v>487.64976069153499</v>
      </c>
      <c r="Z43" s="177">
        <v>573</v>
      </c>
      <c r="AA43" s="188">
        <v>0.85104670277754801</v>
      </c>
      <c r="AB43" s="171">
        <v>-463.67739868972001</v>
      </c>
      <c r="AC43" s="168"/>
      <c r="AD43" s="168"/>
      <c r="AE43" s="176">
        <v>198</v>
      </c>
      <c r="AF43" s="176">
        <v>464</v>
      </c>
      <c r="AG43" s="167"/>
      <c r="AH43" s="180">
        <v>100.25</v>
      </c>
      <c r="AI43" s="166">
        <v>43.230512307301701</v>
      </c>
      <c r="AJ43" s="181" t="s">
        <v>53</v>
      </c>
      <c r="AK43" s="173">
        <v>0.68619860805240795</v>
      </c>
      <c r="AL43" s="174">
        <v>-75.063675353319994</v>
      </c>
      <c r="AM43" s="168"/>
      <c r="AN43" s="168"/>
      <c r="AO43" s="176">
        <v>46</v>
      </c>
      <c r="AP43" s="176">
        <v>76</v>
      </c>
      <c r="AQ43" s="167"/>
      <c r="AR43" s="180">
        <v>1</v>
      </c>
      <c r="AS43" s="166">
        <v>0.43122705543443102</v>
      </c>
      <c r="AT43" s="181" t="s">
        <v>54</v>
      </c>
      <c r="AU43" s="173">
        <v>2.69516909646519E-2</v>
      </c>
      <c r="AV43" s="174">
        <v>-43.52410802624</v>
      </c>
      <c r="AW43" s="168"/>
      <c r="AX43" s="168"/>
      <c r="AY43" s="176">
        <v>37</v>
      </c>
      <c r="AZ43" s="176">
        <v>44</v>
      </c>
      <c r="BA43" s="167"/>
      <c r="BB43" s="184">
        <v>63.2</v>
      </c>
      <c r="BC43" s="180">
        <v>27.253549903456101</v>
      </c>
      <c r="BD43" s="181" t="s">
        <v>55</v>
      </c>
      <c r="BE43" s="188">
        <v>0.85167343448300203</v>
      </c>
      <c r="BF43" s="171">
        <v>-25.848216052480002</v>
      </c>
      <c r="BG43" s="168"/>
      <c r="BH43" s="168"/>
      <c r="BI43" s="176">
        <v>12</v>
      </c>
      <c r="BJ43" s="176">
        <v>26</v>
      </c>
      <c r="BK43" s="169"/>
      <c r="BL43" s="185">
        <v>0.8</v>
      </c>
      <c r="BM43" s="188">
        <v>0.72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100</v>
      </c>
      <c r="C44" s="165" t="s">
        <v>101</v>
      </c>
      <c r="D44" s="166">
        <v>2.9363854939</v>
      </c>
      <c r="E44" s="167"/>
      <c r="F44" s="168">
        <v>0.04</v>
      </c>
      <c r="G44" s="168">
        <v>0.04</v>
      </c>
      <c r="H44" s="169"/>
      <c r="I44" s="170">
        <v>4</v>
      </c>
      <c r="J44" s="170">
        <v>4</v>
      </c>
      <c r="K44" s="167"/>
      <c r="L44" s="171">
        <v>1650.86736</v>
      </c>
      <c r="M44" s="171">
        <v>1805.9010499999999</v>
      </c>
      <c r="N44" s="171">
        <v>3456.7684100000001</v>
      </c>
      <c r="O44" s="166">
        <v>1177.21886897379</v>
      </c>
      <c r="P44" s="172">
        <v>287.5</v>
      </c>
      <c r="Q44" s="178">
        <v>4.09467432686536</v>
      </c>
      <c r="R44" s="179">
        <v>2443.7154146045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1575.375675</v>
      </c>
      <c r="Y44" s="166">
        <v>536.50165425236605</v>
      </c>
      <c r="Z44" s="177">
        <v>573</v>
      </c>
      <c r="AA44" s="188">
        <v>0.93630306152245302</v>
      </c>
      <c r="AB44" s="171">
        <v>-443.68299060563999</v>
      </c>
      <c r="AC44" s="168"/>
      <c r="AD44" s="168"/>
      <c r="AE44" s="176">
        <v>108</v>
      </c>
      <c r="AF44" s="176">
        <v>444</v>
      </c>
      <c r="AG44" s="167"/>
      <c r="AH44" s="180">
        <v>175.5</v>
      </c>
      <c r="AI44" s="166">
        <v>59.767356964738099</v>
      </c>
      <c r="AJ44" s="181" t="s">
        <v>53</v>
      </c>
      <c r="AK44" s="188">
        <v>0.94868820578949298</v>
      </c>
      <c r="AL44" s="171">
        <v>-46.490743338839998</v>
      </c>
      <c r="AM44" s="168"/>
      <c r="AN44" s="168"/>
      <c r="AO44" s="176">
        <v>10</v>
      </c>
      <c r="AP44" s="176">
        <v>47</v>
      </c>
      <c r="AQ44" s="167"/>
      <c r="AR44" s="180">
        <v>58.9</v>
      </c>
      <c r="AS44" s="166">
        <v>20.0586742177953</v>
      </c>
      <c r="AT44" s="181" t="s">
        <v>54</v>
      </c>
      <c r="AU44" s="178">
        <v>1.2536671386122</v>
      </c>
      <c r="AV44" s="179">
        <v>2.5213985171200002</v>
      </c>
      <c r="AW44" s="168">
        <v>0.01</v>
      </c>
      <c r="AX44" s="168">
        <v>0.01</v>
      </c>
      <c r="AY44" s="176">
        <v>0</v>
      </c>
      <c r="AZ44" s="176">
        <v>0</v>
      </c>
      <c r="BA44" s="167"/>
      <c r="BB44" s="184">
        <v>128</v>
      </c>
      <c r="BC44" s="180">
        <v>43.591006789096703</v>
      </c>
      <c r="BD44" s="181" t="s">
        <v>55</v>
      </c>
      <c r="BE44" s="178">
        <v>1.36221896215927</v>
      </c>
      <c r="BF44" s="179">
        <v>15.242797034240001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73">
        <v>0.64</v>
      </c>
      <c r="BN44" s="186"/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100</v>
      </c>
      <c r="C45" s="165" t="s">
        <v>102</v>
      </c>
      <c r="D45" s="166">
        <v>3.6697588771</v>
      </c>
      <c r="E45" s="167"/>
      <c r="F45" s="168">
        <v>0.01</v>
      </c>
      <c r="G45" s="168">
        <v>0.01</v>
      </c>
      <c r="H45" s="169"/>
      <c r="I45" s="170">
        <v>2</v>
      </c>
      <c r="J45" s="170">
        <v>2</v>
      </c>
      <c r="K45" s="167"/>
      <c r="L45" s="171">
        <v>3625.0295299999998</v>
      </c>
      <c r="M45" s="171">
        <v>-148.13665</v>
      </c>
      <c r="N45" s="171">
        <v>3476.8928799999999</v>
      </c>
      <c r="O45" s="166">
        <v>947.44450424154002</v>
      </c>
      <c r="P45" s="172">
        <v>265.84899999999999</v>
      </c>
      <c r="Q45" s="178">
        <v>3.56384452919341</v>
      </c>
      <c r="R45" s="179">
        <v>2306.1708067382101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1627.8698549999999</v>
      </c>
      <c r="Y45" s="166">
        <v>443.59041275387898</v>
      </c>
      <c r="Z45" s="177">
        <v>573</v>
      </c>
      <c r="AA45" s="173">
        <v>0.77415429799978897</v>
      </c>
      <c r="AB45" s="174">
        <v>-895.45634889396001</v>
      </c>
      <c r="AC45" s="168"/>
      <c r="AD45" s="168"/>
      <c r="AE45" s="176">
        <v>475</v>
      </c>
      <c r="AF45" s="176">
        <v>896</v>
      </c>
      <c r="AG45" s="167"/>
      <c r="AH45" s="180">
        <v>124.3</v>
      </c>
      <c r="AI45" s="166">
        <v>33.871435198550998</v>
      </c>
      <c r="AJ45" s="181" t="s">
        <v>53</v>
      </c>
      <c r="AK45" s="173">
        <v>0.53764182854842901</v>
      </c>
      <c r="AL45" s="174">
        <v>-153.13377110875999</v>
      </c>
      <c r="AM45" s="168"/>
      <c r="AN45" s="168"/>
      <c r="AO45" s="176">
        <v>107</v>
      </c>
      <c r="AP45" s="176">
        <v>154</v>
      </c>
      <c r="AQ45" s="167"/>
      <c r="AR45" s="180">
        <v>4.8</v>
      </c>
      <c r="AS45" s="166">
        <v>1.3079878435482299</v>
      </c>
      <c r="AT45" s="181" t="s">
        <v>54</v>
      </c>
      <c r="AU45" s="173">
        <v>8.1749240221764399E-2</v>
      </c>
      <c r="AV45" s="174">
        <v>-65.659370440320004</v>
      </c>
      <c r="AW45" s="168"/>
      <c r="AX45" s="168"/>
      <c r="AY45" s="176">
        <v>54</v>
      </c>
      <c r="AZ45" s="176">
        <v>66</v>
      </c>
      <c r="BA45" s="167"/>
      <c r="BB45" s="184">
        <v>106.6</v>
      </c>
      <c r="BC45" s="180">
        <v>29.0482300254669</v>
      </c>
      <c r="BD45" s="181" t="s">
        <v>55</v>
      </c>
      <c r="BE45" s="188">
        <v>0.90775718829584096</v>
      </c>
      <c r="BF45" s="171">
        <v>-34.31874088064</v>
      </c>
      <c r="BG45" s="168"/>
      <c r="BH45" s="168"/>
      <c r="BI45" s="176">
        <v>11</v>
      </c>
      <c r="BJ45" s="176">
        <v>35</v>
      </c>
      <c r="BK45" s="169"/>
      <c r="BL45" s="185">
        <v>0.8</v>
      </c>
      <c r="BM45" s="173">
        <v>0.64</v>
      </c>
      <c r="BN45" s="186"/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100</v>
      </c>
      <c r="C46" s="165" t="s">
        <v>103</v>
      </c>
      <c r="D46" s="166">
        <v>4.5862475959999998</v>
      </c>
      <c r="E46" s="167"/>
      <c r="F46" s="168">
        <v>0.01</v>
      </c>
      <c r="G46" s="168">
        <v>0.01</v>
      </c>
      <c r="H46" s="169"/>
      <c r="I46" s="170">
        <v>2</v>
      </c>
      <c r="J46" s="170">
        <v>2</v>
      </c>
      <c r="K46" s="167"/>
      <c r="L46" s="171">
        <v>2450.5290500000001</v>
      </c>
      <c r="M46" s="171">
        <v>2093.46551</v>
      </c>
      <c r="N46" s="171">
        <v>4543.9945600000001</v>
      </c>
      <c r="O46" s="166">
        <v>990.787013758949</v>
      </c>
      <c r="P46" s="172">
        <v>287.5</v>
      </c>
      <c r="Q46" s="178">
        <v>3.44621570003113</v>
      </c>
      <c r="R46" s="179">
        <v>2961.7391393799999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1527.2089100000001</v>
      </c>
      <c r="Y46" s="166">
        <v>332.99748389772702</v>
      </c>
      <c r="Z46" s="177">
        <v>573</v>
      </c>
      <c r="AA46" s="173">
        <v>0.58114744135729002</v>
      </c>
      <c r="AB46" s="174">
        <v>-1626.2949370096001</v>
      </c>
      <c r="AC46" s="168"/>
      <c r="AD46" s="168"/>
      <c r="AE46" s="176">
        <v>1101</v>
      </c>
      <c r="AF46" s="176">
        <v>1627</v>
      </c>
      <c r="AG46" s="167"/>
      <c r="AH46" s="180">
        <v>150.19999999999999</v>
      </c>
      <c r="AI46" s="166">
        <v>32.750085305250501</v>
      </c>
      <c r="AJ46" s="181" t="s">
        <v>53</v>
      </c>
      <c r="AK46" s="173">
        <v>0.51984262389286495</v>
      </c>
      <c r="AL46" s="174">
        <v>-196.5203182576</v>
      </c>
      <c r="AM46" s="168"/>
      <c r="AN46" s="168"/>
      <c r="AO46" s="176">
        <v>139</v>
      </c>
      <c r="AP46" s="176">
        <v>197</v>
      </c>
      <c r="AQ46" s="167"/>
      <c r="AR46" s="180">
        <v>17.100000000000001</v>
      </c>
      <c r="AS46" s="166">
        <v>3.7285383403447598</v>
      </c>
      <c r="AT46" s="181" t="s">
        <v>54</v>
      </c>
      <c r="AU46" s="173">
        <v>0.23303364627154699</v>
      </c>
      <c r="AV46" s="174">
        <v>-70.955953843200007</v>
      </c>
      <c r="AW46" s="168"/>
      <c r="AX46" s="168"/>
      <c r="AY46" s="176">
        <v>57</v>
      </c>
      <c r="AZ46" s="176">
        <v>71</v>
      </c>
      <c r="BA46" s="167"/>
      <c r="BB46" s="184">
        <v>105.6</v>
      </c>
      <c r="BC46" s="180">
        <v>23.025359575462399</v>
      </c>
      <c r="BD46" s="181" t="s">
        <v>55</v>
      </c>
      <c r="BE46" s="173">
        <v>0.71954248673319998</v>
      </c>
      <c r="BF46" s="174">
        <v>-70.511907686399994</v>
      </c>
      <c r="BG46" s="168"/>
      <c r="BH46" s="168"/>
      <c r="BI46" s="176">
        <v>42</v>
      </c>
      <c r="BJ46" s="176">
        <v>71</v>
      </c>
      <c r="BK46" s="169"/>
      <c r="BL46" s="185">
        <v>0.8</v>
      </c>
      <c r="BM46" s="173">
        <v>0.68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100</v>
      </c>
      <c r="C47" s="165" t="s">
        <v>104</v>
      </c>
      <c r="D47" s="166">
        <v>2.2888526380999998</v>
      </c>
      <c r="E47" s="167"/>
      <c r="F47" s="168">
        <v>3.5000000000000003E-2</v>
      </c>
      <c r="G47" s="168">
        <v>3.5000000000000003E-2</v>
      </c>
      <c r="H47" s="169"/>
      <c r="I47" s="170">
        <v>4</v>
      </c>
      <c r="J47" s="170">
        <v>4</v>
      </c>
      <c r="K47" s="167"/>
      <c r="L47" s="171">
        <v>134.19263000000001</v>
      </c>
      <c r="M47" s="171">
        <v>2230.2736300000001</v>
      </c>
      <c r="N47" s="171">
        <v>2364.4662600000001</v>
      </c>
      <c r="O47" s="166">
        <v>1033.03560073783</v>
      </c>
      <c r="P47" s="172">
        <v>287.5</v>
      </c>
      <c r="Q47" s="178">
        <v>3.5931673069141898</v>
      </c>
      <c r="R47" s="179">
        <v>1574.8120998555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1183.8595749999999</v>
      </c>
      <c r="Y47" s="166">
        <v>517.22839439009704</v>
      </c>
      <c r="Z47" s="177">
        <v>573</v>
      </c>
      <c r="AA47" s="188">
        <v>0.90266735495653905</v>
      </c>
      <c r="AB47" s="171">
        <v>-389.95549895756</v>
      </c>
      <c r="AC47" s="168"/>
      <c r="AD47" s="168"/>
      <c r="AE47" s="176">
        <v>128</v>
      </c>
      <c r="AF47" s="176">
        <v>390</v>
      </c>
      <c r="AG47" s="167"/>
      <c r="AH47" s="180">
        <v>151.65</v>
      </c>
      <c r="AI47" s="166">
        <v>66.255903711602102</v>
      </c>
      <c r="AJ47" s="181" t="s">
        <v>53</v>
      </c>
      <c r="AK47" s="182">
        <v>1.0516810112952699</v>
      </c>
      <c r="AL47" s="183">
        <v>-21.387259440360001</v>
      </c>
      <c r="AM47" s="168">
        <v>5.0000000000000001E-3</v>
      </c>
      <c r="AN47" s="168">
        <v>5.0000000000000001E-3</v>
      </c>
      <c r="AO47" s="176">
        <v>0</v>
      </c>
      <c r="AP47" s="176">
        <v>22</v>
      </c>
      <c r="AQ47" s="167"/>
      <c r="AR47" s="180">
        <v>9.3000000000000007</v>
      </c>
      <c r="AS47" s="166">
        <v>4.0631711474968597</v>
      </c>
      <c r="AT47" s="181" t="s">
        <v>54</v>
      </c>
      <c r="AU47" s="173">
        <v>0.25394819671855401</v>
      </c>
      <c r="AV47" s="174">
        <v>-34.645970651520003</v>
      </c>
      <c r="AW47" s="168"/>
      <c r="AX47" s="168"/>
      <c r="AY47" s="176">
        <v>28</v>
      </c>
      <c r="AZ47" s="176">
        <v>35</v>
      </c>
      <c r="BA47" s="167"/>
      <c r="BB47" s="184">
        <v>109.6</v>
      </c>
      <c r="BC47" s="180">
        <v>47.884253523188796</v>
      </c>
      <c r="BD47" s="181" t="s">
        <v>55</v>
      </c>
      <c r="BE47" s="178">
        <v>1.4963829225996499</v>
      </c>
      <c r="BF47" s="179">
        <v>21.708058696959998</v>
      </c>
      <c r="BG47" s="168">
        <v>0.02</v>
      </c>
      <c r="BH47" s="168">
        <v>0.02</v>
      </c>
      <c r="BI47" s="176">
        <v>0</v>
      </c>
      <c r="BJ47" s="176">
        <v>0</v>
      </c>
      <c r="BK47" s="169"/>
      <c r="BL47" s="185">
        <v>0.8</v>
      </c>
      <c r="BM47" s="188">
        <v>0.73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105</v>
      </c>
      <c r="D48" s="166">
        <v>7.7189326176000002</v>
      </c>
      <c r="E48" s="167"/>
      <c r="F48" s="168">
        <v>3.5999999999999997E-2</v>
      </c>
      <c r="G48" s="168">
        <v>3.5999999999999997E-2</v>
      </c>
      <c r="H48" s="169"/>
      <c r="I48" s="170">
        <v>4</v>
      </c>
      <c r="J48" s="170">
        <v>4</v>
      </c>
      <c r="K48" s="167"/>
      <c r="L48" s="171">
        <v>5702.8802100000003</v>
      </c>
      <c r="M48" s="171">
        <v>4850.5705399999997</v>
      </c>
      <c r="N48" s="171">
        <v>10553.45075</v>
      </c>
      <c r="O48" s="166">
        <v>1367.21633324496</v>
      </c>
      <c r="P48" s="172">
        <v>287.5</v>
      </c>
      <c r="Q48" s="178">
        <v>4.7555350721563796</v>
      </c>
      <c r="R48" s="179">
        <v>7890.4189969279996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4943.23333</v>
      </c>
      <c r="Y48" s="166">
        <v>640.40374166874994</v>
      </c>
      <c r="Z48" s="177">
        <v>573</v>
      </c>
      <c r="AA48" s="182">
        <v>1.11763305701353</v>
      </c>
      <c r="AB48" s="183">
        <v>-364.30473786175997</v>
      </c>
      <c r="AC48" s="168">
        <v>1.2E-2</v>
      </c>
      <c r="AD48" s="168">
        <v>1.2E-2</v>
      </c>
      <c r="AE48" s="176">
        <v>0</v>
      </c>
      <c r="AF48" s="176">
        <v>365</v>
      </c>
      <c r="AG48" s="167"/>
      <c r="AH48" s="180">
        <v>448.1</v>
      </c>
      <c r="AI48" s="166">
        <v>58.052067843976701</v>
      </c>
      <c r="AJ48" s="181" t="s">
        <v>53</v>
      </c>
      <c r="AK48" s="188">
        <v>0.921461394348837</v>
      </c>
      <c r="AL48" s="171">
        <v>-135.45130589056001</v>
      </c>
      <c r="AM48" s="168"/>
      <c r="AN48" s="168"/>
      <c r="AO48" s="176">
        <v>39</v>
      </c>
      <c r="AP48" s="176">
        <v>136</v>
      </c>
      <c r="AQ48" s="167"/>
      <c r="AR48" s="180">
        <v>85.6</v>
      </c>
      <c r="AS48" s="166">
        <v>11.089616173721099</v>
      </c>
      <c r="AT48" s="181" t="s">
        <v>54</v>
      </c>
      <c r="AU48" s="173">
        <v>0.69310101085756604</v>
      </c>
      <c r="AV48" s="174">
        <v>-62.603506257920003</v>
      </c>
      <c r="AW48" s="168"/>
      <c r="AX48" s="168"/>
      <c r="AY48" s="176">
        <v>38</v>
      </c>
      <c r="AZ48" s="176">
        <v>63</v>
      </c>
      <c r="BA48" s="167"/>
      <c r="BB48" s="184">
        <v>280.60000000000002</v>
      </c>
      <c r="BC48" s="180">
        <v>36.352176382548201</v>
      </c>
      <c r="BD48" s="181" t="s">
        <v>55</v>
      </c>
      <c r="BE48" s="182">
        <v>1.13600551195463</v>
      </c>
      <c r="BF48" s="183">
        <v>-15.80701251584</v>
      </c>
      <c r="BG48" s="168">
        <v>1.4E-2</v>
      </c>
      <c r="BH48" s="168">
        <v>1.4E-2</v>
      </c>
      <c r="BI48" s="176">
        <v>0</v>
      </c>
      <c r="BJ48" s="176">
        <v>16</v>
      </c>
      <c r="BK48" s="169"/>
      <c r="BL48" s="185">
        <v>0.8</v>
      </c>
      <c r="BM48" s="188">
        <v>0.73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106</v>
      </c>
      <c r="D49" s="166">
        <v>4.7786252672999998</v>
      </c>
      <c r="E49" s="167"/>
      <c r="F49" s="168">
        <v>2.5999999999999999E-2</v>
      </c>
      <c r="G49" s="168">
        <v>2.5999999999999999E-2</v>
      </c>
      <c r="H49" s="169"/>
      <c r="I49" s="170">
        <v>3</v>
      </c>
      <c r="J49" s="170">
        <v>3</v>
      </c>
      <c r="K49" s="167"/>
      <c r="L49" s="171">
        <v>1301.6352300000001</v>
      </c>
      <c r="M49" s="171">
        <v>1385.95191</v>
      </c>
      <c r="N49" s="171">
        <v>2687.5871400000001</v>
      </c>
      <c r="O49" s="166">
        <v>562.41847595606305</v>
      </c>
      <c r="P49" s="172">
        <v>284.87700000000001</v>
      </c>
      <c r="Q49" s="178">
        <v>1.9742502060751199</v>
      </c>
      <c r="R49" s="179">
        <v>1054.0026236728499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2374.0103450000001</v>
      </c>
      <c r="Y49" s="166">
        <v>496.79776341645498</v>
      </c>
      <c r="Z49" s="177">
        <v>573</v>
      </c>
      <c r="AA49" s="188">
        <v>0.867011803519119</v>
      </c>
      <c r="AB49" s="171">
        <v>-911.77238879547997</v>
      </c>
      <c r="AC49" s="168"/>
      <c r="AD49" s="168"/>
      <c r="AE49" s="176">
        <v>365</v>
      </c>
      <c r="AF49" s="176">
        <v>912</v>
      </c>
      <c r="AG49" s="167"/>
      <c r="AH49" s="180">
        <v>165.95</v>
      </c>
      <c r="AI49" s="166">
        <v>34.727560902419199</v>
      </c>
      <c r="AJ49" s="181" t="s">
        <v>53</v>
      </c>
      <c r="AK49" s="173">
        <v>0.55123112543522501</v>
      </c>
      <c r="AL49" s="174">
        <v>-195.31407020788001</v>
      </c>
      <c r="AM49" s="168"/>
      <c r="AN49" s="168"/>
      <c r="AO49" s="176">
        <v>136</v>
      </c>
      <c r="AP49" s="176">
        <v>196</v>
      </c>
      <c r="AQ49" s="167"/>
      <c r="AR49" s="180">
        <v>24.2</v>
      </c>
      <c r="AS49" s="166">
        <v>5.0642179803467604</v>
      </c>
      <c r="AT49" s="181" t="s">
        <v>54</v>
      </c>
      <c r="AU49" s="173">
        <v>0.31651362377167203</v>
      </c>
      <c r="AV49" s="174">
        <v>-67.549605132159996</v>
      </c>
      <c r="AW49" s="168"/>
      <c r="AX49" s="168"/>
      <c r="AY49" s="176">
        <v>53</v>
      </c>
      <c r="AZ49" s="176">
        <v>68</v>
      </c>
      <c r="BA49" s="167"/>
      <c r="BB49" s="184">
        <v>176.8</v>
      </c>
      <c r="BC49" s="180">
        <v>36.998088385343301</v>
      </c>
      <c r="BD49" s="181" t="s">
        <v>55</v>
      </c>
      <c r="BE49" s="182">
        <v>1.1561902620419799</v>
      </c>
      <c r="BF49" s="183">
        <v>-6.69921026432002</v>
      </c>
      <c r="BG49" s="168">
        <v>1.6E-2</v>
      </c>
      <c r="BH49" s="168">
        <v>1.6E-2</v>
      </c>
      <c r="BI49" s="176">
        <v>0</v>
      </c>
      <c r="BJ49" s="176">
        <v>7</v>
      </c>
      <c r="BK49" s="169"/>
      <c r="BL49" s="185">
        <v>0.8</v>
      </c>
      <c r="BM49" s="188">
        <v>0.7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107</v>
      </c>
      <c r="D50" s="166">
        <v>2.5538709473000001</v>
      </c>
      <c r="E50" s="167"/>
      <c r="F50" s="168">
        <v>0.06</v>
      </c>
      <c r="G50" s="168">
        <v>0.06</v>
      </c>
      <c r="H50" s="169"/>
      <c r="I50" s="170">
        <v>5</v>
      </c>
      <c r="J50" s="170">
        <v>5</v>
      </c>
      <c r="K50" s="167"/>
      <c r="L50" s="171">
        <v>1282.325</v>
      </c>
      <c r="M50" s="171">
        <v>-490.21758</v>
      </c>
      <c r="N50" s="171">
        <v>792.10742000000005</v>
      </c>
      <c r="O50" s="166">
        <v>310.15953286027599</v>
      </c>
      <c r="P50" s="172">
        <v>239.02500000000001</v>
      </c>
      <c r="Q50" s="178">
        <v>1.29760289869376</v>
      </c>
      <c r="R50" s="179">
        <v>59.580616185940997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1738.6514050000001</v>
      </c>
      <c r="Y50" s="166">
        <v>680.79062759147405</v>
      </c>
      <c r="Z50" s="177">
        <v>573</v>
      </c>
      <c r="AA50" s="182">
        <v>1.1881162785191499</v>
      </c>
      <c r="AB50" s="183">
        <v>-17.3902583634801</v>
      </c>
      <c r="AC50" s="168">
        <v>1.9E-2</v>
      </c>
      <c r="AD50" s="168">
        <v>1.9E-2</v>
      </c>
      <c r="AE50" s="176">
        <v>0</v>
      </c>
      <c r="AF50" s="176">
        <v>18</v>
      </c>
      <c r="AG50" s="167"/>
      <c r="AH50" s="180">
        <v>178.3</v>
      </c>
      <c r="AI50" s="166">
        <v>69.815587270962894</v>
      </c>
      <c r="AJ50" s="181" t="s">
        <v>53</v>
      </c>
      <c r="AK50" s="182">
        <v>1.10818392493592</v>
      </c>
      <c r="AL50" s="183">
        <v>-14.77264361588</v>
      </c>
      <c r="AM50" s="168">
        <v>1.0999999999999999E-2</v>
      </c>
      <c r="AN50" s="168">
        <v>1.0999999999999999E-2</v>
      </c>
      <c r="AO50" s="176">
        <v>0</v>
      </c>
      <c r="AP50" s="176">
        <v>15</v>
      </c>
      <c r="AQ50" s="167"/>
      <c r="AR50" s="180">
        <v>15.8</v>
      </c>
      <c r="AS50" s="166">
        <v>6.1866869258621104</v>
      </c>
      <c r="AT50" s="181" t="s">
        <v>54</v>
      </c>
      <c r="AU50" s="173">
        <v>0.38666793286638201</v>
      </c>
      <c r="AV50" s="174">
        <v>-33.23432218816</v>
      </c>
      <c r="AW50" s="168"/>
      <c r="AX50" s="168"/>
      <c r="AY50" s="176">
        <v>26</v>
      </c>
      <c r="AZ50" s="176">
        <v>34</v>
      </c>
      <c r="BA50" s="167"/>
      <c r="BB50" s="184">
        <v>100.8</v>
      </c>
      <c r="BC50" s="180">
        <v>39.4694963371456</v>
      </c>
      <c r="BD50" s="181" t="s">
        <v>55</v>
      </c>
      <c r="BE50" s="178">
        <v>1.2334217605358</v>
      </c>
      <c r="BF50" s="179">
        <v>2.7313556236799998</v>
      </c>
      <c r="BG50" s="168">
        <v>0.02</v>
      </c>
      <c r="BH50" s="168">
        <v>0.02</v>
      </c>
      <c r="BI50" s="176">
        <v>0</v>
      </c>
      <c r="BJ50" s="176">
        <v>0</v>
      </c>
      <c r="BK50" s="169"/>
      <c r="BL50" s="185">
        <v>0.8</v>
      </c>
      <c r="BM50" s="188">
        <v>0.7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108</v>
      </c>
      <c r="D51" s="166">
        <v>2.4778808929</v>
      </c>
      <c r="E51" s="167"/>
      <c r="F51" s="168"/>
      <c r="G51" s="168"/>
      <c r="H51" s="169"/>
      <c r="I51" s="170">
        <v>1</v>
      </c>
      <c r="J51" s="170">
        <v>1</v>
      </c>
      <c r="K51" s="167"/>
      <c r="L51" s="171">
        <v>145.56924000000001</v>
      </c>
      <c r="M51" s="171">
        <v>363.79104999999998</v>
      </c>
      <c r="N51" s="171">
        <v>509.36029000000002</v>
      </c>
      <c r="O51" s="166">
        <v>205.562862791144</v>
      </c>
      <c r="P51" s="172">
        <v>273.43799999999999</v>
      </c>
      <c r="Q51" s="173">
        <v>0.75177138068280203</v>
      </c>
      <c r="R51" s="174">
        <v>-303.69586471134801</v>
      </c>
      <c r="S51" s="168"/>
      <c r="T51" s="168"/>
      <c r="U51" s="175">
        <v>169</v>
      </c>
      <c r="V51" s="176">
        <v>304</v>
      </c>
      <c r="W51" s="167"/>
      <c r="X51" s="175">
        <v>1108.7442599999999</v>
      </c>
      <c r="Y51" s="166">
        <v>447.45664054190098</v>
      </c>
      <c r="Z51" s="177">
        <v>573</v>
      </c>
      <c r="AA51" s="173">
        <v>0.78090164143438201</v>
      </c>
      <c r="AB51" s="174">
        <v>-595.04664195804003</v>
      </c>
      <c r="AC51" s="168"/>
      <c r="AD51" s="168"/>
      <c r="AE51" s="176">
        <v>312</v>
      </c>
      <c r="AF51" s="176">
        <v>596</v>
      </c>
      <c r="AG51" s="167"/>
      <c r="AH51" s="180">
        <v>103.1</v>
      </c>
      <c r="AI51" s="166">
        <v>41.608133908057397</v>
      </c>
      <c r="AJ51" s="181" t="s">
        <v>53</v>
      </c>
      <c r="AK51" s="173">
        <v>0.66044656996916495</v>
      </c>
      <c r="AL51" s="174">
        <v>-84.227795503240003</v>
      </c>
      <c r="AM51" s="168"/>
      <c r="AN51" s="168"/>
      <c r="AO51" s="176">
        <v>54</v>
      </c>
      <c r="AP51" s="176">
        <v>85</v>
      </c>
      <c r="AQ51" s="167"/>
      <c r="AR51" s="180">
        <v>7</v>
      </c>
      <c r="AS51" s="166">
        <v>2.8249945427391001</v>
      </c>
      <c r="AT51" s="181" t="s">
        <v>54</v>
      </c>
      <c r="AU51" s="173">
        <v>0.17656215892119401</v>
      </c>
      <c r="AV51" s="174">
        <v>-40.575313143679999</v>
      </c>
      <c r="AW51" s="168"/>
      <c r="AX51" s="168"/>
      <c r="AY51" s="176">
        <v>33</v>
      </c>
      <c r="AZ51" s="176">
        <v>41</v>
      </c>
      <c r="BA51" s="167"/>
      <c r="BB51" s="184">
        <v>59.4</v>
      </c>
      <c r="BC51" s="180">
        <v>23.972096548386101</v>
      </c>
      <c r="BD51" s="181" t="s">
        <v>55</v>
      </c>
      <c r="BE51" s="173">
        <v>0.749128017137066</v>
      </c>
      <c r="BF51" s="174">
        <v>-35.750626287359999</v>
      </c>
      <c r="BG51" s="168"/>
      <c r="BH51" s="168"/>
      <c r="BI51" s="176">
        <v>20</v>
      </c>
      <c r="BJ51" s="176">
        <v>36</v>
      </c>
      <c r="BK51" s="169"/>
      <c r="BL51" s="185">
        <v>0.8</v>
      </c>
      <c r="BM51" s="188">
        <v>0.74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109</v>
      </c>
      <c r="D52" s="166">
        <v>5.1910156440000002</v>
      </c>
      <c r="E52" s="167"/>
      <c r="F52" s="168">
        <v>2.7E-2</v>
      </c>
      <c r="G52" s="168">
        <v>2.7E-2</v>
      </c>
      <c r="H52" s="169"/>
      <c r="I52" s="170">
        <v>3</v>
      </c>
      <c r="J52" s="170">
        <v>3</v>
      </c>
      <c r="K52" s="167"/>
      <c r="L52" s="171">
        <v>2487.5550800000001</v>
      </c>
      <c r="M52" s="171">
        <v>1119.9906100000001</v>
      </c>
      <c r="N52" s="171">
        <v>3607.5456899999999</v>
      </c>
      <c r="O52" s="166">
        <v>694.95951031659001</v>
      </c>
      <c r="P52" s="172">
        <v>287.5</v>
      </c>
      <c r="Q52" s="178">
        <v>2.4172504706664002</v>
      </c>
      <c r="R52" s="179">
        <v>1816.6452928199999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2581.1071000000002</v>
      </c>
      <c r="Y52" s="166">
        <v>497.22583729512598</v>
      </c>
      <c r="Z52" s="177">
        <v>573</v>
      </c>
      <c r="AA52" s="188">
        <v>0.86775887835100596</v>
      </c>
      <c r="AB52" s="171">
        <v>-988.23525681440003</v>
      </c>
      <c r="AC52" s="168"/>
      <c r="AD52" s="168"/>
      <c r="AE52" s="176">
        <v>394</v>
      </c>
      <c r="AF52" s="176">
        <v>989</v>
      </c>
      <c r="AG52" s="167"/>
      <c r="AH52" s="180">
        <v>159.80000000000001</v>
      </c>
      <c r="AI52" s="166">
        <v>30.783956543206301</v>
      </c>
      <c r="AJ52" s="181" t="s">
        <v>53</v>
      </c>
      <c r="AK52" s="173">
        <v>0.48863423084454399</v>
      </c>
      <c r="AL52" s="174">
        <v>-232.6407826864</v>
      </c>
      <c r="AM52" s="168"/>
      <c r="AN52" s="168"/>
      <c r="AO52" s="176">
        <v>168</v>
      </c>
      <c r="AP52" s="176">
        <v>233</v>
      </c>
      <c r="AQ52" s="167"/>
      <c r="AR52" s="180">
        <v>33.299999999999997</v>
      </c>
      <c r="AS52" s="166">
        <v>6.4149296175767798</v>
      </c>
      <c r="AT52" s="181" t="s">
        <v>54</v>
      </c>
      <c r="AU52" s="173">
        <v>0.40093310109854902</v>
      </c>
      <c r="AV52" s="174">
        <v>-66.367500364799994</v>
      </c>
      <c r="AW52" s="168"/>
      <c r="AX52" s="168"/>
      <c r="AY52" s="176">
        <v>50</v>
      </c>
      <c r="AZ52" s="176">
        <v>67</v>
      </c>
      <c r="BA52" s="167"/>
      <c r="BB52" s="184">
        <v>194.8</v>
      </c>
      <c r="BC52" s="180">
        <v>37.5263750601789</v>
      </c>
      <c r="BD52" s="181" t="s">
        <v>55</v>
      </c>
      <c r="BE52" s="182">
        <v>1.17269922063059</v>
      </c>
      <c r="BF52" s="183">
        <v>-4.5350007296000001</v>
      </c>
      <c r="BG52" s="168">
        <v>1.7000000000000001E-2</v>
      </c>
      <c r="BH52" s="168">
        <v>1.7000000000000001E-2</v>
      </c>
      <c r="BI52" s="176">
        <v>0</v>
      </c>
      <c r="BJ52" s="176">
        <v>5</v>
      </c>
      <c r="BK52" s="169"/>
      <c r="BL52" s="185">
        <v>0.8</v>
      </c>
      <c r="BM52" s="188">
        <v>0.7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110</v>
      </c>
      <c r="D53" s="166">
        <v>2.5717196215999998</v>
      </c>
      <c r="E53" s="167"/>
      <c r="F53" s="168">
        <v>0.06</v>
      </c>
      <c r="G53" s="168">
        <v>0.06</v>
      </c>
      <c r="H53" s="169"/>
      <c r="I53" s="170">
        <v>5</v>
      </c>
      <c r="J53" s="170">
        <v>5</v>
      </c>
      <c r="K53" s="167"/>
      <c r="L53" s="171">
        <v>306.17003999999997</v>
      </c>
      <c r="M53" s="171">
        <v>2938.7773299999999</v>
      </c>
      <c r="N53" s="171">
        <v>3244.9473699999999</v>
      </c>
      <c r="O53" s="166">
        <v>1261.7811610354099</v>
      </c>
      <c r="P53" s="172">
        <v>269.755</v>
      </c>
      <c r="Q53" s="178">
        <v>4.67750796476584</v>
      </c>
      <c r="R53" s="179">
        <v>2412.46629817035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1903.1880100000001</v>
      </c>
      <c r="Y53" s="166">
        <v>740.04490770106895</v>
      </c>
      <c r="Z53" s="177">
        <v>573</v>
      </c>
      <c r="AA53" s="178">
        <v>1.29152688953066</v>
      </c>
      <c r="AB53" s="179">
        <v>134.87359818784</v>
      </c>
      <c r="AC53" s="168">
        <v>0.02</v>
      </c>
      <c r="AD53" s="168">
        <v>0.02</v>
      </c>
      <c r="AE53" s="176">
        <v>0</v>
      </c>
      <c r="AF53" s="176">
        <v>0</v>
      </c>
      <c r="AG53" s="167"/>
      <c r="AH53" s="180">
        <v>151.94999999999999</v>
      </c>
      <c r="AI53" s="166">
        <v>59.0849790637224</v>
      </c>
      <c r="AJ53" s="181" t="s">
        <v>53</v>
      </c>
      <c r="AK53" s="188">
        <v>0.93785681053527603</v>
      </c>
      <c r="AL53" s="171">
        <v>-42.472003392959998</v>
      </c>
      <c r="AM53" s="168"/>
      <c r="AN53" s="168"/>
      <c r="AO53" s="176">
        <v>11</v>
      </c>
      <c r="AP53" s="176">
        <v>43</v>
      </c>
      <c r="AQ53" s="167"/>
      <c r="AR53" s="180">
        <v>63.4</v>
      </c>
      <c r="AS53" s="166">
        <v>24.6527652032905</v>
      </c>
      <c r="AT53" s="181" t="s">
        <v>54</v>
      </c>
      <c r="AU53" s="178">
        <v>1.54079782520566</v>
      </c>
      <c r="AV53" s="179">
        <v>14.022983265280001</v>
      </c>
      <c r="AW53" s="168">
        <v>0.01</v>
      </c>
      <c r="AX53" s="168">
        <v>0.01</v>
      </c>
      <c r="AY53" s="176">
        <v>0</v>
      </c>
      <c r="AZ53" s="176">
        <v>0</v>
      </c>
      <c r="BA53" s="167"/>
      <c r="BB53" s="184">
        <v>141.80000000000001</v>
      </c>
      <c r="BC53" s="180">
        <v>55.1382035619337</v>
      </c>
      <c r="BD53" s="181" t="s">
        <v>55</v>
      </c>
      <c r="BE53" s="178">
        <v>1.7230688613104299</v>
      </c>
      <c r="BF53" s="179">
        <v>43.045966530560001</v>
      </c>
      <c r="BG53" s="168">
        <v>0.02</v>
      </c>
      <c r="BH53" s="168">
        <v>0.02</v>
      </c>
      <c r="BI53" s="176">
        <v>0</v>
      </c>
      <c r="BJ53" s="176">
        <v>0</v>
      </c>
      <c r="BK53" s="169"/>
      <c r="BL53" s="185">
        <v>0.8</v>
      </c>
      <c r="BM53" s="188">
        <v>0.73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111</v>
      </c>
      <c r="D54" s="166">
        <v>5.3424844602999997</v>
      </c>
      <c r="E54" s="167"/>
      <c r="F54" s="168">
        <v>0.03</v>
      </c>
      <c r="G54" s="168">
        <v>0.03</v>
      </c>
      <c r="H54" s="169"/>
      <c r="I54" s="170">
        <v>3</v>
      </c>
      <c r="J54" s="170">
        <v>3</v>
      </c>
      <c r="K54" s="167"/>
      <c r="L54" s="171">
        <v>4186.8213100000003</v>
      </c>
      <c r="M54" s="171">
        <v>957.57092999999998</v>
      </c>
      <c r="N54" s="171">
        <v>5144.3922400000001</v>
      </c>
      <c r="O54" s="166">
        <v>962.92132962257097</v>
      </c>
      <c r="P54" s="172">
        <v>280.08499999999998</v>
      </c>
      <c r="Q54" s="178">
        <v>3.4379610818950401</v>
      </c>
      <c r="R54" s="179">
        <v>3348.77252792425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2009.2853050000001</v>
      </c>
      <c r="Y54" s="166">
        <v>376.09567607187199</v>
      </c>
      <c r="Z54" s="177">
        <v>573</v>
      </c>
      <c r="AA54" s="173">
        <v>0.65636243642560599</v>
      </c>
      <c r="AB54" s="174">
        <v>-1664.2070099022801</v>
      </c>
      <c r="AC54" s="168"/>
      <c r="AD54" s="168"/>
      <c r="AE54" s="176">
        <v>1052</v>
      </c>
      <c r="AF54" s="176">
        <v>1665</v>
      </c>
      <c r="AG54" s="167"/>
      <c r="AH54" s="180">
        <v>242.7</v>
      </c>
      <c r="AI54" s="166">
        <v>45.4283024692919</v>
      </c>
      <c r="AJ54" s="181" t="s">
        <v>53</v>
      </c>
      <c r="AK54" s="173">
        <v>0.72108416617923599</v>
      </c>
      <c r="AL54" s="174">
        <v>-161.19182519867999</v>
      </c>
      <c r="AM54" s="168"/>
      <c r="AN54" s="168"/>
      <c r="AO54" s="176">
        <v>94</v>
      </c>
      <c r="AP54" s="176">
        <v>162</v>
      </c>
      <c r="AQ54" s="167"/>
      <c r="AR54" s="180">
        <v>26.9</v>
      </c>
      <c r="AS54" s="166">
        <v>5.0351105744703402</v>
      </c>
      <c r="AT54" s="181" t="s">
        <v>54</v>
      </c>
      <c r="AU54" s="173">
        <v>0.31469441090439598</v>
      </c>
      <c r="AV54" s="174">
        <v>-75.67570163776</v>
      </c>
      <c r="AW54" s="168"/>
      <c r="AX54" s="168"/>
      <c r="AY54" s="176">
        <v>59</v>
      </c>
      <c r="AZ54" s="176">
        <v>76</v>
      </c>
      <c r="BA54" s="167"/>
      <c r="BB54" s="184">
        <v>211.2</v>
      </c>
      <c r="BC54" s="180">
        <v>39.532169268703903</v>
      </c>
      <c r="BD54" s="181" t="s">
        <v>55</v>
      </c>
      <c r="BE54" s="178">
        <v>1.2353802896470001</v>
      </c>
      <c r="BF54" s="179">
        <v>6.0485967244800403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73">
        <v>0.65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112</v>
      </c>
      <c r="D55" s="166">
        <v>1.3966856334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466.33019000000002</v>
      </c>
      <c r="M55" s="171">
        <v>1578.7245</v>
      </c>
      <c r="N55" s="171">
        <v>2045.0546899999999</v>
      </c>
      <c r="O55" s="166">
        <v>1464.2197507406499</v>
      </c>
      <c r="P55" s="172">
        <v>280.08499999999998</v>
      </c>
      <c r="Q55" s="178">
        <v>5.2277692512653298</v>
      </c>
      <c r="R55" s="179">
        <v>1575.6258552429899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671.95690000000002</v>
      </c>
      <c r="Y55" s="166">
        <v>481.10819208774399</v>
      </c>
      <c r="Z55" s="177">
        <v>573</v>
      </c>
      <c r="AA55" s="188">
        <v>0.83963035268367203</v>
      </c>
      <c r="AB55" s="171">
        <v>-288.40414152583998</v>
      </c>
      <c r="AC55" s="168"/>
      <c r="AD55" s="168"/>
      <c r="AE55" s="176">
        <v>129</v>
      </c>
      <c r="AF55" s="176">
        <v>289</v>
      </c>
      <c r="AG55" s="167"/>
      <c r="AH55" s="180">
        <v>61.8</v>
      </c>
      <c r="AI55" s="166">
        <v>44.247609141334202</v>
      </c>
      <c r="AJ55" s="181" t="s">
        <v>53</v>
      </c>
      <c r="AK55" s="173">
        <v>0.70234300224339996</v>
      </c>
      <c r="AL55" s="174">
        <v>-43.789433885039998</v>
      </c>
      <c r="AM55" s="168"/>
      <c r="AN55" s="168"/>
      <c r="AO55" s="176">
        <v>27</v>
      </c>
      <c r="AP55" s="176">
        <v>44</v>
      </c>
      <c r="AQ55" s="167"/>
      <c r="AR55" s="180">
        <v>5</v>
      </c>
      <c r="AS55" s="166">
        <v>3.57990365221151</v>
      </c>
      <c r="AT55" s="181" t="s">
        <v>54</v>
      </c>
      <c r="AU55" s="173">
        <v>0.22374397826321901</v>
      </c>
      <c r="AV55" s="174">
        <v>-21.816364161279999</v>
      </c>
      <c r="AW55" s="168"/>
      <c r="AX55" s="168"/>
      <c r="AY55" s="176">
        <v>18</v>
      </c>
      <c r="AZ55" s="176">
        <v>22</v>
      </c>
      <c r="BA55" s="167"/>
      <c r="BB55" s="184">
        <v>35</v>
      </c>
      <c r="BC55" s="180">
        <v>25.059325565480499</v>
      </c>
      <c r="BD55" s="181" t="s">
        <v>55</v>
      </c>
      <c r="BE55" s="173">
        <v>0.78310392392126604</v>
      </c>
      <c r="BF55" s="174">
        <v>-18.632728322559998</v>
      </c>
      <c r="BG55" s="168"/>
      <c r="BH55" s="168"/>
      <c r="BI55" s="176">
        <v>10</v>
      </c>
      <c r="BJ55" s="176">
        <v>19</v>
      </c>
      <c r="BK55" s="169"/>
      <c r="BL55" s="185">
        <v>0.8</v>
      </c>
      <c r="BM55" s="188">
        <v>0.75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113</v>
      </c>
      <c r="D56" s="166">
        <v>3.0012799531000001</v>
      </c>
      <c r="E56" s="167"/>
      <c r="F56" s="168">
        <v>0.05</v>
      </c>
      <c r="G56" s="168">
        <v>0.05</v>
      </c>
      <c r="H56" s="169"/>
      <c r="I56" s="170">
        <v>4</v>
      </c>
      <c r="J56" s="170">
        <v>4</v>
      </c>
      <c r="K56" s="167"/>
      <c r="L56" s="171">
        <v>1541.43714</v>
      </c>
      <c r="M56" s="171">
        <v>659.06628999999998</v>
      </c>
      <c r="N56" s="171">
        <v>2200.5034300000002</v>
      </c>
      <c r="O56" s="166">
        <v>733.18832777566001</v>
      </c>
      <c r="P56" s="172">
        <v>239.26400000000001</v>
      </c>
      <c r="Q56" s="178">
        <v>3.0643487017506201</v>
      </c>
      <c r="R56" s="179">
        <v>1338.7855339617799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2146.4256300000002</v>
      </c>
      <c r="Y56" s="166">
        <v>715.17008194552898</v>
      </c>
      <c r="Z56" s="177">
        <v>573</v>
      </c>
      <c r="AA56" s="178">
        <v>1.24811532625747</v>
      </c>
      <c r="AB56" s="179">
        <v>82.745534248439498</v>
      </c>
      <c r="AC56" s="168">
        <v>0.02</v>
      </c>
      <c r="AD56" s="168">
        <v>0.02</v>
      </c>
      <c r="AE56" s="176">
        <v>0</v>
      </c>
      <c r="AF56" s="176">
        <v>0</v>
      </c>
      <c r="AG56" s="167"/>
      <c r="AH56" s="180">
        <v>181.8</v>
      </c>
      <c r="AI56" s="166">
        <v>60.574155973760497</v>
      </c>
      <c r="AJ56" s="181" t="s">
        <v>53</v>
      </c>
      <c r="AK56" s="188">
        <v>0.96149453926604</v>
      </c>
      <c r="AL56" s="171">
        <v>-45.096764454359999</v>
      </c>
      <c r="AM56" s="168"/>
      <c r="AN56" s="168"/>
      <c r="AO56" s="176">
        <v>8</v>
      </c>
      <c r="AP56" s="176">
        <v>46</v>
      </c>
      <c r="AQ56" s="167"/>
      <c r="AR56" s="180">
        <v>31.5</v>
      </c>
      <c r="AS56" s="166">
        <v>10.495522074661499</v>
      </c>
      <c r="AT56" s="181" t="s">
        <v>54</v>
      </c>
      <c r="AU56" s="173">
        <v>0.65597012966634205</v>
      </c>
      <c r="AV56" s="174">
        <v>-26.124575099520001</v>
      </c>
      <c r="AW56" s="168"/>
      <c r="AX56" s="168"/>
      <c r="AY56" s="176">
        <v>17</v>
      </c>
      <c r="AZ56" s="176">
        <v>27</v>
      </c>
      <c r="BA56" s="167"/>
      <c r="BB56" s="184">
        <v>136.80000000000001</v>
      </c>
      <c r="BC56" s="180">
        <v>45.5805530099584</v>
      </c>
      <c r="BD56" s="181" t="s">
        <v>55</v>
      </c>
      <c r="BE56" s="178">
        <v>1.4243922815612</v>
      </c>
      <c r="BF56" s="179">
        <v>21.550849800959998</v>
      </c>
      <c r="BG56" s="168">
        <v>0.02</v>
      </c>
      <c r="BH56" s="168">
        <v>0.02</v>
      </c>
      <c r="BI56" s="176">
        <v>0</v>
      </c>
      <c r="BJ56" s="176">
        <v>0</v>
      </c>
      <c r="BK56" s="169"/>
      <c r="BL56" s="185">
        <v>0.8</v>
      </c>
      <c r="BM56" s="188">
        <v>0.73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114</v>
      </c>
      <c r="D57" s="166">
        <v>8.0058416649000002</v>
      </c>
      <c r="E57" s="167"/>
      <c r="F57" s="168">
        <v>4.1000000000000002E-2</v>
      </c>
      <c r="G57" s="168">
        <v>4.1000000000000002E-2</v>
      </c>
      <c r="H57" s="169"/>
      <c r="I57" s="170">
        <v>4</v>
      </c>
      <c r="J57" s="170">
        <v>4</v>
      </c>
      <c r="K57" s="167"/>
      <c r="L57" s="171">
        <v>5902.3992399999997</v>
      </c>
      <c r="M57" s="171">
        <v>4150.8028800000002</v>
      </c>
      <c r="N57" s="171">
        <v>10053.20212</v>
      </c>
      <c r="O57" s="166">
        <v>1255.73331834381</v>
      </c>
      <c r="P57" s="172">
        <v>262.83</v>
      </c>
      <c r="Q57" s="178">
        <v>4.7777396733394601</v>
      </c>
      <c r="R57" s="179">
        <v>7528.1916822572002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5105.8824400000003</v>
      </c>
      <c r="Y57" s="166">
        <v>637.76960046383499</v>
      </c>
      <c r="Z57" s="177">
        <v>573</v>
      </c>
      <c r="AA57" s="182">
        <v>1.11303595194387</v>
      </c>
      <c r="AB57" s="183">
        <v>-398.93428878524003</v>
      </c>
      <c r="AC57" s="168">
        <v>1.0999999999999999E-2</v>
      </c>
      <c r="AD57" s="168">
        <v>1.0999999999999999E-2</v>
      </c>
      <c r="AE57" s="176">
        <v>0</v>
      </c>
      <c r="AF57" s="176">
        <v>399</v>
      </c>
      <c r="AG57" s="167"/>
      <c r="AH57" s="180">
        <v>435.9</v>
      </c>
      <c r="AI57" s="166">
        <v>54.447741817217803</v>
      </c>
      <c r="AJ57" s="181" t="s">
        <v>53</v>
      </c>
      <c r="AK57" s="188">
        <v>0.864249870114568</v>
      </c>
      <c r="AL57" s="171">
        <v>-169.34162986644</v>
      </c>
      <c r="AM57" s="168"/>
      <c r="AN57" s="168"/>
      <c r="AO57" s="176">
        <v>69</v>
      </c>
      <c r="AP57" s="176">
        <v>170</v>
      </c>
      <c r="AQ57" s="167"/>
      <c r="AR57" s="180">
        <v>38.9</v>
      </c>
      <c r="AS57" s="166">
        <v>4.8589519538650396</v>
      </c>
      <c r="AT57" s="181" t="s">
        <v>54</v>
      </c>
      <c r="AU57" s="173">
        <v>0.30368449711656498</v>
      </c>
      <c r="AV57" s="174">
        <v>-114.81215996608</v>
      </c>
      <c r="AW57" s="168"/>
      <c r="AX57" s="168"/>
      <c r="AY57" s="176">
        <v>90</v>
      </c>
      <c r="AZ57" s="176">
        <v>115</v>
      </c>
      <c r="BA57" s="167"/>
      <c r="BB57" s="184">
        <v>311.60000000000002</v>
      </c>
      <c r="BC57" s="180">
        <v>38.921579147155398</v>
      </c>
      <c r="BD57" s="181" t="s">
        <v>55</v>
      </c>
      <c r="BE57" s="178">
        <v>1.21629934834861</v>
      </c>
      <c r="BF57" s="179">
        <v>4.1756800678400099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73">
        <v>0.68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115</v>
      </c>
      <c r="D58" s="166">
        <v>1.8928348537999999</v>
      </c>
      <c r="E58" s="167"/>
      <c r="F58" s="168">
        <v>5.3999999999999999E-2</v>
      </c>
      <c r="G58" s="168">
        <v>5.3999999999999999E-2</v>
      </c>
      <c r="H58" s="169"/>
      <c r="I58" s="170">
        <v>6</v>
      </c>
      <c r="J58" s="170">
        <v>6</v>
      </c>
      <c r="K58" s="167"/>
      <c r="L58" s="171">
        <v>2344.30879</v>
      </c>
      <c r="M58" s="171">
        <v>868.01206999999999</v>
      </c>
      <c r="N58" s="171">
        <v>3212.3208599999998</v>
      </c>
      <c r="O58" s="166">
        <v>1697.0951552117899</v>
      </c>
      <c r="P58" s="172">
        <v>248.27199999999999</v>
      </c>
      <c r="Q58" s="178">
        <v>6.8356284849350297</v>
      </c>
      <c r="R58" s="179">
        <v>2648.3953862128401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1131.08638</v>
      </c>
      <c r="Y58" s="166">
        <v>597.56210518274395</v>
      </c>
      <c r="Z58" s="177">
        <v>573</v>
      </c>
      <c r="AA58" s="182">
        <v>1.0428658031112501</v>
      </c>
      <c r="AB58" s="183">
        <v>-170.42686547288</v>
      </c>
      <c r="AC58" s="168">
        <v>4.0000000000000001E-3</v>
      </c>
      <c r="AD58" s="168">
        <v>4.0000000000000001E-3</v>
      </c>
      <c r="AE58" s="176">
        <v>0</v>
      </c>
      <c r="AF58" s="176">
        <v>171</v>
      </c>
      <c r="AG58" s="167"/>
      <c r="AH58" s="180">
        <v>144.4</v>
      </c>
      <c r="AI58" s="166">
        <v>76.287690767161607</v>
      </c>
      <c r="AJ58" s="181" t="s">
        <v>53</v>
      </c>
      <c r="AK58" s="178">
        <v>1.21091572646288</v>
      </c>
      <c r="AL58" s="179">
        <v>1.3016850527200201</v>
      </c>
      <c r="AM58" s="168">
        <v>0.02</v>
      </c>
      <c r="AN58" s="168">
        <v>0.02</v>
      </c>
      <c r="AO58" s="176">
        <v>0</v>
      </c>
      <c r="AP58" s="176">
        <v>0</v>
      </c>
      <c r="AQ58" s="167"/>
      <c r="AR58" s="180">
        <v>29.9</v>
      </c>
      <c r="AS58" s="166">
        <v>15.796412423394299</v>
      </c>
      <c r="AT58" s="181" t="s">
        <v>54</v>
      </c>
      <c r="AU58" s="188">
        <v>0.98727577646214204</v>
      </c>
      <c r="AV58" s="171">
        <v>-6.4424291929599997</v>
      </c>
      <c r="AW58" s="168"/>
      <c r="AX58" s="168"/>
      <c r="AY58" s="176">
        <v>1</v>
      </c>
      <c r="AZ58" s="176">
        <v>7</v>
      </c>
      <c r="BA58" s="167"/>
      <c r="BB58" s="184">
        <v>87</v>
      </c>
      <c r="BC58" s="180">
        <v>45.962805379107103</v>
      </c>
      <c r="BD58" s="181" t="s">
        <v>55</v>
      </c>
      <c r="BE58" s="178">
        <v>1.4363376680971001</v>
      </c>
      <c r="BF58" s="179">
        <v>14.31514161408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82">
        <v>0.81</v>
      </c>
      <c r="BN58" s="186">
        <v>3.7500000000000001E-4</v>
      </c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116</v>
      </c>
      <c r="D59" s="166">
        <v>2.0866365814000001</v>
      </c>
      <c r="E59" s="167"/>
      <c r="F59" s="168">
        <v>4.7E-2</v>
      </c>
      <c r="G59" s="168">
        <v>4.7E-2</v>
      </c>
      <c r="H59" s="169"/>
      <c r="I59" s="170">
        <v>4</v>
      </c>
      <c r="J59" s="170">
        <v>4</v>
      </c>
      <c r="K59" s="167"/>
      <c r="L59" s="171">
        <v>894.07150000000001</v>
      </c>
      <c r="M59" s="171">
        <v>793.84891000000005</v>
      </c>
      <c r="N59" s="171">
        <v>1687.9204099999999</v>
      </c>
      <c r="O59" s="166">
        <v>808.919207611856</v>
      </c>
      <c r="P59" s="172">
        <v>256.27100000000002</v>
      </c>
      <c r="Q59" s="178">
        <v>3.1564992044041502</v>
      </c>
      <c r="R59" s="179">
        <v>1046.22707797765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1266.10204</v>
      </c>
      <c r="Y59" s="166">
        <v>606.76691441426101</v>
      </c>
      <c r="Z59" s="177">
        <v>573</v>
      </c>
      <c r="AA59" s="182">
        <v>1.0589300426077899</v>
      </c>
      <c r="AB59" s="183">
        <v>-168.66927337064001</v>
      </c>
      <c r="AC59" s="168">
        <v>6.0000000000000001E-3</v>
      </c>
      <c r="AD59" s="168">
        <v>6.0000000000000001E-3</v>
      </c>
      <c r="AE59" s="176">
        <v>0</v>
      </c>
      <c r="AF59" s="176">
        <v>169</v>
      </c>
      <c r="AG59" s="167"/>
      <c r="AH59" s="180">
        <v>145.80000000000001</v>
      </c>
      <c r="AI59" s="166">
        <v>69.873211894990106</v>
      </c>
      <c r="AJ59" s="181" t="s">
        <v>53</v>
      </c>
      <c r="AK59" s="182">
        <v>1.1090986015077799</v>
      </c>
      <c r="AL59" s="183">
        <v>-11.94972555384</v>
      </c>
      <c r="AM59" s="168">
        <v>1.0999999999999999E-2</v>
      </c>
      <c r="AN59" s="168">
        <v>1.0999999999999999E-2</v>
      </c>
      <c r="AO59" s="176">
        <v>0</v>
      </c>
      <c r="AP59" s="176">
        <v>12</v>
      </c>
      <c r="AQ59" s="167"/>
      <c r="AR59" s="180">
        <v>12.8</v>
      </c>
      <c r="AS59" s="166">
        <v>6.1342737466109298</v>
      </c>
      <c r="AT59" s="181" t="s">
        <v>54</v>
      </c>
      <c r="AU59" s="173">
        <v>0.383392109163183</v>
      </c>
      <c r="AV59" s="174">
        <v>-27.26342236288</v>
      </c>
      <c r="AW59" s="168"/>
      <c r="AX59" s="168"/>
      <c r="AY59" s="176">
        <v>21</v>
      </c>
      <c r="AZ59" s="176">
        <v>28</v>
      </c>
      <c r="BA59" s="167"/>
      <c r="BB59" s="184">
        <v>91.8</v>
      </c>
      <c r="BC59" s="180">
        <v>43.994244526475299</v>
      </c>
      <c r="BD59" s="181" t="s">
        <v>55</v>
      </c>
      <c r="BE59" s="178">
        <v>1.37482014145235</v>
      </c>
      <c r="BF59" s="179">
        <v>11.673155274240001</v>
      </c>
      <c r="BG59" s="168">
        <v>0.02</v>
      </c>
      <c r="BH59" s="168">
        <v>0.02</v>
      </c>
      <c r="BI59" s="176">
        <v>0</v>
      </c>
      <c r="BJ59" s="176">
        <v>0</v>
      </c>
      <c r="BK59" s="169"/>
      <c r="BL59" s="185">
        <v>0.8</v>
      </c>
      <c r="BM59" s="188">
        <v>0.72</v>
      </c>
      <c r="BN59" s="186"/>
      <c r="BO59" s="187">
        <v>0.95</v>
      </c>
      <c r="BP59" s="173">
        <v>0.71</v>
      </c>
      <c r="BQ59" s="186"/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117</v>
      </c>
      <c r="D60" s="166">
        <v>2.4806793824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1615.69109</v>
      </c>
      <c r="M60" s="171">
        <v>2766.10077</v>
      </c>
      <c r="N60" s="171">
        <v>4381.7918600000003</v>
      </c>
      <c r="O60" s="166">
        <v>1766.3676697150299</v>
      </c>
      <c r="P60" s="172">
        <v>273.43799999999999</v>
      </c>
      <c r="Q60" s="178">
        <v>6.4598470940945703</v>
      </c>
      <c r="R60" s="179">
        <v>3567.81744924237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1810.34968</v>
      </c>
      <c r="Y60" s="166">
        <v>729.77979050582803</v>
      </c>
      <c r="Z60" s="177">
        <v>573</v>
      </c>
      <c r="AA60" s="178">
        <v>1.27361219983565</v>
      </c>
      <c r="AB60" s="179">
        <v>104.63453666176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128.94999999999999</v>
      </c>
      <c r="AI60" s="166">
        <v>51.981727632711603</v>
      </c>
      <c r="AJ60" s="181" t="s">
        <v>53</v>
      </c>
      <c r="AK60" s="188">
        <v>0.82510678782081903</v>
      </c>
      <c r="AL60" s="171">
        <v>-58.589361309440001</v>
      </c>
      <c r="AM60" s="168"/>
      <c r="AN60" s="168"/>
      <c r="AO60" s="176">
        <v>28</v>
      </c>
      <c r="AP60" s="176">
        <v>59</v>
      </c>
      <c r="AQ60" s="167"/>
      <c r="AR60" s="180">
        <v>10.6</v>
      </c>
      <c r="AS60" s="166">
        <v>4.2730229771752102</v>
      </c>
      <c r="AT60" s="181" t="s">
        <v>54</v>
      </c>
      <c r="AU60" s="173">
        <v>0.26706393607345102</v>
      </c>
      <c r="AV60" s="174">
        <v>-37.029044142079997</v>
      </c>
      <c r="AW60" s="168"/>
      <c r="AX60" s="168"/>
      <c r="AY60" s="176">
        <v>30</v>
      </c>
      <c r="AZ60" s="176">
        <v>38</v>
      </c>
      <c r="BA60" s="167"/>
      <c r="BB60" s="184">
        <v>104.8</v>
      </c>
      <c r="BC60" s="180">
        <v>42.2464913215058</v>
      </c>
      <c r="BD60" s="181" t="s">
        <v>55</v>
      </c>
      <c r="BE60" s="178">
        <v>1.32020285379706</v>
      </c>
      <c r="BF60" s="179">
        <v>9.5419117158399995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73">
        <v>0.66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118</v>
      </c>
      <c r="C61" s="165" t="s">
        <v>119</v>
      </c>
      <c r="D61" s="166">
        <v>2.8737187408999998</v>
      </c>
      <c r="E61" s="167"/>
      <c r="F61" s="168">
        <v>0.03</v>
      </c>
      <c r="G61" s="168">
        <v>0.03</v>
      </c>
      <c r="H61" s="169"/>
      <c r="I61" s="170">
        <v>2</v>
      </c>
      <c r="J61" s="170">
        <v>2</v>
      </c>
      <c r="K61" s="167"/>
      <c r="L61" s="171">
        <v>2852.4804199999999</v>
      </c>
      <c r="M61" s="171">
        <v>702.81158000000005</v>
      </c>
      <c r="N61" s="171">
        <v>3555.2919999999999</v>
      </c>
      <c r="O61" s="166">
        <v>1237.17465783953</v>
      </c>
      <c r="P61" s="172">
        <v>264.72899999999998</v>
      </c>
      <c r="Q61" s="178">
        <v>4.6733627892657399</v>
      </c>
      <c r="R61" s="179">
        <v>2642.3839737283402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1541.0890400000001</v>
      </c>
      <c r="Y61" s="166">
        <v>536.26996200656595</v>
      </c>
      <c r="Z61" s="177">
        <v>573</v>
      </c>
      <c r="AA61" s="188">
        <v>0.93589871205334396</v>
      </c>
      <c r="AB61" s="171">
        <v>-434.87996624284</v>
      </c>
      <c r="AC61" s="168"/>
      <c r="AD61" s="168"/>
      <c r="AE61" s="176">
        <v>106</v>
      </c>
      <c r="AF61" s="176">
        <v>435</v>
      </c>
      <c r="AG61" s="167"/>
      <c r="AH61" s="180">
        <v>158.25</v>
      </c>
      <c r="AI61" s="166">
        <v>55.068019617827602</v>
      </c>
      <c r="AJ61" s="181" t="s">
        <v>53</v>
      </c>
      <c r="AK61" s="188">
        <v>0.874095549489327</v>
      </c>
      <c r="AL61" s="171">
        <v>-59.003136812039997</v>
      </c>
      <c r="AM61" s="168"/>
      <c r="AN61" s="168"/>
      <c r="AO61" s="176">
        <v>23</v>
      </c>
      <c r="AP61" s="176">
        <v>60</v>
      </c>
      <c r="AQ61" s="167"/>
      <c r="AR61" s="180">
        <v>14</v>
      </c>
      <c r="AS61" s="166">
        <v>4.8717363326988101</v>
      </c>
      <c r="AT61" s="181" t="s">
        <v>54</v>
      </c>
      <c r="AU61" s="173">
        <v>0.30448352079367602</v>
      </c>
      <c r="AV61" s="174">
        <v>-41.175399825280003</v>
      </c>
      <c r="AW61" s="168"/>
      <c r="AX61" s="168"/>
      <c r="AY61" s="176">
        <v>32</v>
      </c>
      <c r="AZ61" s="176">
        <v>42</v>
      </c>
      <c r="BA61" s="167"/>
      <c r="BB61" s="184">
        <v>130.19999999999999</v>
      </c>
      <c r="BC61" s="180">
        <v>45.307147894098897</v>
      </c>
      <c r="BD61" s="181" t="s">
        <v>55</v>
      </c>
      <c r="BE61" s="178">
        <v>1.4158483716905901</v>
      </c>
      <c r="BF61" s="179">
        <v>19.84920034944</v>
      </c>
      <c r="BG61" s="168">
        <v>0.02</v>
      </c>
      <c r="BH61" s="168">
        <v>0.02</v>
      </c>
      <c r="BI61" s="176">
        <v>0</v>
      </c>
      <c r="BJ61" s="176">
        <v>0</v>
      </c>
      <c r="BK61" s="169"/>
      <c r="BL61" s="185">
        <v>0.8</v>
      </c>
      <c r="BM61" s="173">
        <v>0.68</v>
      </c>
      <c r="BN61" s="186"/>
      <c r="BO61" s="187">
        <v>0.95</v>
      </c>
      <c r="BP61" s="188">
        <v>0.9</v>
      </c>
      <c r="BQ61" s="186"/>
    </row>
    <row r="62" spans="1:69" s="156" customFormat="1" ht="22.35" customHeight="1" x14ac:dyDescent="0.2">
      <c r="A62" s="165" t="s">
        <v>80</v>
      </c>
      <c r="B62" s="165" t="s">
        <v>118</v>
      </c>
      <c r="C62" s="165" t="s">
        <v>120</v>
      </c>
      <c r="D62" s="166">
        <v>1.4674692664</v>
      </c>
      <c r="E62" s="167"/>
      <c r="F62" s="168">
        <v>2.4E-2</v>
      </c>
      <c r="G62" s="168">
        <v>2.4E-2</v>
      </c>
      <c r="H62" s="169"/>
      <c r="I62" s="170">
        <v>3</v>
      </c>
      <c r="J62" s="170">
        <v>3</v>
      </c>
      <c r="K62" s="167"/>
      <c r="L62" s="171">
        <v>2197.92515</v>
      </c>
      <c r="M62" s="171">
        <v>1213.00992</v>
      </c>
      <c r="N62" s="171">
        <v>3410.93507</v>
      </c>
      <c r="O62" s="166">
        <v>2324.3655919061998</v>
      </c>
      <c r="P62" s="172">
        <v>287.5</v>
      </c>
      <c r="Q62" s="178">
        <v>8.0847498848911297</v>
      </c>
      <c r="R62" s="179">
        <v>2904.6581730920002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956.11973</v>
      </c>
      <c r="Y62" s="166">
        <v>651.54327377877905</v>
      </c>
      <c r="Z62" s="177">
        <v>573</v>
      </c>
      <c r="AA62" s="182">
        <v>1.1370737762282399</v>
      </c>
      <c r="AB62" s="183">
        <v>-52.912137576639999</v>
      </c>
      <c r="AC62" s="168">
        <v>1.4E-2</v>
      </c>
      <c r="AD62" s="168">
        <v>1.4E-2</v>
      </c>
      <c r="AE62" s="176">
        <v>0</v>
      </c>
      <c r="AF62" s="176">
        <v>53</v>
      </c>
      <c r="AG62" s="167"/>
      <c r="AH62" s="180">
        <v>66.2</v>
      </c>
      <c r="AI62" s="166">
        <v>45.111677304426301</v>
      </c>
      <c r="AJ62" s="181" t="s">
        <v>53</v>
      </c>
      <c r="AK62" s="173">
        <v>0.71605836991152905</v>
      </c>
      <c r="AL62" s="174">
        <v>-44.740676539840003</v>
      </c>
      <c r="AM62" s="168"/>
      <c r="AN62" s="168"/>
      <c r="AO62" s="176">
        <v>27</v>
      </c>
      <c r="AP62" s="176">
        <v>45</v>
      </c>
      <c r="AQ62" s="167"/>
      <c r="AR62" s="180">
        <v>11.6</v>
      </c>
      <c r="AS62" s="166">
        <v>7.9047652074221304</v>
      </c>
      <c r="AT62" s="181" t="s">
        <v>54</v>
      </c>
      <c r="AU62" s="173">
        <v>0.49404782546388298</v>
      </c>
      <c r="AV62" s="174">
        <v>-16.575409914880002</v>
      </c>
      <c r="AW62" s="168"/>
      <c r="AX62" s="168"/>
      <c r="AY62" s="176">
        <v>12</v>
      </c>
      <c r="AZ62" s="176">
        <v>17</v>
      </c>
      <c r="BA62" s="167"/>
      <c r="BB62" s="184">
        <v>44.6</v>
      </c>
      <c r="BC62" s="180">
        <v>30.392459331985101</v>
      </c>
      <c r="BD62" s="181" t="s">
        <v>55</v>
      </c>
      <c r="BE62" s="188">
        <v>0.94976435412453397</v>
      </c>
      <c r="BF62" s="171">
        <v>-11.750819829759999</v>
      </c>
      <c r="BG62" s="168"/>
      <c r="BH62" s="168"/>
      <c r="BI62" s="176">
        <v>3</v>
      </c>
      <c r="BJ62" s="176">
        <v>12</v>
      </c>
      <c r="BK62" s="169"/>
      <c r="BL62" s="185">
        <v>0.8</v>
      </c>
      <c r="BM62" s="188">
        <v>0.75</v>
      </c>
      <c r="BN62" s="186"/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118</v>
      </c>
      <c r="C63" s="165" t="s">
        <v>121</v>
      </c>
      <c r="D63" s="166">
        <v>4.3960267679999996</v>
      </c>
      <c r="E63" s="167"/>
      <c r="F63" s="168">
        <v>0.03</v>
      </c>
      <c r="G63" s="168">
        <v>0.03</v>
      </c>
      <c r="H63" s="169"/>
      <c r="I63" s="170">
        <v>3</v>
      </c>
      <c r="J63" s="170">
        <v>3</v>
      </c>
      <c r="K63" s="167"/>
      <c r="L63" s="171">
        <v>3553.2466899999999</v>
      </c>
      <c r="M63" s="171">
        <v>1977.00397</v>
      </c>
      <c r="N63" s="171">
        <v>5530.2506599999997</v>
      </c>
      <c r="O63" s="166">
        <v>1258.01114321149</v>
      </c>
      <c r="P63" s="172">
        <v>287.5</v>
      </c>
      <c r="Q63" s="178">
        <v>4.3756909329095297</v>
      </c>
      <c r="R63" s="179">
        <v>4013.6214250399998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2045.2347050000001</v>
      </c>
      <c r="Y63" s="166">
        <v>465.24619001137103</v>
      </c>
      <c r="Z63" s="177">
        <v>573</v>
      </c>
      <c r="AA63" s="188">
        <v>0.81194797558703402</v>
      </c>
      <c r="AB63" s="171">
        <v>-977.47330067680002</v>
      </c>
      <c r="AC63" s="168"/>
      <c r="AD63" s="168"/>
      <c r="AE63" s="176">
        <v>474</v>
      </c>
      <c r="AF63" s="176">
        <v>978</v>
      </c>
      <c r="AG63" s="167"/>
      <c r="AH63" s="180">
        <v>164.9</v>
      </c>
      <c r="AI63" s="166">
        <v>37.511145564525798</v>
      </c>
      <c r="AJ63" s="181" t="s">
        <v>53</v>
      </c>
      <c r="AK63" s="173">
        <v>0.59541500896072697</v>
      </c>
      <c r="AL63" s="174">
        <v>-167.43962366080001</v>
      </c>
      <c r="AM63" s="168"/>
      <c r="AN63" s="168"/>
      <c r="AO63" s="176">
        <v>113</v>
      </c>
      <c r="AP63" s="176">
        <v>168</v>
      </c>
      <c r="AQ63" s="167"/>
      <c r="AR63" s="180">
        <v>52.4</v>
      </c>
      <c r="AS63" s="166">
        <v>11.9198546245067</v>
      </c>
      <c r="AT63" s="181" t="s">
        <v>54</v>
      </c>
      <c r="AU63" s="173">
        <v>0.74499091403166795</v>
      </c>
      <c r="AV63" s="174">
        <v>-32.003713945599998</v>
      </c>
      <c r="AW63" s="168"/>
      <c r="AX63" s="168"/>
      <c r="AY63" s="176">
        <v>18</v>
      </c>
      <c r="AZ63" s="176">
        <v>33</v>
      </c>
      <c r="BA63" s="167"/>
      <c r="BB63" s="184">
        <v>199.6</v>
      </c>
      <c r="BC63" s="180">
        <v>45.404637081136201</v>
      </c>
      <c r="BD63" s="181" t="s">
        <v>55</v>
      </c>
      <c r="BE63" s="178">
        <v>1.4188949087855101</v>
      </c>
      <c r="BF63" s="179">
        <v>30.792572108800002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0.75</v>
      </c>
      <c r="BN63" s="186"/>
      <c r="BO63" s="187">
        <v>0.95</v>
      </c>
      <c r="BP63" s="178">
        <v>1</v>
      </c>
      <c r="BQ63" s="186">
        <v>2.5000000000000001E-3</v>
      </c>
    </row>
    <row r="64" spans="1:69" s="156" customFormat="1" ht="22.35" customHeight="1" x14ac:dyDescent="0.2">
      <c r="A64" s="165" t="s">
        <v>80</v>
      </c>
      <c r="B64" s="165" t="s">
        <v>118</v>
      </c>
      <c r="C64" s="165" t="s">
        <v>122</v>
      </c>
      <c r="D64" s="166">
        <v>4.5922940929999996</v>
      </c>
      <c r="E64" s="167"/>
      <c r="F64" s="168">
        <v>4.4999999999999998E-2</v>
      </c>
      <c r="G64" s="168">
        <v>4.4999999999999998E-2</v>
      </c>
      <c r="H64" s="169"/>
      <c r="I64" s="170">
        <v>5</v>
      </c>
      <c r="J64" s="170">
        <v>5</v>
      </c>
      <c r="K64" s="167"/>
      <c r="L64" s="171">
        <v>5184.4554099999996</v>
      </c>
      <c r="M64" s="171">
        <v>1779.5961299999999</v>
      </c>
      <c r="N64" s="171">
        <v>6964.0515400000004</v>
      </c>
      <c r="O64" s="166">
        <v>1516.4646250803601</v>
      </c>
      <c r="P64" s="172">
        <v>287.5</v>
      </c>
      <c r="Q64" s="178">
        <v>5.2746595654969104</v>
      </c>
      <c r="R64" s="179">
        <v>5379.7100779149996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2885.567215</v>
      </c>
      <c r="Y64" s="166">
        <v>628.34983051247696</v>
      </c>
      <c r="Z64" s="177">
        <v>573</v>
      </c>
      <c r="AA64" s="182">
        <v>1.096596562849</v>
      </c>
      <c r="AB64" s="183">
        <v>-272.09420334679999</v>
      </c>
      <c r="AC64" s="168">
        <v>0.01</v>
      </c>
      <c r="AD64" s="168">
        <v>0.01</v>
      </c>
      <c r="AE64" s="176">
        <v>0</v>
      </c>
      <c r="AF64" s="176">
        <v>273</v>
      </c>
      <c r="AG64" s="167"/>
      <c r="AH64" s="180">
        <v>303.55</v>
      </c>
      <c r="AI64" s="166">
        <v>66.0998607346814</v>
      </c>
      <c r="AJ64" s="181" t="s">
        <v>53</v>
      </c>
      <c r="AK64" s="182">
        <v>1.04920413864574</v>
      </c>
      <c r="AL64" s="183">
        <v>-43.627433430799996</v>
      </c>
      <c r="AM64" s="168">
        <v>5.0000000000000001E-3</v>
      </c>
      <c r="AN64" s="168">
        <v>5.0000000000000001E-3</v>
      </c>
      <c r="AO64" s="176">
        <v>0</v>
      </c>
      <c r="AP64" s="176">
        <v>44</v>
      </c>
      <c r="AQ64" s="167"/>
      <c r="AR64" s="180">
        <v>46.2</v>
      </c>
      <c r="AS64" s="166">
        <v>10.060331299431001</v>
      </c>
      <c r="AT64" s="181" t="s">
        <v>54</v>
      </c>
      <c r="AU64" s="173">
        <v>0.62877070621443798</v>
      </c>
      <c r="AV64" s="174">
        <v>-41.972046585599998</v>
      </c>
      <c r="AW64" s="168"/>
      <c r="AX64" s="168"/>
      <c r="AY64" s="176">
        <v>28</v>
      </c>
      <c r="AZ64" s="176">
        <v>42</v>
      </c>
      <c r="BA64" s="167"/>
      <c r="BB64" s="184">
        <v>223.8</v>
      </c>
      <c r="BC64" s="180">
        <v>48.733812658282602</v>
      </c>
      <c r="BD64" s="181" t="s">
        <v>55</v>
      </c>
      <c r="BE64" s="178">
        <v>1.52293164557133</v>
      </c>
      <c r="BF64" s="179">
        <v>47.455906828800003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88">
        <v>0.77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123</v>
      </c>
      <c r="D65" s="166">
        <v>1.4446997008</v>
      </c>
      <c r="E65" s="167"/>
      <c r="F65" s="168">
        <v>3.2500000000000001E-2</v>
      </c>
      <c r="G65" s="168">
        <v>3.2500000000000001E-2</v>
      </c>
      <c r="H65" s="169"/>
      <c r="I65" s="170">
        <v>5</v>
      </c>
      <c r="J65" s="170">
        <v>5</v>
      </c>
      <c r="K65" s="167"/>
      <c r="L65" s="171">
        <v>703.77817000000005</v>
      </c>
      <c r="M65" s="171">
        <v>-251.60166000000001</v>
      </c>
      <c r="N65" s="171">
        <v>452.17651000000001</v>
      </c>
      <c r="O65" s="166">
        <v>312.98996583830399</v>
      </c>
      <c r="P65" s="172">
        <v>287.5</v>
      </c>
      <c r="Q65" s="182">
        <v>1.0886607507419299</v>
      </c>
      <c r="R65" s="183">
        <v>-46.244886776000001</v>
      </c>
      <c r="S65" s="168">
        <v>4.4999999999999997E-3</v>
      </c>
      <c r="T65" s="168">
        <v>4.4999999999999997E-3</v>
      </c>
      <c r="U65" s="175">
        <v>0</v>
      </c>
      <c r="V65" s="176">
        <v>47</v>
      </c>
      <c r="W65" s="167"/>
      <c r="X65" s="175">
        <v>673.35995500000001</v>
      </c>
      <c r="Y65" s="166">
        <v>466.089911022428</v>
      </c>
      <c r="Z65" s="177">
        <v>573</v>
      </c>
      <c r="AA65" s="188">
        <v>0.81342043808451603</v>
      </c>
      <c r="AB65" s="171">
        <v>-320.01555927008002</v>
      </c>
      <c r="AC65" s="168"/>
      <c r="AD65" s="168"/>
      <c r="AE65" s="176">
        <v>155</v>
      </c>
      <c r="AF65" s="176">
        <v>321</v>
      </c>
      <c r="AG65" s="167"/>
      <c r="AH65" s="180">
        <v>94.15</v>
      </c>
      <c r="AI65" s="166">
        <v>65.169252785104504</v>
      </c>
      <c r="AJ65" s="181" t="s">
        <v>53</v>
      </c>
      <c r="AK65" s="182">
        <v>1.0344325838905499</v>
      </c>
      <c r="AL65" s="183">
        <v>-15.06929738048</v>
      </c>
      <c r="AM65" s="168">
        <v>3.0000000000000001E-3</v>
      </c>
      <c r="AN65" s="168">
        <v>3.0000000000000001E-3</v>
      </c>
      <c r="AO65" s="176">
        <v>0</v>
      </c>
      <c r="AP65" s="176">
        <v>16</v>
      </c>
      <c r="AQ65" s="167"/>
      <c r="AR65" s="180">
        <v>25.4</v>
      </c>
      <c r="AS65" s="166">
        <v>17.5815084518497</v>
      </c>
      <c r="AT65" s="181" t="s">
        <v>54</v>
      </c>
      <c r="AU65" s="182">
        <v>1.09884427824061</v>
      </c>
      <c r="AV65" s="183">
        <v>-2.3382342553600002</v>
      </c>
      <c r="AW65" s="168">
        <v>5.0000000000000001E-3</v>
      </c>
      <c r="AX65" s="168">
        <v>5.0000000000000001E-3</v>
      </c>
      <c r="AY65" s="176">
        <v>0</v>
      </c>
      <c r="AZ65" s="176">
        <v>3</v>
      </c>
      <c r="BA65" s="167"/>
      <c r="BB65" s="184">
        <v>56.4</v>
      </c>
      <c r="BC65" s="180">
        <v>39.039254987571901</v>
      </c>
      <c r="BD65" s="181" t="s">
        <v>55</v>
      </c>
      <c r="BE65" s="178">
        <v>1.2199767183616199</v>
      </c>
      <c r="BF65" s="179">
        <v>0.92353148928000195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0.64</v>
      </c>
      <c r="BN65" s="186"/>
      <c r="BO65" s="187">
        <v>0.95</v>
      </c>
      <c r="BP65" s="178">
        <v>1</v>
      </c>
      <c r="BQ65" s="186">
        <v>2.5000000000000001E-3</v>
      </c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124</v>
      </c>
      <c r="D66" s="166">
        <v>3.1259549303999998</v>
      </c>
      <c r="E66" s="167"/>
      <c r="F66" s="168">
        <v>3.0499999999999999E-2</v>
      </c>
      <c r="G66" s="168">
        <v>3.0499999999999999E-2</v>
      </c>
      <c r="H66" s="169"/>
      <c r="I66" s="170">
        <v>4</v>
      </c>
      <c r="J66" s="170">
        <v>4</v>
      </c>
      <c r="K66" s="167"/>
      <c r="L66" s="171">
        <v>2963.7654200000002</v>
      </c>
      <c r="M66" s="171">
        <v>818.37426000000005</v>
      </c>
      <c r="N66" s="171">
        <v>3782.1396800000002</v>
      </c>
      <c r="O66" s="166">
        <v>1209.9149745310101</v>
      </c>
      <c r="P66" s="172">
        <v>253.321</v>
      </c>
      <c r="Q66" s="178">
        <v>4.7762126887664698</v>
      </c>
      <c r="R66" s="179">
        <v>2831.8956452913699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1509.89195</v>
      </c>
      <c r="Y66" s="166">
        <v>483.01782451060302</v>
      </c>
      <c r="Z66" s="177">
        <v>573</v>
      </c>
      <c r="AA66" s="188">
        <v>0.84296304452112103</v>
      </c>
      <c r="AB66" s="171">
        <v>-639.51466014304003</v>
      </c>
      <c r="AC66" s="168"/>
      <c r="AD66" s="168"/>
      <c r="AE66" s="176">
        <v>282</v>
      </c>
      <c r="AF66" s="176">
        <v>640</v>
      </c>
      <c r="AG66" s="167"/>
      <c r="AH66" s="180">
        <v>125.8</v>
      </c>
      <c r="AI66" s="166">
        <v>40.243702420847903</v>
      </c>
      <c r="AJ66" s="181" t="s">
        <v>53</v>
      </c>
      <c r="AK66" s="173">
        <v>0.638788927315046</v>
      </c>
      <c r="AL66" s="174">
        <v>-110.52219273823999</v>
      </c>
      <c r="AM66" s="168"/>
      <c r="AN66" s="168"/>
      <c r="AO66" s="176">
        <v>72</v>
      </c>
      <c r="AP66" s="176">
        <v>111</v>
      </c>
      <c r="AQ66" s="167"/>
      <c r="AR66" s="180">
        <v>50.6</v>
      </c>
      <c r="AS66" s="166">
        <v>16.187053596938799</v>
      </c>
      <c r="AT66" s="181" t="s">
        <v>54</v>
      </c>
      <c r="AU66" s="182">
        <v>1.0116908498086801</v>
      </c>
      <c r="AV66" s="183">
        <v>-9.4183346636799996</v>
      </c>
      <c r="AW66" s="168">
        <v>5.0000000000000001E-4</v>
      </c>
      <c r="AX66" s="168">
        <v>5.0000000000000001E-4</v>
      </c>
      <c r="AY66" s="176">
        <v>0</v>
      </c>
      <c r="AZ66" s="176">
        <v>10</v>
      </c>
      <c r="BA66" s="167"/>
      <c r="BB66" s="184">
        <v>169</v>
      </c>
      <c r="BC66" s="180">
        <v>54.0634794047957</v>
      </c>
      <c r="BD66" s="181" t="s">
        <v>55</v>
      </c>
      <c r="BE66" s="178">
        <v>1.6894837313998701</v>
      </c>
      <c r="BF66" s="179">
        <v>48.963330672639998</v>
      </c>
      <c r="BG66" s="168">
        <v>0.02</v>
      </c>
      <c r="BH66" s="168">
        <v>0.02</v>
      </c>
      <c r="BI66" s="176">
        <v>0</v>
      </c>
      <c r="BJ66" s="176">
        <v>0</v>
      </c>
      <c r="BK66" s="169"/>
      <c r="BL66" s="185">
        <v>0.8</v>
      </c>
      <c r="BM66" s="173">
        <v>0.62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125</v>
      </c>
      <c r="D67" s="166">
        <v>2.2744243073999999</v>
      </c>
      <c r="E67" s="167"/>
      <c r="F67" s="168">
        <v>3.3000000000000002E-2</v>
      </c>
      <c r="G67" s="168">
        <v>3.3000000000000002E-2</v>
      </c>
      <c r="H67" s="169"/>
      <c r="I67" s="170">
        <v>4</v>
      </c>
      <c r="J67" s="170">
        <v>4</v>
      </c>
      <c r="K67" s="167"/>
      <c r="L67" s="171">
        <v>1936.8040100000001</v>
      </c>
      <c r="M67" s="171">
        <v>351.07585999999998</v>
      </c>
      <c r="N67" s="171">
        <v>2287.8798700000002</v>
      </c>
      <c r="O67" s="166">
        <v>1005.91603007241</v>
      </c>
      <c r="P67" s="172">
        <v>252.24799999999999</v>
      </c>
      <c r="Q67" s="178">
        <v>3.9878057707986199</v>
      </c>
      <c r="R67" s="179">
        <v>1599.4170907683599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1339.8787050000001</v>
      </c>
      <c r="Y67" s="166">
        <v>589.106746986747</v>
      </c>
      <c r="Z67" s="177">
        <v>573</v>
      </c>
      <c r="AA67" s="182">
        <v>1.02810950608507</v>
      </c>
      <c r="AB67" s="183">
        <v>-224.01544876823999</v>
      </c>
      <c r="AC67" s="168">
        <v>3.0000000000000001E-3</v>
      </c>
      <c r="AD67" s="168">
        <v>3.0000000000000001E-3</v>
      </c>
      <c r="AE67" s="176">
        <v>0</v>
      </c>
      <c r="AF67" s="176">
        <v>225</v>
      </c>
      <c r="AG67" s="167"/>
      <c r="AH67" s="180">
        <v>128.5</v>
      </c>
      <c r="AI67" s="166">
        <v>56.497813350796598</v>
      </c>
      <c r="AJ67" s="181" t="s">
        <v>53</v>
      </c>
      <c r="AK67" s="188">
        <v>0.89679068810788198</v>
      </c>
      <c r="AL67" s="171">
        <v>-43.446477639439998</v>
      </c>
      <c r="AM67" s="168"/>
      <c r="AN67" s="168"/>
      <c r="AO67" s="176">
        <v>15</v>
      </c>
      <c r="AP67" s="176">
        <v>44</v>
      </c>
      <c r="AQ67" s="167"/>
      <c r="AR67" s="180">
        <v>24.8</v>
      </c>
      <c r="AS67" s="166">
        <v>10.9038581408541</v>
      </c>
      <c r="AT67" s="181" t="s">
        <v>54</v>
      </c>
      <c r="AU67" s="173">
        <v>0.681491133803382</v>
      </c>
      <c r="AV67" s="174">
        <v>-18.868946702079999</v>
      </c>
      <c r="AW67" s="168"/>
      <c r="AX67" s="168"/>
      <c r="AY67" s="176">
        <v>12</v>
      </c>
      <c r="AZ67" s="176">
        <v>19</v>
      </c>
      <c r="BA67" s="167"/>
      <c r="BB67" s="184">
        <v>92.4</v>
      </c>
      <c r="BC67" s="180">
        <v>40.625665008666203</v>
      </c>
      <c r="BD67" s="181" t="s">
        <v>55</v>
      </c>
      <c r="BE67" s="178">
        <v>1.26955203152082</v>
      </c>
      <c r="BF67" s="179">
        <v>5.0621065958400102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0.74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126</v>
      </c>
      <c r="D68" s="166">
        <v>4.5979315815000001</v>
      </c>
      <c r="E68" s="167"/>
      <c r="F68" s="168">
        <v>7.3999999999999996E-2</v>
      </c>
      <c r="G68" s="168">
        <v>7.3999999999999996E-2</v>
      </c>
      <c r="H68" s="169"/>
      <c r="I68" s="170">
        <v>6</v>
      </c>
      <c r="J68" s="170">
        <v>6</v>
      </c>
      <c r="K68" s="167"/>
      <c r="L68" s="171">
        <v>2385.5431899999999</v>
      </c>
      <c r="M68" s="171">
        <v>1101.06358</v>
      </c>
      <c r="N68" s="171">
        <v>3486.6067699999999</v>
      </c>
      <c r="O68" s="166">
        <v>758.29896730706696</v>
      </c>
      <c r="P68" s="172">
        <v>287.5</v>
      </c>
      <c r="Q68" s="178">
        <v>2.63756162541589</v>
      </c>
      <c r="R68" s="179">
        <v>1900.3203743824999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3007.4108649999998</v>
      </c>
      <c r="Y68" s="166">
        <v>654.07908136355604</v>
      </c>
      <c r="Z68" s="177">
        <v>573</v>
      </c>
      <c r="AA68" s="182">
        <v>1.14149926939538</v>
      </c>
      <c r="AB68" s="183">
        <v>-154.1268904394</v>
      </c>
      <c r="AC68" s="168">
        <v>1.4E-2</v>
      </c>
      <c r="AD68" s="168">
        <v>1.4E-2</v>
      </c>
      <c r="AE68" s="176">
        <v>0</v>
      </c>
      <c r="AF68" s="176">
        <v>155</v>
      </c>
      <c r="AG68" s="167"/>
      <c r="AH68" s="180">
        <v>379.85</v>
      </c>
      <c r="AI68" s="166">
        <v>82.613234509261702</v>
      </c>
      <c r="AJ68" s="181" t="s">
        <v>53</v>
      </c>
      <c r="AK68" s="178">
        <v>1.31132118268669</v>
      </c>
      <c r="AL68" s="179">
        <v>32.246372438599998</v>
      </c>
      <c r="AM68" s="168">
        <v>0.02</v>
      </c>
      <c r="AN68" s="168">
        <v>0.02</v>
      </c>
      <c r="AO68" s="176">
        <v>0</v>
      </c>
      <c r="AP68" s="176">
        <v>0</v>
      </c>
      <c r="AQ68" s="167"/>
      <c r="AR68" s="180">
        <v>93</v>
      </c>
      <c r="AS68" s="166">
        <v>20.226486269214998</v>
      </c>
      <c r="AT68" s="181" t="s">
        <v>54</v>
      </c>
      <c r="AU68" s="178">
        <v>1.2641553918259401</v>
      </c>
      <c r="AV68" s="179">
        <v>4.71971363519999</v>
      </c>
      <c r="AW68" s="168">
        <v>0.01</v>
      </c>
      <c r="AX68" s="168">
        <v>0.01</v>
      </c>
      <c r="AY68" s="176">
        <v>0</v>
      </c>
      <c r="AZ68" s="176">
        <v>0</v>
      </c>
      <c r="BA68" s="167"/>
      <c r="BB68" s="184">
        <v>254.8</v>
      </c>
      <c r="BC68" s="180">
        <v>55.416222595655903</v>
      </c>
      <c r="BD68" s="181" t="s">
        <v>55</v>
      </c>
      <c r="BE68" s="178">
        <v>1.7317569561142501</v>
      </c>
      <c r="BF68" s="179">
        <v>78.2394272704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73">
        <v>0.62</v>
      </c>
      <c r="BN68" s="186"/>
      <c r="BO68" s="187">
        <v>0.95</v>
      </c>
      <c r="BP68" s="182">
        <v>0.96</v>
      </c>
      <c r="BQ68" s="186">
        <v>5.0000000000000001E-4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127</v>
      </c>
      <c r="D69" s="166">
        <v>2.7411252934000001</v>
      </c>
      <c r="E69" s="167"/>
      <c r="F69" s="168">
        <v>0.05</v>
      </c>
      <c r="G69" s="168">
        <v>0.05</v>
      </c>
      <c r="H69" s="169"/>
      <c r="I69" s="170">
        <v>4</v>
      </c>
      <c r="J69" s="170">
        <v>4</v>
      </c>
      <c r="K69" s="167"/>
      <c r="L69" s="171">
        <v>2143.2936599999998</v>
      </c>
      <c r="M69" s="171">
        <v>974.86929999999995</v>
      </c>
      <c r="N69" s="171">
        <v>3118.1629600000001</v>
      </c>
      <c r="O69" s="166">
        <v>1137.5484978770701</v>
      </c>
      <c r="P69" s="172">
        <v>276.39800000000002</v>
      </c>
      <c r="Q69" s="178">
        <v>4.1156176885399702</v>
      </c>
      <c r="R69" s="179">
        <v>2208.9931013857899</v>
      </c>
      <c r="S69" s="168">
        <v>0.01</v>
      </c>
      <c r="T69" s="168">
        <v>0.01</v>
      </c>
      <c r="U69" s="175">
        <v>0</v>
      </c>
      <c r="V69" s="176">
        <v>0</v>
      </c>
      <c r="W69" s="167"/>
      <c r="X69" s="175">
        <v>1882.411785</v>
      </c>
      <c r="Y69" s="166">
        <v>686.72956669744894</v>
      </c>
      <c r="Z69" s="177">
        <v>573</v>
      </c>
      <c r="AA69" s="178">
        <v>1.1984809191927599</v>
      </c>
      <c r="AB69" s="179">
        <v>-2.3859667418400901</v>
      </c>
      <c r="AC69" s="168">
        <v>0.02</v>
      </c>
      <c r="AD69" s="168">
        <v>0.02</v>
      </c>
      <c r="AE69" s="176">
        <v>0</v>
      </c>
      <c r="AF69" s="176">
        <v>3</v>
      </c>
      <c r="AG69" s="167"/>
      <c r="AH69" s="180">
        <v>167.4</v>
      </c>
      <c r="AI69" s="166">
        <v>61.069809688400902</v>
      </c>
      <c r="AJ69" s="181" t="s">
        <v>53</v>
      </c>
      <c r="AK69" s="188">
        <v>0.96936205854604496</v>
      </c>
      <c r="AL69" s="171">
        <v>-39.829072181039997</v>
      </c>
      <c r="AM69" s="168"/>
      <c r="AN69" s="168"/>
      <c r="AO69" s="176">
        <v>6</v>
      </c>
      <c r="AP69" s="176">
        <v>40</v>
      </c>
      <c r="AQ69" s="167"/>
      <c r="AR69" s="180">
        <v>31.8</v>
      </c>
      <c r="AS69" s="166">
        <v>11.6010749587285</v>
      </c>
      <c r="AT69" s="181" t="s">
        <v>54</v>
      </c>
      <c r="AU69" s="173">
        <v>0.72506718492053002</v>
      </c>
      <c r="AV69" s="174">
        <v>-20.82960563328</v>
      </c>
      <c r="AW69" s="168"/>
      <c r="AX69" s="168"/>
      <c r="AY69" s="176">
        <v>13</v>
      </c>
      <c r="AZ69" s="176">
        <v>21</v>
      </c>
      <c r="BA69" s="167"/>
      <c r="BB69" s="184">
        <v>110</v>
      </c>
      <c r="BC69" s="180">
        <v>40.129504574217997</v>
      </c>
      <c r="BD69" s="181" t="s">
        <v>55</v>
      </c>
      <c r="BE69" s="178">
        <v>1.2540470179443099</v>
      </c>
      <c r="BF69" s="179">
        <v>4.7407887334399996</v>
      </c>
      <c r="BG69" s="168">
        <v>0.02</v>
      </c>
      <c r="BH69" s="168">
        <v>0.02</v>
      </c>
      <c r="BI69" s="176">
        <v>0</v>
      </c>
      <c r="BJ69" s="176">
        <v>0</v>
      </c>
      <c r="BK69" s="169"/>
      <c r="BL69" s="185">
        <v>0.8</v>
      </c>
      <c r="BM69" s="188">
        <v>0.73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128</v>
      </c>
      <c r="D70" s="166">
        <v>5.6126775107000002</v>
      </c>
      <c r="E70" s="167"/>
      <c r="F70" s="168">
        <v>3.6999999999999998E-2</v>
      </c>
      <c r="G70" s="168">
        <v>3.6999999999999998E-2</v>
      </c>
      <c r="H70" s="169"/>
      <c r="I70" s="170">
        <v>4</v>
      </c>
      <c r="J70" s="170">
        <v>4</v>
      </c>
      <c r="K70" s="167"/>
      <c r="L70" s="171">
        <v>2681.7170299999998</v>
      </c>
      <c r="M70" s="171">
        <v>1565.36382</v>
      </c>
      <c r="N70" s="171">
        <v>4247.0808500000003</v>
      </c>
      <c r="O70" s="166">
        <v>756.69425900621798</v>
      </c>
      <c r="P70" s="172">
        <v>242.33799999999999</v>
      </c>
      <c r="Q70" s="178">
        <v>3.1224746387533799</v>
      </c>
      <c r="R70" s="179">
        <v>2614.8827988943799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2450.0828200000001</v>
      </c>
      <c r="Y70" s="166">
        <v>436.52656247025902</v>
      </c>
      <c r="Z70" s="177">
        <v>573</v>
      </c>
      <c r="AA70" s="173">
        <v>0.76182646155367995</v>
      </c>
      <c r="AB70" s="174">
        <v>-1409.1942363573201</v>
      </c>
      <c r="AC70" s="168"/>
      <c r="AD70" s="168"/>
      <c r="AE70" s="176">
        <v>766</v>
      </c>
      <c r="AF70" s="176">
        <v>1410</v>
      </c>
      <c r="AG70" s="167"/>
      <c r="AH70" s="180">
        <v>279.7</v>
      </c>
      <c r="AI70" s="166">
        <v>49.833613184933597</v>
      </c>
      <c r="AJ70" s="181" t="s">
        <v>53</v>
      </c>
      <c r="AK70" s="173">
        <v>0.79100973309418499</v>
      </c>
      <c r="AL70" s="174">
        <v>-144.61841980892001</v>
      </c>
      <c r="AM70" s="168"/>
      <c r="AN70" s="168"/>
      <c r="AO70" s="176">
        <v>74</v>
      </c>
      <c r="AP70" s="176">
        <v>145</v>
      </c>
      <c r="AQ70" s="167"/>
      <c r="AR70" s="180">
        <v>102.5</v>
      </c>
      <c r="AS70" s="166">
        <v>18.262228643030699</v>
      </c>
      <c r="AT70" s="181" t="s">
        <v>54</v>
      </c>
      <c r="AU70" s="182">
        <v>1.14138929018942</v>
      </c>
      <c r="AV70" s="183">
        <v>-5.2634082054400002</v>
      </c>
      <c r="AW70" s="168">
        <v>7.0000000000000001E-3</v>
      </c>
      <c r="AX70" s="168">
        <v>7.0000000000000001E-3</v>
      </c>
      <c r="AY70" s="176">
        <v>0</v>
      </c>
      <c r="AZ70" s="176">
        <v>6</v>
      </c>
      <c r="BA70" s="167"/>
      <c r="BB70" s="184">
        <v>269.60000000000002</v>
      </c>
      <c r="BC70" s="180">
        <v>48.0341155332789</v>
      </c>
      <c r="BD70" s="181" t="s">
        <v>55</v>
      </c>
      <c r="BE70" s="178">
        <v>1.5010661104149701</v>
      </c>
      <c r="BF70" s="179">
        <v>54.073183589119999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88">
        <v>0.7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129</v>
      </c>
      <c r="D71" s="166">
        <v>4.1459520960000003</v>
      </c>
      <c r="E71" s="167"/>
      <c r="F71" s="168">
        <v>1.2E-2</v>
      </c>
      <c r="G71" s="168">
        <v>1.2E-2</v>
      </c>
      <c r="H71" s="169"/>
      <c r="I71" s="170">
        <v>2</v>
      </c>
      <c r="J71" s="170">
        <v>2</v>
      </c>
      <c r="K71" s="167"/>
      <c r="L71" s="171">
        <v>2236.3490299999999</v>
      </c>
      <c r="M71" s="171">
        <v>-1582.8314</v>
      </c>
      <c r="N71" s="171">
        <v>653.51763000000005</v>
      </c>
      <c r="O71" s="166">
        <v>157.627877714871</v>
      </c>
      <c r="P71" s="172">
        <v>275.59500000000003</v>
      </c>
      <c r="Q71" s="173">
        <v>0.57195478043821801</v>
      </c>
      <c r="R71" s="174">
        <v>-717.60677147654405</v>
      </c>
      <c r="S71" s="168"/>
      <c r="T71" s="168"/>
      <c r="U71" s="175">
        <v>490</v>
      </c>
      <c r="V71" s="176">
        <v>718</v>
      </c>
      <c r="W71" s="167"/>
      <c r="X71" s="175">
        <v>2565.3145100000002</v>
      </c>
      <c r="Y71" s="166">
        <v>618.75160411887202</v>
      </c>
      <c r="Z71" s="177">
        <v>573</v>
      </c>
      <c r="AA71" s="182">
        <v>1.0798457314465499</v>
      </c>
      <c r="AB71" s="183">
        <v>-285.44215120960001</v>
      </c>
      <c r="AC71" s="168">
        <v>8.0000000000000002E-3</v>
      </c>
      <c r="AD71" s="168">
        <v>8.0000000000000002E-3</v>
      </c>
      <c r="AE71" s="176">
        <v>0</v>
      </c>
      <c r="AF71" s="176">
        <v>286</v>
      </c>
      <c r="AG71" s="167"/>
      <c r="AH71" s="180">
        <v>174.9</v>
      </c>
      <c r="AI71" s="166">
        <v>42.185726209606401</v>
      </c>
      <c r="AJ71" s="181" t="s">
        <v>53</v>
      </c>
      <c r="AK71" s="173">
        <v>0.66961470173978499</v>
      </c>
      <c r="AL71" s="174">
        <v>-138.5339784576</v>
      </c>
      <c r="AM71" s="168"/>
      <c r="AN71" s="168"/>
      <c r="AO71" s="176">
        <v>87</v>
      </c>
      <c r="AP71" s="176">
        <v>139</v>
      </c>
      <c r="AQ71" s="167"/>
      <c r="AR71" s="180">
        <v>11</v>
      </c>
      <c r="AS71" s="166">
        <v>2.6531903276482001</v>
      </c>
      <c r="AT71" s="181" t="s">
        <v>54</v>
      </c>
      <c r="AU71" s="173">
        <v>0.165824395478013</v>
      </c>
      <c r="AV71" s="174">
        <v>-68.602280243199999</v>
      </c>
      <c r="AW71" s="168"/>
      <c r="AX71" s="168"/>
      <c r="AY71" s="176">
        <v>56</v>
      </c>
      <c r="AZ71" s="176">
        <v>69</v>
      </c>
      <c r="BA71" s="167"/>
      <c r="BB71" s="184">
        <v>138.4</v>
      </c>
      <c r="BC71" s="180">
        <v>33.381958304228299</v>
      </c>
      <c r="BD71" s="181" t="s">
        <v>55</v>
      </c>
      <c r="BE71" s="182">
        <v>1.0431861970071299</v>
      </c>
      <c r="BF71" s="183">
        <v>-20.8045604864</v>
      </c>
      <c r="BG71" s="168">
        <v>4.0000000000000001E-3</v>
      </c>
      <c r="BH71" s="168">
        <v>4.0000000000000001E-3</v>
      </c>
      <c r="BI71" s="176">
        <v>0</v>
      </c>
      <c r="BJ71" s="176">
        <v>21</v>
      </c>
      <c r="BK71" s="169"/>
      <c r="BL71" s="185">
        <v>0.8</v>
      </c>
      <c r="BM71" s="188">
        <v>0.72</v>
      </c>
      <c r="BN71" s="186"/>
      <c r="BO71" s="187">
        <v>0.95</v>
      </c>
      <c r="BP71" s="188">
        <v>0.9</v>
      </c>
      <c r="BQ71" s="186"/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130</v>
      </c>
      <c r="D72" s="166">
        <v>5.8692347531999998</v>
      </c>
      <c r="E72" s="167"/>
      <c r="F72" s="168">
        <v>3.5999999999999997E-2</v>
      </c>
      <c r="G72" s="168">
        <v>3.5999999999999997E-2</v>
      </c>
      <c r="H72" s="169"/>
      <c r="I72" s="170">
        <v>4</v>
      </c>
      <c r="J72" s="170">
        <v>4</v>
      </c>
      <c r="K72" s="167"/>
      <c r="L72" s="171">
        <v>5595.1314499999999</v>
      </c>
      <c r="M72" s="171">
        <v>5982.62925</v>
      </c>
      <c r="N72" s="171">
        <v>11577.760700000001</v>
      </c>
      <c r="O72" s="166">
        <v>1972.61843951422</v>
      </c>
      <c r="P72" s="172">
        <v>283.69400000000002</v>
      </c>
      <c r="Q72" s="178">
        <v>6.9533315456591298</v>
      </c>
      <c r="R72" s="179">
        <v>9579.6806791108102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3638.8034899999998</v>
      </c>
      <c r="Y72" s="166">
        <v>619.979203935584</v>
      </c>
      <c r="Z72" s="177">
        <v>573</v>
      </c>
      <c r="AA72" s="182">
        <v>1.0819881395036399</v>
      </c>
      <c r="AB72" s="183">
        <v>-396.88232630032098</v>
      </c>
      <c r="AC72" s="168">
        <v>8.0000000000000002E-3</v>
      </c>
      <c r="AD72" s="168">
        <v>8.0000000000000002E-3</v>
      </c>
      <c r="AE72" s="176">
        <v>0</v>
      </c>
      <c r="AF72" s="176">
        <v>397</v>
      </c>
      <c r="AG72" s="167"/>
      <c r="AH72" s="180">
        <v>261.5</v>
      </c>
      <c r="AI72" s="166">
        <v>44.554360320555602</v>
      </c>
      <c r="AJ72" s="181" t="s">
        <v>53</v>
      </c>
      <c r="AK72" s="173">
        <v>0.70721206858024699</v>
      </c>
      <c r="AL72" s="174">
        <v>-182.21414734192001</v>
      </c>
      <c r="AM72" s="168"/>
      <c r="AN72" s="168"/>
      <c r="AO72" s="176">
        <v>109</v>
      </c>
      <c r="AP72" s="176">
        <v>183</v>
      </c>
      <c r="AQ72" s="167"/>
      <c r="AR72" s="180">
        <v>34.799999999999997</v>
      </c>
      <c r="AS72" s="166">
        <v>5.9292227118750898</v>
      </c>
      <c r="AT72" s="181" t="s">
        <v>54</v>
      </c>
      <c r="AU72" s="173">
        <v>0.370576419492193</v>
      </c>
      <c r="AV72" s="174">
        <v>-77.889307261439996</v>
      </c>
      <c r="AW72" s="168"/>
      <c r="AX72" s="168"/>
      <c r="AY72" s="176">
        <v>60</v>
      </c>
      <c r="AZ72" s="176">
        <v>78</v>
      </c>
      <c r="BA72" s="167"/>
      <c r="BB72" s="184">
        <v>222</v>
      </c>
      <c r="BC72" s="180">
        <v>37.824351782651398</v>
      </c>
      <c r="BD72" s="181" t="s">
        <v>55</v>
      </c>
      <c r="BE72" s="182">
        <v>1.18201099320786</v>
      </c>
      <c r="BF72" s="183">
        <v>-3.3786145228800102</v>
      </c>
      <c r="BG72" s="168">
        <v>1.7999999999999999E-2</v>
      </c>
      <c r="BH72" s="168">
        <v>1.7999999999999999E-2</v>
      </c>
      <c r="BI72" s="176">
        <v>0</v>
      </c>
      <c r="BJ72" s="176">
        <v>4</v>
      </c>
      <c r="BK72" s="169"/>
      <c r="BL72" s="185">
        <v>0.8</v>
      </c>
      <c r="BM72" s="173">
        <v>0.64</v>
      </c>
      <c r="BN72" s="186"/>
      <c r="BO72" s="187">
        <v>0.95</v>
      </c>
      <c r="BP72" s="178">
        <v>1</v>
      </c>
      <c r="BQ72" s="186">
        <v>2.5000000000000001E-3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131</v>
      </c>
      <c r="D73" s="166">
        <v>8.4237180107</v>
      </c>
      <c r="E73" s="167"/>
      <c r="F73" s="168">
        <v>3.5000000000000003E-2</v>
      </c>
      <c r="G73" s="168">
        <v>3.5000000000000003E-2</v>
      </c>
      <c r="H73" s="169"/>
      <c r="I73" s="170">
        <v>4</v>
      </c>
      <c r="J73" s="170">
        <v>4</v>
      </c>
      <c r="K73" s="167"/>
      <c r="L73" s="171">
        <v>14439.212750000001</v>
      </c>
      <c r="M73" s="171">
        <v>7204.14563</v>
      </c>
      <c r="N73" s="171">
        <v>21643.358380000001</v>
      </c>
      <c r="O73" s="166">
        <v>2569.3355775333498</v>
      </c>
      <c r="P73" s="172">
        <v>248.64599999999999</v>
      </c>
      <c r="Q73" s="178">
        <v>10.3333075035727</v>
      </c>
      <c r="R73" s="179">
        <v>19129.9298338138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3555.0943499999998</v>
      </c>
      <c r="Y73" s="166">
        <v>422.03387452954098</v>
      </c>
      <c r="Z73" s="177">
        <v>573</v>
      </c>
      <c r="AA73" s="173">
        <v>0.73653381244247995</v>
      </c>
      <c r="AB73" s="174">
        <v>-2237.0541541573202</v>
      </c>
      <c r="AC73" s="168"/>
      <c r="AD73" s="168"/>
      <c r="AE73" s="176">
        <v>1272</v>
      </c>
      <c r="AF73" s="176">
        <v>2238</v>
      </c>
      <c r="AG73" s="167"/>
      <c r="AH73" s="180">
        <v>526.6</v>
      </c>
      <c r="AI73" s="166">
        <v>62.513963469705502</v>
      </c>
      <c r="AJ73" s="181" t="s">
        <v>53</v>
      </c>
      <c r="AK73" s="188">
        <v>0.99228513443976996</v>
      </c>
      <c r="AL73" s="171">
        <v>-110.23308160892</v>
      </c>
      <c r="AM73" s="168"/>
      <c r="AN73" s="168"/>
      <c r="AO73" s="176">
        <v>5</v>
      </c>
      <c r="AP73" s="176">
        <v>111</v>
      </c>
      <c r="AQ73" s="167"/>
      <c r="AR73" s="180">
        <v>148.80000000000001</v>
      </c>
      <c r="AS73" s="166">
        <v>17.6644089713106</v>
      </c>
      <c r="AT73" s="181" t="s">
        <v>54</v>
      </c>
      <c r="AU73" s="182">
        <v>1.10402556070691</v>
      </c>
      <c r="AV73" s="183">
        <v>-12.935385805439999</v>
      </c>
      <c r="AW73" s="168">
        <v>5.0000000000000001E-3</v>
      </c>
      <c r="AX73" s="168">
        <v>5.0000000000000001E-3</v>
      </c>
      <c r="AY73" s="176">
        <v>0</v>
      </c>
      <c r="AZ73" s="176">
        <v>13</v>
      </c>
      <c r="BA73" s="167"/>
      <c r="BB73" s="184">
        <v>726</v>
      </c>
      <c r="BC73" s="180">
        <v>86.185221190668798</v>
      </c>
      <c r="BD73" s="181" t="s">
        <v>55</v>
      </c>
      <c r="BE73" s="178">
        <v>2.6932881622083999</v>
      </c>
      <c r="BF73" s="179">
        <v>402.52922838912002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73">
        <v>0.57999999999999996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132</v>
      </c>
      <c r="D74" s="166">
        <v>2.8112321712999999</v>
      </c>
      <c r="E74" s="167"/>
      <c r="F74" s="168">
        <v>1.4E-2</v>
      </c>
      <c r="G74" s="168">
        <v>1.4E-2</v>
      </c>
      <c r="H74" s="169"/>
      <c r="I74" s="170">
        <v>1</v>
      </c>
      <c r="J74" s="170">
        <v>1</v>
      </c>
      <c r="K74" s="167"/>
      <c r="L74" s="171">
        <v>870.17633999999998</v>
      </c>
      <c r="M74" s="171">
        <v>-1014.60671</v>
      </c>
      <c r="N74" s="171">
        <v>-144.43037000000001</v>
      </c>
      <c r="O74" s="166">
        <v>-51.3761799806136</v>
      </c>
      <c r="P74" s="172">
        <v>256.80599999999998</v>
      </c>
      <c r="Q74" s="173">
        <v>-0.20005833189494601</v>
      </c>
      <c r="R74" s="174">
        <v>-1010.75991677944</v>
      </c>
      <c r="S74" s="168"/>
      <c r="T74" s="168"/>
      <c r="U74" s="175">
        <v>867</v>
      </c>
      <c r="V74" s="176">
        <v>1011</v>
      </c>
      <c r="W74" s="167"/>
      <c r="X74" s="175">
        <v>735.31260499999996</v>
      </c>
      <c r="Y74" s="166">
        <v>261.56238979720001</v>
      </c>
      <c r="Z74" s="177">
        <v>573</v>
      </c>
      <c r="AA74" s="173">
        <v>0.45647886526561998</v>
      </c>
      <c r="AB74" s="174">
        <v>-1197.6906359858799</v>
      </c>
      <c r="AC74" s="168"/>
      <c r="AD74" s="168"/>
      <c r="AE74" s="176">
        <v>876</v>
      </c>
      <c r="AF74" s="176">
        <v>1198</v>
      </c>
      <c r="AG74" s="167"/>
      <c r="AH74" s="180">
        <v>130.05000000000001</v>
      </c>
      <c r="AI74" s="166">
        <v>46.260853631260503</v>
      </c>
      <c r="AJ74" s="181" t="s">
        <v>53</v>
      </c>
      <c r="AK74" s="173">
        <v>0.73429926398826195</v>
      </c>
      <c r="AL74" s="174">
        <v>-82.479152150280001</v>
      </c>
      <c r="AM74" s="168"/>
      <c r="AN74" s="168"/>
      <c r="AO74" s="176">
        <v>48</v>
      </c>
      <c r="AP74" s="176">
        <v>83</v>
      </c>
      <c r="AQ74" s="167"/>
      <c r="AR74" s="180">
        <v>17.3</v>
      </c>
      <c r="AS74" s="166">
        <v>6.1538851812441902</v>
      </c>
      <c r="AT74" s="181" t="s">
        <v>54</v>
      </c>
      <c r="AU74" s="173">
        <v>0.384617823827762</v>
      </c>
      <c r="AV74" s="174">
        <v>-36.675657688960001</v>
      </c>
      <c r="AW74" s="168"/>
      <c r="AX74" s="168"/>
      <c r="AY74" s="176">
        <v>28</v>
      </c>
      <c r="AZ74" s="176">
        <v>37</v>
      </c>
      <c r="BA74" s="167"/>
      <c r="BB74" s="184">
        <v>102.4</v>
      </c>
      <c r="BC74" s="180">
        <v>36.425308818462703</v>
      </c>
      <c r="BD74" s="181" t="s">
        <v>55</v>
      </c>
      <c r="BE74" s="182">
        <v>1.1382909005769599</v>
      </c>
      <c r="BF74" s="183">
        <v>-5.5513153779199902</v>
      </c>
      <c r="BG74" s="168">
        <v>1.4E-2</v>
      </c>
      <c r="BH74" s="168">
        <v>1.4E-2</v>
      </c>
      <c r="BI74" s="176">
        <v>0</v>
      </c>
      <c r="BJ74" s="176">
        <v>6</v>
      </c>
      <c r="BK74" s="169"/>
      <c r="BL74" s="185">
        <v>0.8</v>
      </c>
      <c r="BM74" s="188">
        <v>0.73</v>
      </c>
      <c r="BN74" s="186"/>
      <c r="BO74" s="187">
        <v>0.95</v>
      </c>
      <c r="BP74" s="188">
        <v>0.88</v>
      </c>
      <c r="BQ74" s="186"/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133</v>
      </c>
      <c r="D75" s="166">
        <v>2.5527409769</v>
      </c>
      <c r="E75" s="167"/>
      <c r="F75" s="168">
        <v>7.0000000000000007E-2</v>
      </c>
      <c r="G75" s="168">
        <v>7.0000000000000007E-2</v>
      </c>
      <c r="H75" s="169"/>
      <c r="I75" s="170">
        <v>5</v>
      </c>
      <c r="J75" s="170">
        <v>5</v>
      </c>
      <c r="K75" s="167"/>
      <c r="L75" s="171">
        <v>1145.66986</v>
      </c>
      <c r="M75" s="171">
        <v>-244.59316000000001</v>
      </c>
      <c r="N75" s="171">
        <v>901.07669999999996</v>
      </c>
      <c r="O75" s="166">
        <v>352.98399177743897</v>
      </c>
      <c r="P75" s="172">
        <v>249.55500000000001</v>
      </c>
      <c r="Q75" s="178">
        <v>1.4144536946863</v>
      </c>
      <c r="R75" s="179">
        <v>136.617570611665</v>
      </c>
      <c r="S75" s="168">
        <v>0.01</v>
      </c>
      <c r="T75" s="168">
        <v>0.01</v>
      </c>
      <c r="U75" s="175">
        <v>0</v>
      </c>
      <c r="V75" s="176">
        <v>0</v>
      </c>
      <c r="W75" s="167"/>
      <c r="X75" s="175">
        <v>1950.5541700000001</v>
      </c>
      <c r="Y75" s="166">
        <v>764.10187623842501</v>
      </c>
      <c r="Z75" s="177">
        <v>573</v>
      </c>
      <c r="AA75" s="178">
        <v>1.3335111278157501</v>
      </c>
      <c r="AB75" s="179">
        <v>195.289474283559</v>
      </c>
      <c r="AC75" s="168">
        <v>0.02</v>
      </c>
      <c r="AD75" s="168">
        <v>0.02</v>
      </c>
      <c r="AE75" s="176">
        <v>0</v>
      </c>
      <c r="AF75" s="176">
        <v>0</v>
      </c>
      <c r="AG75" s="167"/>
      <c r="AH75" s="180">
        <v>212.4</v>
      </c>
      <c r="AI75" s="166">
        <v>83.204681525477199</v>
      </c>
      <c r="AJ75" s="181" t="s">
        <v>53</v>
      </c>
      <c r="AK75" s="178">
        <v>1.3207092305631301</v>
      </c>
      <c r="AL75" s="179">
        <v>19.412782146360001</v>
      </c>
      <c r="AM75" s="168">
        <v>0.02</v>
      </c>
      <c r="AN75" s="168">
        <v>0.02</v>
      </c>
      <c r="AO75" s="176">
        <v>0</v>
      </c>
      <c r="AP75" s="176">
        <v>0</v>
      </c>
      <c r="AQ75" s="167"/>
      <c r="AR75" s="180">
        <v>19.8</v>
      </c>
      <c r="AS75" s="166">
        <v>7.7563686167817698</v>
      </c>
      <c r="AT75" s="181" t="s">
        <v>54</v>
      </c>
      <c r="AU75" s="173">
        <v>0.484773038548861</v>
      </c>
      <c r="AV75" s="174">
        <v>-29.212626756479999</v>
      </c>
      <c r="AW75" s="168"/>
      <c r="AX75" s="168"/>
      <c r="AY75" s="176">
        <v>22</v>
      </c>
      <c r="AZ75" s="176">
        <v>30</v>
      </c>
      <c r="BA75" s="167"/>
      <c r="BB75" s="184">
        <v>147</v>
      </c>
      <c r="BC75" s="180">
        <v>57.585160942773697</v>
      </c>
      <c r="BD75" s="181" t="s">
        <v>55</v>
      </c>
      <c r="BE75" s="178">
        <v>1.79953627946168</v>
      </c>
      <c r="BF75" s="179">
        <v>48.974746487040001</v>
      </c>
      <c r="BG75" s="168">
        <v>0.02</v>
      </c>
      <c r="BH75" s="168">
        <v>0.02</v>
      </c>
      <c r="BI75" s="176">
        <v>0</v>
      </c>
      <c r="BJ75" s="176">
        <v>0</v>
      </c>
      <c r="BK75" s="169"/>
      <c r="BL75" s="185">
        <v>0.8</v>
      </c>
      <c r="BM75" s="173">
        <v>0.68</v>
      </c>
      <c r="BN75" s="186"/>
      <c r="BO75" s="187">
        <v>0.95</v>
      </c>
      <c r="BP75" s="178">
        <v>1</v>
      </c>
      <c r="BQ75" s="186">
        <v>2.5000000000000001E-3</v>
      </c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134</v>
      </c>
      <c r="D76" s="166">
        <v>2.6966891073000001</v>
      </c>
      <c r="E76" s="167"/>
      <c r="F76" s="168">
        <v>4.3999999999999997E-2</v>
      </c>
      <c r="G76" s="168">
        <v>4.3999999999999997E-2</v>
      </c>
      <c r="H76" s="169"/>
      <c r="I76" s="170">
        <v>4</v>
      </c>
      <c r="J76" s="170">
        <v>4</v>
      </c>
      <c r="K76" s="167"/>
      <c r="L76" s="171">
        <v>1405.8121000000001</v>
      </c>
      <c r="M76" s="171">
        <v>848.37435000000005</v>
      </c>
      <c r="N76" s="171">
        <v>2254.1864500000001</v>
      </c>
      <c r="O76" s="166">
        <v>835.90890915006298</v>
      </c>
      <c r="P76" s="172">
        <v>236.18299999999999</v>
      </c>
      <c r="Q76" s="178">
        <v>3.5392424905690198</v>
      </c>
      <c r="R76" s="179">
        <v>1489.89190188468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1536.71759</v>
      </c>
      <c r="Y76" s="166">
        <v>569.85344949110697</v>
      </c>
      <c r="Z76" s="177">
        <v>573</v>
      </c>
      <c r="AA76" s="188">
        <v>0.99450863785533605</v>
      </c>
      <c r="AB76" s="171">
        <v>-317.52584017947999</v>
      </c>
      <c r="AC76" s="168"/>
      <c r="AD76" s="168"/>
      <c r="AE76" s="176">
        <v>9</v>
      </c>
      <c r="AF76" s="176">
        <v>318</v>
      </c>
      <c r="AG76" s="167"/>
      <c r="AH76" s="180">
        <v>193.05</v>
      </c>
      <c r="AI76" s="166">
        <v>71.587784990642504</v>
      </c>
      <c r="AJ76" s="181" t="s">
        <v>53</v>
      </c>
      <c r="AK76" s="182">
        <v>1.13631404747052</v>
      </c>
      <c r="AL76" s="183">
        <v>-10.81969651188</v>
      </c>
      <c r="AM76" s="168">
        <v>1.4E-2</v>
      </c>
      <c r="AN76" s="168">
        <v>1.4E-2</v>
      </c>
      <c r="AO76" s="176">
        <v>0</v>
      </c>
      <c r="AP76" s="176">
        <v>11</v>
      </c>
      <c r="AQ76" s="167"/>
      <c r="AR76" s="180">
        <v>36.200000000000003</v>
      </c>
      <c r="AS76" s="166">
        <v>13.423868514173799</v>
      </c>
      <c r="AT76" s="181" t="s">
        <v>54</v>
      </c>
      <c r="AU76" s="188">
        <v>0.83899178213586401</v>
      </c>
      <c r="AV76" s="171">
        <v>-15.57643086016</v>
      </c>
      <c r="AW76" s="168"/>
      <c r="AX76" s="168"/>
      <c r="AY76" s="176">
        <v>7</v>
      </c>
      <c r="AZ76" s="176">
        <v>16</v>
      </c>
      <c r="BA76" s="167"/>
      <c r="BB76" s="184">
        <v>142.6</v>
      </c>
      <c r="BC76" s="180">
        <v>52.879658843126698</v>
      </c>
      <c r="BD76" s="181" t="s">
        <v>55</v>
      </c>
      <c r="BE76" s="178">
        <v>1.65248933884771</v>
      </c>
      <c r="BF76" s="179">
        <v>39.047138279679999</v>
      </c>
      <c r="BG76" s="168">
        <v>0.02</v>
      </c>
      <c r="BH76" s="168">
        <v>0.02</v>
      </c>
      <c r="BI76" s="176">
        <v>0</v>
      </c>
      <c r="BJ76" s="176">
        <v>0</v>
      </c>
      <c r="BK76" s="169"/>
      <c r="BL76" s="185">
        <v>0.8</v>
      </c>
      <c r="BM76" s="173">
        <v>0.69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135</v>
      </c>
      <c r="D77" s="166">
        <v>8.3726682362999991</v>
      </c>
      <c r="E77" s="167"/>
      <c r="F77" s="168">
        <v>0.03</v>
      </c>
      <c r="G77" s="168">
        <v>0.03</v>
      </c>
      <c r="H77" s="169"/>
      <c r="I77" s="170">
        <v>3</v>
      </c>
      <c r="J77" s="170">
        <v>3</v>
      </c>
      <c r="K77" s="167"/>
      <c r="L77" s="171">
        <v>4201.3360599999996</v>
      </c>
      <c r="M77" s="171">
        <v>1061.53718</v>
      </c>
      <c r="N77" s="171">
        <v>5262.8732399999999</v>
      </c>
      <c r="O77" s="166">
        <v>628.57778326658502</v>
      </c>
      <c r="P77" s="172">
        <v>255.63</v>
      </c>
      <c r="Q77" s="178">
        <v>2.45893589667326</v>
      </c>
      <c r="R77" s="179">
        <v>2694.5070225055601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3049.4058450000002</v>
      </c>
      <c r="Y77" s="166">
        <v>364.20956365847502</v>
      </c>
      <c r="Z77" s="177">
        <v>573</v>
      </c>
      <c r="AA77" s="173">
        <v>0.63561878474428501</v>
      </c>
      <c r="AB77" s="174">
        <v>-2707.64083427988</v>
      </c>
      <c r="AC77" s="168"/>
      <c r="AD77" s="168"/>
      <c r="AE77" s="176">
        <v>1749</v>
      </c>
      <c r="AF77" s="176">
        <v>2708</v>
      </c>
      <c r="AG77" s="167"/>
      <c r="AH77" s="180">
        <v>405.1</v>
      </c>
      <c r="AI77" s="166">
        <v>48.383620199314102</v>
      </c>
      <c r="AJ77" s="181" t="s">
        <v>53</v>
      </c>
      <c r="AK77" s="173">
        <v>0.767993971417684</v>
      </c>
      <c r="AL77" s="174">
        <v>-227.87371866428001</v>
      </c>
      <c r="AM77" s="168"/>
      <c r="AN77" s="168"/>
      <c r="AO77" s="176">
        <v>123</v>
      </c>
      <c r="AP77" s="176">
        <v>228</v>
      </c>
      <c r="AQ77" s="167"/>
      <c r="AR77" s="180">
        <v>61.4</v>
      </c>
      <c r="AS77" s="166">
        <v>7.3333850413179098</v>
      </c>
      <c r="AT77" s="181" t="s">
        <v>54</v>
      </c>
      <c r="AU77" s="173">
        <v>0.45833656508236897</v>
      </c>
      <c r="AV77" s="174">
        <v>-99.355230136960003</v>
      </c>
      <c r="AW77" s="168"/>
      <c r="AX77" s="168"/>
      <c r="AY77" s="176">
        <v>73</v>
      </c>
      <c r="AZ77" s="176">
        <v>100</v>
      </c>
      <c r="BA77" s="167"/>
      <c r="BB77" s="184">
        <v>355.6</v>
      </c>
      <c r="BC77" s="180">
        <v>42.471526395645697</v>
      </c>
      <c r="BD77" s="181" t="s">
        <v>55</v>
      </c>
      <c r="BE77" s="178">
        <v>1.32723519986393</v>
      </c>
      <c r="BF77" s="179">
        <v>34.089539726079998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0.65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136</v>
      </c>
      <c r="D78" s="166">
        <v>4.6944637315</v>
      </c>
      <c r="E78" s="167"/>
      <c r="F78" s="168">
        <v>0.03</v>
      </c>
      <c r="G78" s="168">
        <v>0.03</v>
      </c>
      <c r="H78" s="169"/>
      <c r="I78" s="170">
        <v>3</v>
      </c>
      <c r="J78" s="170">
        <v>3</v>
      </c>
      <c r="K78" s="167"/>
      <c r="L78" s="171">
        <v>3842.0020500000001</v>
      </c>
      <c r="M78" s="171">
        <v>1841.11871</v>
      </c>
      <c r="N78" s="171">
        <v>5683.1207599999998</v>
      </c>
      <c r="O78" s="166">
        <v>1210.6006319456901</v>
      </c>
      <c r="P78" s="172">
        <v>287.5</v>
      </c>
      <c r="Q78" s="178">
        <v>4.2107848067676201</v>
      </c>
      <c r="R78" s="179">
        <v>4063.5307726325</v>
      </c>
      <c r="S78" s="168">
        <v>0.01</v>
      </c>
      <c r="T78" s="168">
        <v>0.01</v>
      </c>
      <c r="U78" s="175">
        <v>0</v>
      </c>
      <c r="V78" s="176">
        <v>0</v>
      </c>
      <c r="W78" s="167"/>
      <c r="X78" s="175">
        <v>2454.1397499999998</v>
      </c>
      <c r="Y78" s="166">
        <v>522.77318355505497</v>
      </c>
      <c r="Z78" s="177">
        <v>573</v>
      </c>
      <c r="AA78" s="188">
        <v>0.91234412487793304</v>
      </c>
      <c r="AB78" s="171">
        <v>-773.77351177940102</v>
      </c>
      <c r="AC78" s="168"/>
      <c r="AD78" s="168"/>
      <c r="AE78" s="176">
        <v>236</v>
      </c>
      <c r="AF78" s="176">
        <v>774</v>
      </c>
      <c r="AG78" s="167"/>
      <c r="AH78" s="180">
        <v>197.7</v>
      </c>
      <c r="AI78" s="166">
        <v>42.113436445025002</v>
      </c>
      <c r="AJ78" s="181" t="s">
        <v>53</v>
      </c>
      <c r="AK78" s="173">
        <v>0.66846724515912603</v>
      </c>
      <c r="AL78" s="174">
        <v>-157.20145810139999</v>
      </c>
      <c r="AM78" s="168"/>
      <c r="AN78" s="168"/>
      <c r="AO78" s="176">
        <v>99</v>
      </c>
      <c r="AP78" s="176">
        <v>158</v>
      </c>
      <c r="AQ78" s="167"/>
      <c r="AR78" s="180">
        <v>61</v>
      </c>
      <c r="AS78" s="166">
        <v>12.9940294544589</v>
      </c>
      <c r="AT78" s="181" t="s">
        <v>54</v>
      </c>
      <c r="AU78" s="188">
        <v>0.81212684090368104</v>
      </c>
      <c r="AV78" s="171">
        <v>-29.133703644800001</v>
      </c>
      <c r="AW78" s="168"/>
      <c r="AX78" s="168"/>
      <c r="AY78" s="176">
        <v>15</v>
      </c>
      <c r="AZ78" s="176">
        <v>30</v>
      </c>
      <c r="BA78" s="167"/>
      <c r="BB78" s="184">
        <v>225.2</v>
      </c>
      <c r="BC78" s="180">
        <v>47.971400543346597</v>
      </c>
      <c r="BD78" s="181" t="s">
        <v>55</v>
      </c>
      <c r="BE78" s="178">
        <v>1.49910626697958</v>
      </c>
      <c r="BF78" s="179">
        <v>44.932592710400002</v>
      </c>
      <c r="BG78" s="168">
        <v>0.02</v>
      </c>
      <c r="BH78" s="168">
        <v>0.02</v>
      </c>
      <c r="BI78" s="176">
        <v>0</v>
      </c>
      <c r="BJ78" s="176">
        <v>0</v>
      </c>
      <c r="BK78" s="169"/>
      <c r="BL78" s="185">
        <v>0.8</v>
      </c>
      <c r="BM78" s="173">
        <v>0.65</v>
      </c>
      <c r="BN78" s="186"/>
      <c r="BO78" s="187">
        <v>0.95</v>
      </c>
      <c r="BP78" s="178">
        <v>1</v>
      </c>
      <c r="BQ78" s="186">
        <v>2.5000000000000001E-3</v>
      </c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138</v>
      </c>
      <c r="D79" s="166">
        <v>3.2678846699999999</v>
      </c>
      <c r="E79" s="167"/>
      <c r="F79" s="168">
        <v>0.01</v>
      </c>
      <c r="G79" s="168">
        <v>0.01</v>
      </c>
      <c r="H79" s="169"/>
      <c r="I79" s="170">
        <v>1</v>
      </c>
      <c r="J79" s="170">
        <v>1</v>
      </c>
      <c r="K79" s="167"/>
      <c r="L79" s="171">
        <v>3406.3163100000002</v>
      </c>
      <c r="M79" s="171">
        <v>1058.03827</v>
      </c>
      <c r="N79" s="171">
        <v>4464.3545800000002</v>
      </c>
      <c r="O79" s="166">
        <v>1366.12978450063</v>
      </c>
      <c r="P79" s="172">
        <v>287.5</v>
      </c>
      <c r="Q79" s="178">
        <v>4.7517557721761001</v>
      </c>
      <c r="R79" s="179">
        <v>3336.9343688499998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1359.4811199999999</v>
      </c>
      <c r="Y79" s="166">
        <v>416.01257611089397</v>
      </c>
      <c r="Z79" s="177">
        <v>573</v>
      </c>
      <c r="AA79" s="173">
        <v>0.72602543823890797</v>
      </c>
      <c r="AB79" s="174">
        <v>-887.51637909199997</v>
      </c>
      <c r="AC79" s="168"/>
      <c r="AD79" s="168"/>
      <c r="AE79" s="176">
        <v>514</v>
      </c>
      <c r="AF79" s="176">
        <v>888</v>
      </c>
      <c r="AG79" s="167"/>
      <c r="AH79" s="180">
        <v>66.55</v>
      </c>
      <c r="AI79" s="166">
        <v>20.3648557768717</v>
      </c>
      <c r="AJ79" s="181" t="s">
        <v>53</v>
      </c>
      <c r="AK79" s="173">
        <v>0.32325167899796298</v>
      </c>
      <c r="AL79" s="174">
        <v>-180.50208105199999</v>
      </c>
      <c r="AM79" s="168"/>
      <c r="AN79" s="168"/>
      <c r="AO79" s="176">
        <v>140</v>
      </c>
      <c r="AP79" s="176">
        <v>181</v>
      </c>
      <c r="AQ79" s="167"/>
      <c r="AR79" s="180">
        <v>14.6</v>
      </c>
      <c r="AS79" s="166">
        <v>4.4677219285097998</v>
      </c>
      <c r="AT79" s="181" t="s">
        <v>54</v>
      </c>
      <c r="AU79" s="173">
        <v>0.27923262053186199</v>
      </c>
      <c r="AV79" s="174">
        <v>-48.143385664</v>
      </c>
      <c r="AW79" s="168"/>
      <c r="AX79" s="168"/>
      <c r="AY79" s="176">
        <v>38</v>
      </c>
      <c r="AZ79" s="176">
        <v>49</v>
      </c>
      <c r="BA79" s="167"/>
      <c r="BB79" s="184">
        <v>84.2</v>
      </c>
      <c r="BC79" s="180">
        <v>25.765903176748299</v>
      </c>
      <c r="BD79" s="181" t="s">
        <v>55</v>
      </c>
      <c r="BE79" s="188">
        <v>0.80518447427338302</v>
      </c>
      <c r="BF79" s="171">
        <v>-41.286771328</v>
      </c>
      <c r="BG79" s="168"/>
      <c r="BH79" s="168"/>
      <c r="BI79" s="176">
        <v>21</v>
      </c>
      <c r="BJ79" s="176">
        <v>42</v>
      </c>
      <c r="BK79" s="169"/>
      <c r="BL79" s="185">
        <v>0.8</v>
      </c>
      <c r="BM79" s="173">
        <v>0.64</v>
      </c>
      <c r="BN79" s="186"/>
      <c r="BO79" s="187">
        <v>0.95</v>
      </c>
      <c r="BP79" s="173">
        <v>0.8</v>
      </c>
      <c r="BQ79" s="186"/>
    </row>
    <row r="80" spans="1:69" s="156" customFormat="1" ht="22.35" customHeight="1" x14ac:dyDescent="0.2">
      <c r="A80" s="165" t="s">
        <v>139</v>
      </c>
      <c r="B80" s="165" t="s">
        <v>140</v>
      </c>
      <c r="C80" s="165" t="s">
        <v>141</v>
      </c>
      <c r="D80" s="166">
        <v>3.8796305356</v>
      </c>
      <c r="E80" s="167"/>
      <c r="F80" s="168">
        <v>2.5999999999999999E-2</v>
      </c>
      <c r="G80" s="168">
        <v>2.5999999999999999E-2</v>
      </c>
      <c r="H80" s="169"/>
      <c r="I80" s="170">
        <v>4</v>
      </c>
      <c r="J80" s="170">
        <v>4</v>
      </c>
      <c r="K80" s="167"/>
      <c r="L80" s="171">
        <v>9285.7829000000002</v>
      </c>
      <c r="M80" s="171">
        <v>3061.7514099999999</v>
      </c>
      <c r="N80" s="171">
        <v>12347.534309999999</v>
      </c>
      <c r="O80" s="166">
        <v>3182.6572650919702</v>
      </c>
      <c r="P80" s="172">
        <v>287.5</v>
      </c>
      <c r="Q80" s="178">
        <v>11.0701122264069</v>
      </c>
      <c r="R80" s="179">
        <v>11009.061775218001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2487.6260550000002</v>
      </c>
      <c r="Y80" s="166">
        <v>641.20179284424501</v>
      </c>
      <c r="Z80" s="177">
        <v>573</v>
      </c>
      <c r="AA80" s="182">
        <v>1.1190258164821001</v>
      </c>
      <c r="AB80" s="183">
        <v>-180.00790127856001</v>
      </c>
      <c r="AC80" s="168">
        <v>1.2E-2</v>
      </c>
      <c r="AD80" s="168">
        <v>1.2E-2</v>
      </c>
      <c r="AE80" s="176">
        <v>0</v>
      </c>
      <c r="AF80" s="176">
        <v>181</v>
      </c>
      <c r="AG80" s="167"/>
      <c r="AH80" s="180">
        <v>166.9</v>
      </c>
      <c r="AI80" s="166">
        <v>43.019560359808402</v>
      </c>
      <c r="AJ80" s="181" t="s">
        <v>53</v>
      </c>
      <c r="AK80" s="173">
        <v>0.68285016444140301</v>
      </c>
      <c r="AL80" s="174">
        <v>-126.40006849136</v>
      </c>
      <c r="AM80" s="168"/>
      <c r="AN80" s="168"/>
      <c r="AO80" s="176">
        <v>78</v>
      </c>
      <c r="AP80" s="176">
        <v>127</v>
      </c>
      <c r="AQ80" s="167"/>
      <c r="AR80" s="180">
        <v>22.2</v>
      </c>
      <c r="AS80" s="166">
        <v>5.7221943678115403</v>
      </c>
      <c r="AT80" s="181" t="s">
        <v>54</v>
      </c>
      <c r="AU80" s="173">
        <v>0.35763714798822099</v>
      </c>
      <c r="AV80" s="174">
        <v>-52.288906283519999</v>
      </c>
      <c r="AW80" s="168"/>
      <c r="AX80" s="168"/>
      <c r="AY80" s="176">
        <v>40</v>
      </c>
      <c r="AZ80" s="176">
        <v>53</v>
      </c>
      <c r="BA80" s="167"/>
      <c r="BB80" s="184">
        <v>129.4</v>
      </c>
      <c r="BC80" s="180">
        <v>33.353691495261899</v>
      </c>
      <c r="BD80" s="181" t="s">
        <v>55</v>
      </c>
      <c r="BE80" s="182">
        <v>1.0423028592269299</v>
      </c>
      <c r="BF80" s="183">
        <v>-19.577812567039999</v>
      </c>
      <c r="BG80" s="168">
        <v>4.0000000000000001E-3</v>
      </c>
      <c r="BH80" s="168">
        <v>4.0000000000000001E-3</v>
      </c>
      <c r="BI80" s="176">
        <v>0</v>
      </c>
      <c r="BJ80" s="176">
        <v>20</v>
      </c>
      <c r="BK80" s="169"/>
      <c r="BL80" s="185">
        <v>0.8</v>
      </c>
      <c r="BM80" s="188">
        <v>0.73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139</v>
      </c>
      <c r="B81" s="165" t="s">
        <v>140</v>
      </c>
      <c r="C81" s="165" t="s">
        <v>142</v>
      </c>
      <c r="D81" s="166">
        <v>7.9105611499000004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4597.7225200000003</v>
      </c>
      <c r="M81" s="171">
        <v>3877.0594500000002</v>
      </c>
      <c r="N81" s="171">
        <v>8474.78197</v>
      </c>
      <c r="O81" s="166">
        <v>1071.3250058255501</v>
      </c>
      <c r="P81" s="172">
        <v>287.5</v>
      </c>
      <c r="Q81" s="178">
        <v>3.7263478463497401</v>
      </c>
      <c r="R81" s="179">
        <v>5745.6383732844997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2837.2231000000002</v>
      </c>
      <c r="Y81" s="166">
        <v>358.66268476236502</v>
      </c>
      <c r="Z81" s="177">
        <v>573</v>
      </c>
      <c r="AA81" s="173">
        <v>0.62593836782262702</v>
      </c>
      <c r="AB81" s="174">
        <v>-2602.07874667124</v>
      </c>
      <c r="AC81" s="168"/>
      <c r="AD81" s="168"/>
      <c r="AE81" s="176">
        <v>1696</v>
      </c>
      <c r="AF81" s="176">
        <v>2603</v>
      </c>
      <c r="AG81" s="167"/>
      <c r="AH81" s="180">
        <v>306.39999999999998</v>
      </c>
      <c r="AI81" s="166">
        <v>38.7330297047098</v>
      </c>
      <c r="AJ81" s="181" t="s">
        <v>53</v>
      </c>
      <c r="AK81" s="173">
        <v>0.61480999531285396</v>
      </c>
      <c r="AL81" s="174">
        <v>-291.63842293243999</v>
      </c>
      <c r="AM81" s="168"/>
      <c r="AN81" s="168"/>
      <c r="AO81" s="176">
        <v>192</v>
      </c>
      <c r="AP81" s="176">
        <v>292</v>
      </c>
      <c r="AQ81" s="167"/>
      <c r="AR81" s="180">
        <v>53.6</v>
      </c>
      <c r="AS81" s="166">
        <v>6.7757519326776903</v>
      </c>
      <c r="AT81" s="181" t="s">
        <v>54</v>
      </c>
      <c r="AU81" s="173">
        <v>0.42348449579235597</v>
      </c>
      <c r="AV81" s="174">
        <v>-98.282774078079996</v>
      </c>
      <c r="AW81" s="168"/>
      <c r="AX81" s="168"/>
      <c r="AY81" s="176">
        <v>73</v>
      </c>
      <c r="AZ81" s="176">
        <v>99</v>
      </c>
      <c r="BA81" s="167"/>
      <c r="BB81" s="184">
        <v>310.39999999999998</v>
      </c>
      <c r="BC81" s="180">
        <v>39.238682834014099</v>
      </c>
      <c r="BD81" s="181" t="s">
        <v>55</v>
      </c>
      <c r="BE81" s="178">
        <v>1.2262088385629399</v>
      </c>
      <c r="BF81" s="179">
        <v>6.6344518438400497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0.59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139</v>
      </c>
      <c r="B82" s="165" t="s">
        <v>140</v>
      </c>
      <c r="C82" s="165" t="s">
        <v>143</v>
      </c>
      <c r="D82" s="166">
        <v>6.6690591390999998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12823.08959</v>
      </c>
      <c r="M82" s="171">
        <v>1610.4371900000001</v>
      </c>
      <c r="N82" s="171">
        <v>14433.52678</v>
      </c>
      <c r="O82" s="166">
        <v>2164.2523298942901</v>
      </c>
      <c r="P82" s="172">
        <v>271.31</v>
      </c>
      <c r="Q82" s="178">
        <v>7.9770459249356396</v>
      </c>
      <c r="R82" s="179">
        <v>12262.2678579649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3192.77871</v>
      </c>
      <c r="Y82" s="166">
        <v>478.74499886814198</v>
      </c>
      <c r="Z82" s="177">
        <v>573</v>
      </c>
      <c r="AA82" s="188">
        <v>0.83550610622712296</v>
      </c>
      <c r="AB82" s="171">
        <v>-1392.8663540451601</v>
      </c>
      <c r="AC82" s="168"/>
      <c r="AD82" s="168"/>
      <c r="AE82" s="176">
        <v>629</v>
      </c>
      <c r="AF82" s="176">
        <v>1393</v>
      </c>
      <c r="AG82" s="167"/>
      <c r="AH82" s="180">
        <v>326.3</v>
      </c>
      <c r="AI82" s="166">
        <v>48.927441366794497</v>
      </c>
      <c r="AJ82" s="181" t="s">
        <v>53</v>
      </c>
      <c r="AK82" s="173">
        <v>0.77662605344118196</v>
      </c>
      <c r="AL82" s="174">
        <v>-177.88087091596</v>
      </c>
      <c r="AM82" s="168"/>
      <c r="AN82" s="168"/>
      <c r="AO82" s="176">
        <v>94</v>
      </c>
      <c r="AP82" s="176">
        <v>178</v>
      </c>
      <c r="AQ82" s="167"/>
      <c r="AR82" s="180">
        <v>55.4</v>
      </c>
      <c r="AS82" s="166">
        <v>8.3070188529586702</v>
      </c>
      <c r="AT82" s="181" t="s">
        <v>54</v>
      </c>
      <c r="AU82" s="173">
        <v>0.519188678309917</v>
      </c>
      <c r="AV82" s="174">
        <v>-72.645935470720005</v>
      </c>
      <c r="AW82" s="168"/>
      <c r="AX82" s="168"/>
      <c r="AY82" s="176">
        <v>52</v>
      </c>
      <c r="AZ82" s="176">
        <v>73</v>
      </c>
      <c r="BA82" s="167"/>
      <c r="BB82" s="184">
        <v>272.39999999999998</v>
      </c>
      <c r="BC82" s="180">
        <v>40.845341796858101</v>
      </c>
      <c r="BD82" s="181" t="s">
        <v>55</v>
      </c>
      <c r="BE82" s="178">
        <v>1.2764169311518201</v>
      </c>
      <c r="BF82" s="179">
        <v>16.308129058559999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88">
        <v>0.74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139</v>
      </c>
      <c r="B83" s="165" t="s">
        <v>140</v>
      </c>
      <c r="C83" s="165" t="s">
        <v>144</v>
      </c>
      <c r="D83" s="166">
        <v>0.90801949250000003</v>
      </c>
      <c r="E83" s="167"/>
      <c r="F83" s="168">
        <v>0.02</v>
      </c>
      <c r="G83" s="168">
        <v>0.02</v>
      </c>
      <c r="H83" s="169"/>
      <c r="I83" s="170">
        <v>2</v>
      </c>
      <c r="J83" s="170">
        <v>2</v>
      </c>
      <c r="K83" s="167"/>
      <c r="L83" s="171">
        <v>-8753.2823599999992</v>
      </c>
      <c r="M83" s="171">
        <v>-1747.70876</v>
      </c>
      <c r="N83" s="171">
        <v>-10500.991120000001</v>
      </c>
      <c r="O83" s="166">
        <v>-11564.7199280802</v>
      </c>
      <c r="P83" s="172">
        <v>287.5</v>
      </c>
      <c r="Q83" s="173">
        <v>-40.225112793322303</v>
      </c>
      <c r="R83" s="174">
        <v>-10814.257844912499</v>
      </c>
      <c r="S83" s="168"/>
      <c r="T83" s="168"/>
      <c r="U83" s="175">
        <v>10763</v>
      </c>
      <c r="V83" s="176">
        <v>10815</v>
      </c>
      <c r="W83" s="167"/>
      <c r="X83" s="175">
        <v>354.96262000000002</v>
      </c>
      <c r="Y83" s="166">
        <v>390.91960352382</v>
      </c>
      <c r="Z83" s="177">
        <v>573</v>
      </c>
      <c r="AA83" s="173">
        <v>0.68223316496303599</v>
      </c>
      <c r="AB83" s="174">
        <v>-269.39158304300003</v>
      </c>
      <c r="AC83" s="168"/>
      <c r="AD83" s="168"/>
      <c r="AE83" s="176">
        <v>166</v>
      </c>
      <c r="AF83" s="176">
        <v>270</v>
      </c>
      <c r="AG83" s="167"/>
      <c r="AH83" s="180">
        <v>23.6</v>
      </c>
      <c r="AI83" s="166">
        <v>25.990631473145399</v>
      </c>
      <c r="AJ83" s="181" t="s">
        <v>53</v>
      </c>
      <c r="AK83" s="173">
        <v>0.41254970592294299</v>
      </c>
      <c r="AL83" s="174">
        <v>-45.046273632999998</v>
      </c>
      <c r="AM83" s="168"/>
      <c r="AN83" s="168"/>
      <c r="AO83" s="176">
        <v>34</v>
      </c>
      <c r="AP83" s="176">
        <v>46</v>
      </c>
      <c r="AQ83" s="167"/>
      <c r="AR83" s="180"/>
      <c r="AS83" s="166" t="s">
        <v>145</v>
      </c>
      <c r="AT83" s="181" t="s">
        <v>54</v>
      </c>
      <c r="AU83" s="173"/>
      <c r="AV83" s="174"/>
      <c r="AW83" s="168"/>
      <c r="AX83" s="168"/>
      <c r="AY83" s="176">
        <v>15</v>
      </c>
      <c r="AZ83" s="176">
        <v>18</v>
      </c>
      <c r="BA83" s="167"/>
      <c r="BB83" s="184">
        <v>60.4</v>
      </c>
      <c r="BC83" s="180">
        <v>66.518395804151695</v>
      </c>
      <c r="BD83" s="181" t="s">
        <v>55</v>
      </c>
      <c r="BE83" s="178">
        <v>2.07869986887974</v>
      </c>
      <c r="BF83" s="179">
        <v>25.532051488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/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139</v>
      </c>
      <c r="B84" s="165" t="s">
        <v>140</v>
      </c>
      <c r="C84" s="165" t="s">
        <v>146</v>
      </c>
      <c r="D84" s="166">
        <v>1.467204301</v>
      </c>
      <c r="E84" s="167"/>
      <c r="F84" s="168"/>
      <c r="G84" s="168"/>
      <c r="H84" s="169"/>
      <c r="I84" s="170">
        <v>2</v>
      </c>
      <c r="J84" s="170">
        <v>2</v>
      </c>
      <c r="K84" s="167"/>
      <c r="L84" s="171">
        <v>-7896.3955299999998</v>
      </c>
      <c r="M84" s="171">
        <v>-1205.2751499999999</v>
      </c>
      <c r="N84" s="171">
        <v>-9101.6706799999993</v>
      </c>
      <c r="O84" s="166">
        <v>-6203.4105773794299</v>
      </c>
      <c r="P84" s="172">
        <v>264.70999999999998</v>
      </c>
      <c r="Q84" s="173">
        <v>-23.434742085223199</v>
      </c>
      <c r="R84" s="174">
        <v>-9567.7310606212504</v>
      </c>
      <c r="S84" s="168"/>
      <c r="T84" s="168"/>
      <c r="U84" s="175">
        <v>9491</v>
      </c>
      <c r="V84" s="176">
        <v>9568</v>
      </c>
      <c r="W84" s="167"/>
      <c r="X84" s="175">
        <v>368.50261</v>
      </c>
      <c r="Y84" s="166">
        <v>251.15971221515699</v>
      </c>
      <c r="Z84" s="177">
        <v>573</v>
      </c>
      <c r="AA84" s="173">
        <v>0.438324105087533</v>
      </c>
      <c r="AB84" s="174">
        <v>-640.34706736759995</v>
      </c>
      <c r="AC84" s="168"/>
      <c r="AD84" s="168"/>
      <c r="AE84" s="176">
        <v>473</v>
      </c>
      <c r="AF84" s="176">
        <v>641</v>
      </c>
      <c r="AG84" s="167"/>
      <c r="AH84" s="180">
        <v>65.2</v>
      </c>
      <c r="AI84" s="166">
        <v>44.438255773624498</v>
      </c>
      <c r="AJ84" s="181" t="s">
        <v>53</v>
      </c>
      <c r="AK84" s="173">
        <v>0.70536913926388101</v>
      </c>
      <c r="AL84" s="174">
        <v>-45.720645155600003</v>
      </c>
      <c r="AM84" s="168"/>
      <c r="AN84" s="168"/>
      <c r="AO84" s="176">
        <v>28</v>
      </c>
      <c r="AP84" s="176">
        <v>46</v>
      </c>
      <c r="AQ84" s="167"/>
      <c r="AR84" s="180">
        <v>1.8</v>
      </c>
      <c r="AS84" s="166">
        <v>1.2268230121552799</v>
      </c>
      <c r="AT84" s="181" t="s">
        <v>54</v>
      </c>
      <c r="AU84" s="173">
        <v>7.6676438259704993E-2</v>
      </c>
      <c r="AV84" s="174">
        <v>-26.3703225792</v>
      </c>
      <c r="AW84" s="168"/>
      <c r="AX84" s="168"/>
      <c r="AY84" s="176">
        <v>22</v>
      </c>
      <c r="AZ84" s="176">
        <v>27</v>
      </c>
      <c r="BA84" s="167"/>
      <c r="BB84" s="184">
        <v>26</v>
      </c>
      <c r="BC84" s="180">
        <v>17.720776842242898</v>
      </c>
      <c r="BD84" s="181" t="s">
        <v>55</v>
      </c>
      <c r="BE84" s="173">
        <v>0.55377427632009102</v>
      </c>
      <c r="BF84" s="174">
        <v>-30.340645158400001</v>
      </c>
      <c r="BG84" s="168"/>
      <c r="BH84" s="168"/>
      <c r="BI84" s="176">
        <v>21</v>
      </c>
      <c r="BJ84" s="176">
        <v>31</v>
      </c>
      <c r="BK84" s="169"/>
      <c r="BL84" s="185">
        <v>0.8</v>
      </c>
      <c r="BM84" s="178">
        <v>1</v>
      </c>
      <c r="BN84" s="186">
        <v>7.4999999999999997E-3</v>
      </c>
      <c r="BO84" s="187">
        <v>0.95</v>
      </c>
      <c r="BP84" s="178">
        <v>1</v>
      </c>
      <c r="BQ84" s="186">
        <v>2.5000000000000001E-3</v>
      </c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147</v>
      </c>
      <c r="D85" s="166">
        <v>4.5305552576999997</v>
      </c>
      <c r="E85" s="167"/>
      <c r="F85" s="168">
        <v>0.03</v>
      </c>
      <c r="G85" s="168">
        <v>0.03</v>
      </c>
      <c r="H85" s="169"/>
      <c r="I85" s="170">
        <v>3</v>
      </c>
      <c r="J85" s="170">
        <v>3</v>
      </c>
      <c r="K85" s="167"/>
      <c r="L85" s="171">
        <v>1660.2193</v>
      </c>
      <c r="M85" s="171">
        <v>3727.1278000000002</v>
      </c>
      <c r="N85" s="171">
        <v>5387.3471</v>
      </c>
      <c r="O85" s="166">
        <v>1189.1140916654399</v>
      </c>
      <c r="P85" s="172">
        <v>265.83499999999998</v>
      </c>
      <c r="Q85" s="178">
        <v>4.4731284129833897</v>
      </c>
      <c r="R85" s="179">
        <v>3942.0909116831799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2422.414585</v>
      </c>
      <c r="Y85" s="166">
        <v>534.68381847521596</v>
      </c>
      <c r="Z85" s="177">
        <v>573</v>
      </c>
      <c r="AA85" s="188">
        <v>0.93313057325517501</v>
      </c>
      <c r="AB85" s="171">
        <v>-692.79521019452102</v>
      </c>
      <c r="AC85" s="168"/>
      <c r="AD85" s="168"/>
      <c r="AE85" s="176">
        <v>174</v>
      </c>
      <c r="AF85" s="176">
        <v>693</v>
      </c>
      <c r="AG85" s="167"/>
      <c r="AH85" s="180">
        <v>265.10000000000002</v>
      </c>
      <c r="AI85" s="166">
        <v>58.513799064572403</v>
      </c>
      <c r="AJ85" s="181" t="s">
        <v>53</v>
      </c>
      <c r="AK85" s="188">
        <v>0.92879046134242005</v>
      </c>
      <c r="AL85" s="171">
        <v>-77.409977482119999</v>
      </c>
      <c r="AM85" s="168"/>
      <c r="AN85" s="168"/>
      <c r="AO85" s="176">
        <v>21</v>
      </c>
      <c r="AP85" s="176">
        <v>78</v>
      </c>
      <c r="AQ85" s="167"/>
      <c r="AR85" s="180">
        <v>57</v>
      </c>
      <c r="AS85" s="166">
        <v>12.581239331122701</v>
      </c>
      <c r="AT85" s="181" t="s">
        <v>54</v>
      </c>
      <c r="AU85" s="173">
        <v>0.78632745819516903</v>
      </c>
      <c r="AV85" s="174">
        <v>-29.986660947840001</v>
      </c>
      <c r="AW85" s="168"/>
      <c r="AX85" s="168"/>
      <c r="AY85" s="176">
        <v>16</v>
      </c>
      <c r="AZ85" s="176">
        <v>30</v>
      </c>
      <c r="BA85" s="167"/>
      <c r="BB85" s="184">
        <v>174.4</v>
      </c>
      <c r="BC85" s="180">
        <v>38.494177883294697</v>
      </c>
      <c r="BD85" s="181" t="s">
        <v>55</v>
      </c>
      <c r="BE85" s="178">
        <v>1.2029430588529599</v>
      </c>
      <c r="BF85" s="179">
        <v>0.42667810431998998</v>
      </c>
      <c r="BG85" s="168">
        <v>0.02</v>
      </c>
      <c r="BH85" s="168">
        <v>0.02</v>
      </c>
      <c r="BI85" s="176">
        <v>0</v>
      </c>
      <c r="BJ85" s="176">
        <v>0</v>
      </c>
      <c r="BK85" s="169"/>
      <c r="BL85" s="185">
        <v>0.8</v>
      </c>
      <c r="BM85" s="188">
        <v>0.74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148</v>
      </c>
      <c r="D86" s="166">
        <v>5.8922408080000004</v>
      </c>
      <c r="E86" s="167"/>
      <c r="F86" s="168">
        <v>0.03</v>
      </c>
      <c r="G86" s="168">
        <v>0.03</v>
      </c>
      <c r="H86" s="169"/>
      <c r="I86" s="170">
        <v>3</v>
      </c>
      <c r="J86" s="170">
        <v>3</v>
      </c>
      <c r="K86" s="167"/>
      <c r="L86" s="171">
        <v>5422.3206300000002</v>
      </c>
      <c r="M86" s="171">
        <v>3404.7911300000001</v>
      </c>
      <c r="N86" s="171">
        <v>8827.1117599999998</v>
      </c>
      <c r="O86" s="166">
        <v>1498.09080240157</v>
      </c>
      <c r="P86" s="172">
        <v>266.37799999999999</v>
      </c>
      <c r="Q86" s="178">
        <v>5.6239284115113497</v>
      </c>
      <c r="R86" s="179">
        <v>6943.6357736558903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2545.2591950000001</v>
      </c>
      <c r="Y86" s="166">
        <v>431.96795208102401</v>
      </c>
      <c r="Z86" s="177">
        <v>573</v>
      </c>
      <c r="AA86" s="173">
        <v>0.75387077152011195</v>
      </c>
      <c r="AB86" s="174">
        <v>-1506.2455845807999</v>
      </c>
      <c r="AC86" s="168"/>
      <c r="AD86" s="168"/>
      <c r="AE86" s="176">
        <v>831</v>
      </c>
      <c r="AF86" s="176">
        <v>1507</v>
      </c>
      <c r="AG86" s="167"/>
      <c r="AH86" s="180">
        <v>298.7</v>
      </c>
      <c r="AI86" s="166">
        <v>50.693786919646897</v>
      </c>
      <c r="AJ86" s="181" t="s">
        <v>53</v>
      </c>
      <c r="AK86" s="188">
        <v>0.80466328443883905</v>
      </c>
      <c r="AL86" s="171">
        <v>-146.75340508479999</v>
      </c>
      <c r="AM86" s="168"/>
      <c r="AN86" s="168"/>
      <c r="AO86" s="176">
        <v>73</v>
      </c>
      <c r="AP86" s="176">
        <v>147</v>
      </c>
      <c r="AQ86" s="167"/>
      <c r="AR86" s="180">
        <v>25.4</v>
      </c>
      <c r="AS86" s="166">
        <v>4.31075389273194</v>
      </c>
      <c r="AT86" s="181" t="s">
        <v>54</v>
      </c>
      <c r="AU86" s="173">
        <v>0.26942211829574603</v>
      </c>
      <c r="AV86" s="174">
        <v>-87.731023513599993</v>
      </c>
      <c r="AW86" s="168"/>
      <c r="AX86" s="168"/>
      <c r="AY86" s="176">
        <v>69</v>
      </c>
      <c r="AZ86" s="176">
        <v>88</v>
      </c>
      <c r="BA86" s="167"/>
      <c r="BB86" s="184">
        <v>244</v>
      </c>
      <c r="BC86" s="180">
        <v>41.4103917254564</v>
      </c>
      <c r="BD86" s="181" t="s">
        <v>55</v>
      </c>
      <c r="BE86" s="178">
        <v>1.29407474142051</v>
      </c>
      <c r="BF86" s="179">
        <v>17.737952972799999</v>
      </c>
      <c r="BG86" s="168">
        <v>0.02</v>
      </c>
      <c r="BH86" s="168">
        <v>0.02</v>
      </c>
      <c r="BI86" s="176">
        <v>0</v>
      </c>
      <c r="BJ86" s="176">
        <v>0</v>
      </c>
      <c r="BK86" s="169"/>
      <c r="BL86" s="185">
        <v>0.8</v>
      </c>
      <c r="BM86" s="188">
        <v>0.72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149</v>
      </c>
      <c r="D87" s="166">
        <v>5.1931595485999997</v>
      </c>
      <c r="E87" s="167"/>
      <c r="F87" s="168">
        <v>3.5999999999999997E-2</v>
      </c>
      <c r="G87" s="168">
        <v>3.5999999999999997E-2</v>
      </c>
      <c r="H87" s="169"/>
      <c r="I87" s="170">
        <v>4</v>
      </c>
      <c r="J87" s="170">
        <v>4</v>
      </c>
      <c r="K87" s="167"/>
      <c r="L87" s="171">
        <v>4401.4179599999998</v>
      </c>
      <c r="M87" s="171">
        <v>2881.24676</v>
      </c>
      <c r="N87" s="171">
        <v>7282.6647199999998</v>
      </c>
      <c r="O87" s="166">
        <v>1402.35720698458</v>
      </c>
      <c r="P87" s="172">
        <v>247.02500000000001</v>
      </c>
      <c r="Q87" s="178">
        <v>5.6769849488293902</v>
      </c>
      <c r="R87" s="179">
        <v>5743.2564350085004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3150.9084400000002</v>
      </c>
      <c r="Y87" s="166">
        <v>606.74208264012202</v>
      </c>
      <c r="Z87" s="177">
        <v>573</v>
      </c>
      <c r="AA87" s="182">
        <v>1.0588867061782199</v>
      </c>
      <c r="AB87" s="183">
        <v>-419.90806561736099</v>
      </c>
      <c r="AC87" s="168">
        <v>6.0000000000000001E-3</v>
      </c>
      <c r="AD87" s="168">
        <v>6.0000000000000001E-3</v>
      </c>
      <c r="AE87" s="176">
        <v>0</v>
      </c>
      <c r="AF87" s="176">
        <v>420</v>
      </c>
      <c r="AG87" s="167"/>
      <c r="AH87" s="180">
        <v>315.7</v>
      </c>
      <c r="AI87" s="166">
        <v>60.791507953016399</v>
      </c>
      <c r="AJ87" s="181" t="s">
        <v>53</v>
      </c>
      <c r="AK87" s="188">
        <v>0.96494457068280004</v>
      </c>
      <c r="AL87" s="171">
        <v>-76.902861874159996</v>
      </c>
      <c r="AM87" s="168"/>
      <c r="AN87" s="168"/>
      <c r="AO87" s="176">
        <v>12</v>
      </c>
      <c r="AP87" s="176">
        <v>77</v>
      </c>
      <c r="AQ87" s="167"/>
      <c r="AR87" s="180">
        <v>57.5</v>
      </c>
      <c r="AS87" s="166">
        <v>11.072257546083099</v>
      </c>
      <c r="AT87" s="181" t="s">
        <v>54</v>
      </c>
      <c r="AU87" s="173">
        <v>0.69201609663019503</v>
      </c>
      <c r="AV87" s="174">
        <v>-42.208663333120001</v>
      </c>
      <c r="AW87" s="168"/>
      <c r="AX87" s="168"/>
      <c r="AY87" s="176">
        <v>26</v>
      </c>
      <c r="AZ87" s="176">
        <v>43</v>
      </c>
      <c r="BA87" s="167"/>
      <c r="BB87" s="184">
        <v>245.6</v>
      </c>
      <c r="BC87" s="180">
        <v>47.2929817968351</v>
      </c>
      <c r="BD87" s="181" t="s">
        <v>55</v>
      </c>
      <c r="BE87" s="178">
        <v>1.4779056811511</v>
      </c>
      <c r="BF87" s="179">
        <v>46.18267333376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0.73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150</v>
      </c>
      <c r="D88" s="166">
        <v>8.3445356483000008</v>
      </c>
      <c r="E88" s="167"/>
      <c r="F88" s="168">
        <v>0.01</v>
      </c>
      <c r="G88" s="168">
        <v>0.01</v>
      </c>
      <c r="H88" s="169"/>
      <c r="I88" s="170">
        <v>2</v>
      </c>
      <c r="J88" s="170">
        <v>2</v>
      </c>
      <c r="K88" s="167"/>
      <c r="L88" s="171">
        <v>3860.3543800000002</v>
      </c>
      <c r="M88" s="171">
        <v>4067.62691</v>
      </c>
      <c r="N88" s="171">
        <v>7927.9812899999997</v>
      </c>
      <c r="O88" s="166">
        <v>950.08058256844197</v>
      </c>
      <c r="P88" s="172">
        <v>287.5</v>
      </c>
      <c r="Q88" s="178">
        <v>3.3046281132815398</v>
      </c>
      <c r="R88" s="179">
        <v>5049.1164913365001</v>
      </c>
      <c r="S88" s="168">
        <v>0.01</v>
      </c>
      <c r="T88" s="168">
        <v>0.01</v>
      </c>
      <c r="U88" s="175">
        <v>0</v>
      </c>
      <c r="V88" s="176">
        <v>0</v>
      </c>
      <c r="W88" s="167"/>
      <c r="X88" s="175">
        <v>3074.4177399999999</v>
      </c>
      <c r="Y88" s="166">
        <v>368.43485001185599</v>
      </c>
      <c r="Z88" s="177">
        <v>573</v>
      </c>
      <c r="AA88" s="173">
        <v>0.64299275743779505</v>
      </c>
      <c r="AB88" s="174">
        <v>-2663.2849717710801</v>
      </c>
      <c r="AC88" s="168"/>
      <c r="AD88" s="168"/>
      <c r="AE88" s="176">
        <v>1708</v>
      </c>
      <c r="AF88" s="176">
        <v>2664</v>
      </c>
      <c r="AG88" s="167"/>
      <c r="AH88" s="180">
        <v>422.4</v>
      </c>
      <c r="AI88" s="166">
        <v>50.619952721521898</v>
      </c>
      <c r="AJ88" s="181" t="s">
        <v>53</v>
      </c>
      <c r="AK88" s="188">
        <v>0.80349131304002996</v>
      </c>
      <c r="AL88" s="171">
        <v>-208.44689501148</v>
      </c>
      <c r="AM88" s="168"/>
      <c r="AN88" s="168"/>
      <c r="AO88" s="176">
        <v>104</v>
      </c>
      <c r="AP88" s="176">
        <v>209</v>
      </c>
      <c r="AQ88" s="167"/>
      <c r="AR88" s="180">
        <v>33.9</v>
      </c>
      <c r="AS88" s="166">
        <v>4.0625388192698697</v>
      </c>
      <c r="AT88" s="181" t="s">
        <v>54</v>
      </c>
      <c r="AU88" s="173">
        <v>0.25390867620436702</v>
      </c>
      <c r="AV88" s="174">
        <v>-126.31508444735999</v>
      </c>
      <c r="AW88" s="168"/>
      <c r="AX88" s="168"/>
      <c r="AY88" s="176">
        <v>100</v>
      </c>
      <c r="AZ88" s="176">
        <v>127</v>
      </c>
      <c r="BA88" s="167"/>
      <c r="BB88" s="184">
        <v>227.6</v>
      </c>
      <c r="BC88" s="180">
        <v>27.2753343736231</v>
      </c>
      <c r="BD88" s="181" t="s">
        <v>55</v>
      </c>
      <c r="BE88" s="188">
        <v>0.85235419917572097</v>
      </c>
      <c r="BF88" s="171">
        <v>-92.830168894720003</v>
      </c>
      <c r="BG88" s="168"/>
      <c r="BH88" s="168"/>
      <c r="BI88" s="176">
        <v>40</v>
      </c>
      <c r="BJ88" s="176">
        <v>93</v>
      </c>
      <c r="BK88" s="169"/>
      <c r="BL88" s="185">
        <v>0.8</v>
      </c>
      <c r="BM88" s="188">
        <v>0.76</v>
      </c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151</v>
      </c>
      <c r="D89" s="166">
        <v>5.3647351549</v>
      </c>
      <c r="E89" s="167"/>
      <c r="F89" s="168">
        <v>1.7999999999999999E-2</v>
      </c>
      <c r="G89" s="168">
        <v>1.7999999999999999E-2</v>
      </c>
      <c r="H89" s="169"/>
      <c r="I89" s="170">
        <v>2</v>
      </c>
      <c r="J89" s="170">
        <v>2</v>
      </c>
      <c r="K89" s="167"/>
      <c r="L89" s="171">
        <v>2396.19931</v>
      </c>
      <c r="M89" s="171">
        <v>-1642.75848</v>
      </c>
      <c r="N89" s="171">
        <v>753.44083000000001</v>
      </c>
      <c r="O89" s="166">
        <v>140.443248034682</v>
      </c>
      <c r="P89" s="172">
        <v>287.5</v>
      </c>
      <c r="Q89" s="173">
        <v>0.48849825403367703</v>
      </c>
      <c r="R89" s="174">
        <v>-1097.3927984405</v>
      </c>
      <c r="S89" s="168"/>
      <c r="T89" s="168"/>
      <c r="U89" s="175">
        <v>789</v>
      </c>
      <c r="V89" s="176">
        <v>1098</v>
      </c>
      <c r="W89" s="167"/>
      <c r="X89" s="175">
        <v>2536.087575</v>
      </c>
      <c r="Y89" s="166">
        <v>472.73304306245399</v>
      </c>
      <c r="Z89" s="177">
        <v>573</v>
      </c>
      <c r="AA89" s="188">
        <v>0.82501403675820895</v>
      </c>
      <c r="AB89" s="171">
        <v>-1152.7043175092399</v>
      </c>
      <c r="AC89" s="168"/>
      <c r="AD89" s="168"/>
      <c r="AE89" s="176">
        <v>538</v>
      </c>
      <c r="AF89" s="176">
        <v>1153</v>
      </c>
      <c r="AG89" s="167"/>
      <c r="AH89" s="180">
        <v>330.55</v>
      </c>
      <c r="AI89" s="166">
        <v>61.6153436201011</v>
      </c>
      <c r="AJ89" s="181" t="s">
        <v>53</v>
      </c>
      <c r="AK89" s="188">
        <v>0.97802132730319302</v>
      </c>
      <c r="AL89" s="171">
        <v>-75.023977710439993</v>
      </c>
      <c r="AM89" s="168"/>
      <c r="AN89" s="168"/>
      <c r="AO89" s="176">
        <v>8</v>
      </c>
      <c r="AP89" s="176">
        <v>76</v>
      </c>
      <c r="AQ89" s="167"/>
      <c r="AR89" s="180">
        <v>20.100000000000001</v>
      </c>
      <c r="AS89" s="166">
        <v>3.7466900824808098</v>
      </c>
      <c r="AT89" s="181" t="s">
        <v>54</v>
      </c>
      <c r="AU89" s="173">
        <v>0.234168130155051</v>
      </c>
      <c r="AV89" s="174">
        <v>-82.902914974080005</v>
      </c>
      <c r="AW89" s="168"/>
      <c r="AX89" s="168"/>
      <c r="AY89" s="176">
        <v>66</v>
      </c>
      <c r="AZ89" s="176">
        <v>83</v>
      </c>
      <c r="BA89" s="167"/>
      <c r="BB89" s="184">
        <v>203</v>
      </c>
      <c r="BC89" s="180">
        <v>37.839705808139598</v>
      </c>
      <c r="BD89" s="181" t="s">
        <v>55</v>
      </c>
      <c r="BE89" s="182">
        <v>1.18249080650436</v>
      </c>
      <c r="BF89" s="183">
        <v>-3.0058299481600002</v>
      </c>
      <c r="BG89" s="168">
        <v>1.7999999999999999E-2</v>
      </c>
      <c r="BH89" s="168">
        <v>1.7999999999999999E-2</v>
      </c>
      <c r="BI89" s="176">
        <v>0</v>
      </c>
      <c r="BJ89" s="176">
        <v>4</v>
      </c>
      <c r="BK89" s="169"/>
      <c r="BL89" s="185">
        <v>0.8</v>
      </c>
      <c r="BM89" s="188">
        <v>0.7</v>
      </c>
      <c r="BN89" s="186"/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153</v>
      </c>
      <c r="D90" s="166">
        <v>3.3550369468999999</v>
      </c>
      <c r="E90" s="167"/>
      <c r="F90" s="168">
        <v>4.5999999999999999E-2</v>
      </c>
      <c r="G90" s="168">
        <v>4.5999999999999999E-2</v>
      </c>
      <c r="H90" s="169"/>
      <c r="I90" s="170">
        <v>5</v>
      </c>
      <c r="J90" s="170">
        <v>5</v>
      </c>
      <c r="K90" s="167"/>
      <c r="L90" s="171">
        <v>1923.9039399999999</v>
      </c>
      <c r="M90" s="171">
        <v>1066.66382</v>
      </c>
      <c r="N90" s="171">
        <v>2990.5677599999999</v>
      </c>
      <c r="O90" s="166">
        <v>891.36656535578095</v>
      </c>
      <c r="P90" s="172">
        <v>248.167</v>
      </c>
      <c r="Q90" s="178">
        <v>3.5918013489133598</v>
      </c>
      <c r="R90" s="179">
        <v>1991.4364151984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2151.4540499999998</v>
      </c>
      <c r="Y90" s="166">
        <v>641.260911295749</v>
      </c>
      <c r="Z90" s="177">
        <v>573</v>
      </c>
      <c r="AA90" s="182">
        <v>1.1191289900449399</v>
      </c>
      <c r="AB90" s="183">
        <v>-155.46935468844001</v>
      </c>
      <c r="AC90" s="168">
        <v>1.2E-2</v>
      </c>
      <c r="AD90" s="168">
        <v>1.2E-2</v>
      </c>
      <c r="AE90" s="176">
        <v>0</v>
      </c>
      <c r="AF90" s="176">
        <v>156</v>
      </c>
      <c r="AG90" s="167"/>
      <c r="AH90" s="180">
        <v>220.75</v>
      </c>
      <c r="AI90" s="166">
        <v>65.7965928524183</v>
      </c>
      <c r="AJ90" s="181" t="s">
        <v>53</v>
      </c>
      <c r="AK90" s="182">
        <v>1.0443903627368001</v>
      </c>
      <c r="AL90" s="183">
        <v>-32.89079318564</v>
      </c>
      <c r="AM90" s="168">
        <v>4.0000000000000001E-3</v>
      </c>
      <c r="AN90" s="168">
        <v>4.0000000000000001E-3</v>
      </c>
      <c r="AO90" s="176">
        <v>0</v>
      </c>
      <c r="AP90" s="176">
        <v>33</v>
      </c>
      <c r="AQ90" s="167"/>
      <c r="AR90" s="180">
        <v>14.6</v>
      </c>
      <c r="AS90" s="166">
        <v>4.3516659372380904</v>
      </c>
      <c r="AT90" s="181" t="s">
        <v>54</v>
      </c>
      <c r="AU90" s="173">
        <v>0.27197912107738098</v>
      </c>
      <c r="AV90" s="174">
        <v>-49.816709380479999</v>
      </c>
      <c r="AW90" s="168"/>
      <c r="AX90" s="168"/>
      <c r="AY90" s="176">
        <v>40</v>
      </c>
      <c r="AZ90" s="176">
        <v>50</v>
      </c>
      <c r="BA90" s="167"/>
      <c r="BB90" s="184">
        <v>143.6</v>
      </c>
      <c r="BC90" s="180">
        <v>42.801317026533503</v>
      </c>
      <c r="BD90" s="181" t="s">
        <v>55</v>
      </c>
      <c r="BE90" s="178">
        <v>1.33754115707917</v>
      </c>
      <c r="BF90" s="179">
        <v>14.766581239040001</v>
      </c>
      <c r="BG90" s="168">
        <v>0.02</v>
      </c>
      <c r="BH90" s="168">
        <v>0.02</v>
      </c>
      <c r="BI90" s="176">
        <v>0</v>
      </c>
      <c r="BJ90" s="176">
        <v>0</v>
      </c>
      <c r="BK90" s="169"/>
      <c r="BL90" s="185">
        <v>0.8</v>
      </c>
      <c r="BM90" s="188">
        <v>0.71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154</v>
      </c>
      <c r="D91" s="166">
        <v>3.1138969062999999</v>
      </c>
      <c r="E91" s="167"/>
      <c r="F91" s="168">
        <v>1.4999999999999999E-2</v>
      </c>
      <c r="G91" s="168">
        <v>1.4999999999999999E-2</v>
      </c>
      <c r="H91" s="169"/>
      <c r="I91" s="170">
        <v>3</v>
      </c>
      <c r="J91" s="170">
        <v>3</v>
      </c>
      <c r="K91" s="167"/>
      <c r="L91" s="171">
        <v>1526.53475</v>
      </c>
      <c r="M91" s="171">
        <v>1357.7317599999999</v>
      </c>
      <c r="N91" s="171">
        <v>2884.2665099999999</v>
      </c>
      <c r="O91" s="166">
        <v>926.25626242300598</v>
      </c>
      <c r="P91" s="172">
        <v>285.53899999999999</v>
      </c>
      <c r="Q91" s="178">
        <v>3.2438870431815099</v>
      </c>
      <c r="R91" s="179">
        <v>1817.29969952641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1122.2574099999999</v>
      </c>
      <c r="Y91" s="166">
        <v>360.40287901936102</v>
      </c>
      <c r="Z91" s="177">
        <v>573</v>
      </c>
      <c r="AA91" s="173">
        <v>0.62897535605472998</v>
      </c>
      <c r="AB91" s="174">
        <v>-1018.85810277188</v>
      </c>
      <c r="AC91" s="168"/>
      <c r="AD91" s="168"/>
      <c r="AE91" s="176">
        <v>663</v>
      </c>
      <c r="AF91" s="176">
        <v>1019</v>
      </c>
      <c r="AG91" s="167"/>
      <c r="AH91" s="180">
        <v>144.5</v>
      </c>
      <c r="AI91" s="166">
        <v>46.4048760598494</v>
      </c>
      <c r="AJ91" s="181" t="s">
        <v>53</v>
      </c>
      <c r="AK91" s="173">
        <v>0.73658533428332396</v>
      </c>
      <c r="AL91" s="174">
        <v>-90.910606116279993</v>
      </c>
      <c r="AM91" s="168"/>
      <c r="AN91" s="168"/>
      <c r="AO91" s="176">
        <v>52</v>
      </c>
      <c r="AP91" s="176">
        <v>91</v>
      </c>
      <c r="AQ91" s="167"/>
      <c r="AR91" s="180">
        <v>17.399999999999999</v>
      </c>
      <c r="AS91" s="166">
        <v>5.5878535878296196</v>
      </c>
      <c r="AT91" s="181" t="s">
        <v>54</v>
      </c>
      <c r="AU91" s="173">
        <v>0.349240849239351</v>
      </c>
      <c r="AV91" s="174">
        <v>-42.38682060096</v>
      </c>
      <c r="AW91" s="168"/>
      <c r="AX91" s="168"/>
      <c r="AY91" s="176">
        <v>33</v>
      </c>
      <c r="AZ91" s="176">
        <v>43</v>
      </c>
      <c r="BA91" s="167"/>
      <c r="BB91" s="184">
        <v>104.6</v>
      </c>
      <c r="BC91" s="180">
        <v>33.591349729136702</v>
      </c>
      <c r="BD91" s="181" t="s">
        <v>55</v>
      </c>
      <c r="BE91" s="182">
        <v>1.0497296790355199</v>
      </c>
      <c r="BF91" s="183">
        <v>-14.97364120192</v>
      </c>
      <c r="BG91" s="168">
        <v>5.0000000000000001E-3</v>
      </c>
      <c r="BH91" s="168">
        <v>5.0000000000000001E-3</v>
      </c>
      <c r="BI91" s="176">
        <v>0</v>
      </c>
      <c r="BJ91" s="176">
        <v>15</v>
      </c>
      <c r="BK91" s="169"/>
      <c r="BL91" s="185">
        <v>0.8</v>
      </c>
      <c r="BM91" s="188">
        <v>0.78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155</v>
      </c>
      <c r="D92" s="166">
        <v>2.7706717928</v>
      </c>
      <c r="E92" s="167"/>
      <c r="F92" s="168">
        <v>2.3E-2</v>
      </c>
      <c r="G92" s="168">
        <v>2.3E-2</v>
      </c>
      <c r="H92" s="169"/>
      <c r="I92" s="170">
        <v>3</v>
      </c>
      <c r="J92" s="170">
        <v>3</v>
      </c>
      <c r="K92" s="167"/>
      <c r="L92" s="171">
        <v>479.52219000000002</v>
      </c>
      <c r="M92" s="171">
        <v>366.19107000000002</v>
      </c>
      <c r="N92" s="171">
        <v>845.71325999999999</v>
      </c>
      <c r="O92" s="166">
        <v>305.23761861571302</v>
      </c>
      <c r="P92" s="172">
        <v>287.5</v>
      </c>
      <c r="Q92" s="182">
        <v>1.06169606475031</v>
      </c>
      <c r="R92" s="183">
        <v>-110.168508516</v>
      </c>
      <c r="S92" s="168">
        <v>3.0000000000000001E-3</v>
      </c>
      <c r="T92" s="168">
        <v>3.0000000000000001E-3</v>
      </c>
      <c r="U92" s="175">
        <v>0</v>
      </c>
      <c r="V92" s="176">
        <v>111</v>
      </c>
      <c r="W92" s="167"/>
      <c r="X92" s="175">
        <v>767.96678999999995</v>
      </c>
      <c r="Y92" s="166">
        <v>277.17710628724598</v>
      </c>
      <c r="Z92" s="177">
        <v>573</v>
      </c>
      <c r="AA92" s="173">
        <v>0.483729679384373</v>
      </c>
      <c r="AB92" s="174">
        <v>-1137.14713472928</v>
      </c>
      <c r="AC92" s="168"/>
      <c r="AD92" s="168"/>
      <c r="AE92" s="176">
        <v>820</v>
      </c>
      <c r="AF92" s="176">
        <v>1138</v>
      </c>
      <c r="AG92" s="167"/>
      <c r="AH92" s="180">
        <v>169.4</v>
      </c>
      <c r="AI92" s="166">
        <v>61.140406611930999</v>
      </c>
      <c r="AJ92" s="181" t="s">
        <v>53</v>
      </c>
      <c r="AK92" s="188">
        <v>0.97048264463382605</v>
      </c>
      <c r="AL92" s="171">
        <v>-40.062787535680002</v>
      </c>
      <c r="AM92" s="168"/>
      <c r="AN92" s="168"/>
      <c r="AO92" s="176">
        <v>6</v>
      </c>
      <c r="AP92" s="176">
        <v>41</v>
      </c>
      <c r="AQ92" s="167"/>
      <c r="AR92" s="180">
        <v>23.6</v>
      </c>
      <c r="AS92" s="166">
        <v>8.5177898231497799</v>
      </c>
      <c r="AT92" s="181" t="s">
        <v>54</v>
      </c>
      <c r="AU92" s="173">
        <v>0.53236186394686102</v>
      </c>
      <c r="AV92" s="174">
        <v>-29.596898421759999</v>
      </c>
      <c r="AW92" s="168"/>
      <c r="AX92" s="168"/>
      <c r="AY92" s="176">
        <v>21</v>
      </c>
      <c r="AZ92" s="176">
        <v>30</v>
      </c>
      <c r="BA92" s="167"/>
      <c r="BB92" s="184">
        <v>108.4</v>
      </c>
      <c r="BC92" s="180">
        <v>39.124085458874397</v>
      </c>
      <c r="BD92" s="181" t="s">
        <v>55</v>
      </c>
      <c r="BE92" s="178">
        <v>1.22262767058983</v>
      </c>
      <c r="BF92" s="179">
        <v>2.00620315648001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156</v>
      </c>
      <c r="D93" s="166">
        <v>3.7470341114000001</v>
      </c>
      <c r="E93" s="167"/>
      <c r="F93" s="168">
        <v>4.1000000000000002E-2</v>
      </c>
      <c r="G93" s="168">
        <v>4.1000000000000002E-2</v>
      </c>
      <c r="H93" s="169"/>
      <c r="I93" s="170">
        <v>4</v>
      </c>
      <c r="J93" s="170">
        <v>4</v>
      </c>
      <c r="K93" s="167"/>
      <c r="L93" s="171">
        <v>2429.1472800000001</v>
      </c>
      <c r="M93" s="171">
        <v>139.38923</v>
      </c>
      <c r="N93" s="171">
        <v>2568.5365099999999</v>
      </c>
      <c r="O93" s="166">
        <v>685.48522208150405</v>
      </c>
      <c r="P93" s="172">
        <v>261.89100000000002</v>
      </c>
      <c r="Q93" s="178">
        <v>2.6174447464078701</v>
      </c>
      <c r="R93" s="179">
        <v>1390.9590974376099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2378.664295</v>
      </c>
      <c r="Y93" s="166">
        <v>634.81255421805099</v>
      </c>
      <c r="Z93" s="177">
        <v>573</v>
      </c>
      <c r="AA93" s="182">
        <v>1.10787531277147</v>
      </c>
      <c r="AB93" s="183">
        <v>-197.79635999864001</v>
      </c>
      <c r="AC93" s="168">
        <v>1.0999999999999999E-2</v>
      </c>
      <c r="AD93" s="168">
        <v>1.0999999999999999E-2</v>
      </c>
      <c r="AE93" s="176">
        <v>0</v>
      </c>
      <c r="AF93" s="176">
        <v>198</v>
      </c>
      <c r="AG93" s="167"/>
      <c r="AH93" s="180">
        <v>229.35</v>
      </c>
      <c r="AI93" s="166">
        <v>61.208409953414602</v>
      </c>
      <c r="AJ93" s="181" t="s">
        <v>53</v>
      </c>
      <c r="AK93" s="188">
        <v>0.97156206275261303</v>
      </c>
      <c r="AL93" s="171">
        <v>-53.925778821839998</v>
      </c>
      <c r="AM93" s="168"/>
      <c r="AN93" s="168"/>
      <c r="AO93" s="176">
        <v>7</v>
      </c>
      <c r="AP93" s="176">
        <v>54</v>
      </c>
      <c r="AQ93" s="167"/>
      <c r="AR93" s="180">
        <v>26</v>
      </c>
      <c r="AS93" s="166">
        <v>6.9388212722423397</v>
      </c>
      <c r="AT93" s="181" t="s">
        <v>54</v>
      </c>
      <c r="AU93" s="173">
        <v>0.43367632951514601</v>
      </c>
      <c r="AV93" s="174">
        <v>-45.943054938880003</v>
      </c>
      <c r="AW93" s="168"/>
      <c r="AX93" s="168"/>
      <c r="AY93" s="176">
        <v>34</v>
      </c>
      <c r="AZ93" s="176">
        <v>46</v>
      </c>
      <c r="BA93" s="167"/>
      <c r="BB93" s="184">
        <v>160</v>
      </c>
      <c r="BC93" s="180">
        <v>42.700438598414401</v>
      </c>
      <c r="BD93" s="181" t="s">
        <v>55</v>
      </c>
      <c r="BE93" s="178">
        <v>1.33438870620045</v>
      </c>
      <c r="BF93" s="179">
        <v>16.113890122240001</v>
      </c>
      <c r="BG93" s="168">
        <v>0.02</v>
      </c>
      <c r="BH93" s="168">
        <v>0.02</v>
      </c>
      <c r="BI93" s="176">
        <v>0</v>
      </c>
      <c r="BJ93" s="176">
        <v>0</v>
      </c>
      <c r="BK93" s="169"/>
      <c r="BL93" s="185">
        <v>0.8</v>
      </c>
      <c r="BM93" s="188">
        <v>0.7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157</v>
      </c>
      <c r="D94" s="166">
        <v>2.7603896103999999</v>
      </c>
      <c r="E94" s="167"/>
      <c r="F94" s="168">
        <v>0.01</v>
      </c>
      <c r="G94" s="168">
        <v>0.01</v>
      </c>
      <c r="H94" s="169"/>
      <c r="I94" s="170">
        <v>2</v>
      </c>
      <c r="J94" s="170">
        <v>2</v>
      </c>
      <c r="K94" s="167"/>
      <c r="L94" s="171">
        <v>1193.30927</v>
      </c>
      <c r="M94" s="171">
        <v>-114.83744</v>
      </c>
      <c r="N94" s="171">
        <v>1078.47183</v>
      </c>
      <c r="O94" s="166">
        <v>390.69551121941902</v>
      </c>
      <c r="P94" s="172">
        <v>228.56200000000001</v>
      </c>
      <c r="Q94" s="178">
        <v>1.70936337282409</v>
      </c>
      <c r="R94" s="179">
        <v>321.36762584130599</v>
      </c>
      <c r="S94" s="168">
        <v>0.01</v>
      </c>
      <c r="T94" s="168">
        <v>0.01</v>
      </c>
      <c r="U94" s="175">
        <v>0</v>
      </c>
      <c r="V94" s="176">
        <v>0</v>
      </c>
      <c r="W94" s="167"/>
      <c r="X94" s="175">
        <v>1003.1928349999999</v>
      </c>
      <c r="Y94" s="166">
        <v>363.424362713287</v>
      </c>
      <c r="Z94" s="177">
        <v>573</v>
      </c>
      <c r="AA94" s="173">
        <v>0.63424845150661002</v>
      </c>
      <c r="AB94" s="174">
        <v>-894.85106111104005</v>
      </c>
      <c r="AC94" s="168"/>
      <c r="AD94" s="168"/>
      <c r="AE94" s="176">
        <v>579</v>
      </c>
      <c r="AF94" s="176">
        <v>895</v>
      </c>
      <c r="AG94" s="167"/>
      <c r="AH94" s="180">
        <v>106</v>
      </c>
      <c r="AI94" s="166">
        <v>38.400376381883198</v>
      </c>
      <c r="AJ94" s="181" t="s">
        <v>53</v>
      </c>
      <c r="AK94" s="173">
        <v>0.60952978383941603</v>
      </c>
      <c r="AL94" s="174">
        <v>-102.68545454624</v>
      </c>
      <c r="AM94" s="168"/>
      <c r="AN94" s="168"/>
      <c r="AO94" s="176">
        <v>68</v>
      </c>
      <c r="AP94" s="176">
        <v>103</v>
      </c>
      <c r="AQ94" s="167"/>
      <c r="AR94" s="180">
        <v>1</v>
      </c>
      <c r="AS94" s="166">
        <v>0.36226770171587902</v>
      </c>
      <c r="AT94" s="181" t="s">
        <v>54</v>
      </c>
      <c r="AU94" s="173">
        <v>2.2641731357242501E-2</v>
      </c>
      <c r="AV94" s="174">
        <v>-51.999480519679999</v>
      </c>
      <c r="AW94" s="168"/>
      <c r="AX94" s="168"/>
      <c r="AY94" s="176">
        <v>44</v>
      </c>
      <c r="AZ94" s="176">
        <v>52</v>
      </c>
      <c r="BA94" s="167"/>
      <c r="BB94" s="184">
        <v>51.4</v>
      </c>
      <c r="BC94" s="180">
        <v>18.620559868196199</v>
      </c>
      <c r="BD94" s="181" t="s">
        <v>55</v>
      </c>
      <c r="BE94" s="173">
        <v>0.58189249588113101</v>
      </c>
      <c r="BF94" s="174">
        <v>-54.598961039359999</v>
      </c>
      <c r="BG94" s="168"/>
      <c r="BH94" s="168"/>
      <c r="BI94" s="176">
        <v>37</v>
      </c>
      <c r="BJ94" s="176">
        <v>55</v>
      </c>
      <c r="BK94" s="169"/>
      <c r="BL94" s="185">
        <v>0.8</v>
      </c>
      <c r="BM94" s="188">
        <v>0.75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159</v>
      </c>
      <c r="C95" s="165" t="s">
        <v>160</v>
      </c>
      <c r="D95" s="166">
        <v>7.3769824669000004</v>
      </c>
      <c r="E95" s="167"/>
      <c r="F95" s="168">
        <v>0.01</v>
      </c>
      <c r="G95" s="168">
        <v>0.01</v>
      </c>
      <c r="H95" s="169"/>
      <c r="I95" s="170">
        <v>2</v>
      </c>
      <c r="J95" s="170">
        <v>2</v>
      </c>
      <c r="K95" s="167"/>
      <c r="L95" s="171">
        <v>5226.6930499999999</v>
      </c>
      <c r="M95" s="171">
        <v>1057.7338099999999</v>
      </c>
      <c r="N95" s="171">
        <v>6284.4268599999996</v>
      </c>
      <c r="O95" s="166">
        <v>851.89667837734203</v>
      </c>
      <c r="P95" s="172">
        <v>274.60399999999998</v>
      </c>
      <c r="Q95" s="178">
        <v>3.1022733768530002</v>
      </c>
      <c r="R95" s="179">
        <v>3853.52818799127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4091.2641400000002</v>
      </c>
      <c r="Y95" s="166">
        <v>554.59859886575703</v>
      </c>
      <c r="Z95" s="177">
        <v>573</v>
      </c>
      <c r="AA95" s="188">
        <v>0.96788586189486503</v>
      </c>
      <c r="AB95" s="171">
        <v>-981.14900424044004</v>
      </c>
      <c r="AC95" s="168"/>
      <c r="AD95" s="168"/>
      <c r="AE95" s="176">
        <v>136</v>
      </c>
      <c r="AF95" s="176">
        <v>982</v>
      </c>
      <c r="AG95" s="167"/>
      <c r="AH95" s="180">
        <v>348</v>
      </c>
      <c r="AI95" s="166">
        <v>47.173759943371302</v>
      </c>
      <c r="AJ95" s="181" t="s">
        <v>53</v>
      </c>
      <c r="AK95" s="173">
        <v>0.74878984037097396</v>
      </c>
      <c r="AL95" s="174">
        <v>-209.69987449764</v>
      </c>
      <c r="AM95" s="168"/>
      <c r="AN95" s="168"/>
      <c r="AO95" s="176">
        <v>117</v>
      </c>
      <c r="AP95" s="176">
        <v>210</v>
      </c>
      <c r="AQ95" s="167"/>
      <c r="AR95" s="180">
        <v>33.5</v>
      </c>
      <c r="AS95" s="166">
        <v>4.5411521784567199</v>
      </c>
      <c r="AT95" s="181" t="s">
        <v>54</v>
      </c>
      <c r="AU95" s="173">
        <v>0.283822011153545</v>
      </c>
      <c r="AV95" s="174">
        <v>-108.13806336448</v>
      </c>
      <c r="AW95" s="168"/>
      <c r="AX95" s="168"/>
      <c r="AY95" s="176">
        <v>85</v>
      </c>
      <c r="AZ95" s="176">
        <v>109</v>
      </c>
      <c r="BA95" s="167"/>
      <c r="BB95" s="184">
        <v>226.6</v>
      </c>
      <c r="BC95" s="180">
        <v>30.717166675769999</v>
      </c>
      <c r="BD95" s="181" t="s">
        <v>55</v>
      </c>
      <c r="BE95" s="188">
        <v>0.95991145861781102</v>
      </c>
      <c r="BF95" s="171">
        <v>-56.67612672896</v>
      </c>
      <c r="BG95" s="168"/>
      <c r="BH95" s="168"/>
      <c r="BI95" s="176">
        <v>10</v>
      </c>
      <c r="BJ95" s="176">
        <v>57</v>
      </c>
      <c r="BK95" s="169"/>
      <c r="BL95" s="185">
        <v>0.8</v>
      </c>
      <c r="BM95" s="188">
        <v>0.7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159</v>
      </c>
      <c r="C96" s="165" t="s">
        <v>161</v>
      </c>
      <c r="D96" s="166">
        <v>3.0453563145000002</v>
      </c>
      <c r="E96" s="167"/>
      <c r="F96" s="168">
        <v>2.5999999999999999E-2</v>
      </c>
      <c r="G96" s="168">
        <v>2.5999999999999999E-2</v>
      </c>
      <c r="H96" s="169"/>
      <c r="I96" s="170">
        <v>3</v>
      </c>
      <c r="J96" s="170">
        <v>3</v>
      </c>
      <c r="K96" s="167"/>
      <c r="L96" s="171">
        <v>3081.0904700000001</v>
      </c>
      <c r="M96" s="171">
        <v>1812.21255</v>
      </c>
      <c r="N96" s="171">
        <v>4893.3030200000003</v>
      </c>
      <c r="O96" s="166">
        <v>1606.80804301989</v>
      </c>
      <c r="P96" s="172">
        <v>254.25200000000001</v>
      </c>
      <c r="Q96" s="178">
        <v>6.3197459332469004</v>
      </c>
      <c r="R96" s="179">
        <v>3964.15749959089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1496.0208749999999</v>
      </c>
      <c r="Y96" s="166">
        <v>491.24658020374301</v>
      </c>
      <c r="Z96" s="177">
        <v>573</v>
      </c>
      <c r="AA96" s="188">
        <v>0.85732387470112204</v>
      </c>
      <c r="AB96" s="171">
        <v>-597.9661268502</v>
      </c>
      <c r="AC96" s="168"/>
      <c r="AD96" s="168"/>
      <c r="AE96" s="176">
        <v>249</v>
      </c>
      <c r="AF96" s="176">
        <v>598</v>
      </c>
      <c r="AG96" s="167"/>
      <c r="AH96" s="180">
        <v>99.8</v>
      </c>
      <c r="AI96" s="166">
        <v>32.7712062870336</v>
      </c>
      <c r="AJ96" s="181" t="s">
        <v>53</v>
      </c>
      <c r="AK96" s="173">
        <v>0.52017787757196299</v>
      </c>
      <c r="AL96" s="174">
        <v>-130.4289373762</v>
      </c>
      <c r="AM96" s="168"/>
      <c r="AN96" s="168"/>
      <c r="AO96" s="176">
        <v>93</v>
      </c>
      <c r="AP96" s="176">
        <v>131</v>
      </c>
      <c r="AQ96" s="167"/>
      <c r="AR96" s="180">
        <v>32.4</v>
      </c>
      <c r="AS96" s="166">
        <v>10.639149135269401</v>
      </c>
      <c r="AT96" s="181" t="s">
        <v>54</v>
      </c>
      <c r="AU96" s="173">
        <v>0.66494682095433899</v>
      </c>
      <c r="AV96" s="174">
        <v>-26.0708412384</v>
      </c>
      <c r="AW96" s="168"/>
      <c r="AX96" s="168"/>
      <c r="AY96" s="176">
        <v>17</v>
      </c>
      <c r="AZ96" s="176">
        <v>27</v>
      </c>
      <c r="BA96" s="167"/>
      <c r="BB96" s="184">
        <v>112.8</v>
      </c>
      <c r="BC96" s="180">
        <v>37.040000693160302</v>
      </c>
      <c r="BD96" s="181" t="s">
        <v>55</v>
      </c>
      <c r="BE96" s="182">
        <v>1.1575000216612601</v>
      </c>
      <c r="BF96" s="183">
        <v>-4.1416824767999998</v>
      </c>
      <c r="BG96" s="168">
        <v>1.6E-2</v>
      </c>
      <c r="BH96" s="168">
        <v>1.6E-2</v>
      </c>
      <c r="BI96" s="176">
        <v>0</v>
      </c>
      <c r="BJ96" s="176">
        <v>5</v>
      </c>
      <c r="BK96" s="169"/>
      <c r="BL96" s="185">
        <v>0.8</v>
      </c>
      <c r="BM96" s="188">
        <v>0.74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159</v>
      </c>
      <c r="C97" s="165" t="s">
        <v>163</v>
      </c>
      <c r="D97" s="166">
        <v>3.2184140155000001</v>
      </c>
      <c r="E97" s="167"/>
      <c r="F97" s="168">
        <v>0.03</v>
      </c>
      <c r="G97" s="168">
        <v>0.03</v>
      </c>
      <c r="H97" s="169"/>
      <c r="I97" s="170">
        <v>4</v>
      </c>
      <c r="J97" s="170">
        <v>4</v>
      </c>
      <c r="K97" s="167"/>
      <c r="L97" s="171">
        <v>3432.7529199999999</v>
      </c>
      <c r="M97" s="171">
        <v>2339.2466899999999</v>
      </c>
      <c r="N97" s="171">
        <v>5771.9996099999998</v>
      </c>
      <c r="O97" s="166">
        <v>1793.42980182221</v>
      </c>
      <c r="P97" s="172">
        <v>246.58500000000001</v>
      </c>
      <c r="Q97" s="178">
        <v>7.2730693343967001</v>
      </c>
      <c r="R97" s="179">
        <v>4819.6644659855201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1947.3435999999999</v>
      </c>
      <c r="Y97" s="166">
        <v>605.06311202397296</v>
      </c>
      <c r="Z97" s="177">
        <v>573</v>
      </c>
      <c r="AA97" s="182">
        <v>1.0559565654868599</v>
      </c>
      <c r="AB97" s="183">
        <v>-265.63787705779998</v>
      </c>
      <c r="AC97" s="168">
        <v>6.0000000000000001E-3</v>
      </c>
      <c r="AD97" s="168">
        <v>6.0000000000000001E-3</v>
      </c>
      <c r="AE97" s="176">
        <v>0</v>
      </c>
      <c r="AF97" s="176">
        <v>266</v>
      </c>
      <c r="AG97" s="167"/>
      <c r="AH97" s="180">
        <v>130.4</v>
      </c>
      <c r="AI97" s="166">
        <v>40.516850651280002</v>
      </c>
      <c r="AJ97" s="181" t="s">
        <v>53</v>
      </c>
      <c r="AK97" s="173">
        <v>0.64312461351238204</v>
      </c>
      <c r="AL97" s="174">
        <v>-112.9120995718</v>
      </c>
      <c r="AM97" s="168"/>
      <c r="AN97" s="168"/>
      <c r="AO97" s="176">
        <v>73</v>
      </c>
      <c r="AP97" s="176">
        <v>113</v>
      </c>
      <c r="AQ97" s="167"/>
      <c r="AR97" s="180">
        <v>12.8</v>
      </c>
      <c r="AS97" s="166">
        <v>3.9771141743587801</v>
      </c>
      <c r="AT97" s="181" t="s">
        <v>54</v>
      </c>
      <c r="AU97" s="173">
        <v>0.24856963589742401</v>
      </c>
      <c r="AV97" s="174">
        <v>-48.993549097600003</v>
      </c>
      <c r="AW97" s="168"/>
      <c r="AX97" s="168"/>
      <c r="AY97" s="176">
        <v>39</v>
      </c>
      <c r="AZ97" s="176">
        <v>49</v>
      </c>
      <c r="BA97" s="167"/>
      <c r="BB97" s="184">
        <v>117</v>
      </c>
      <c r="BC97" s="180">
        <v>36.353309249998198</v>
      </c>
      <c r="BD97" s="181" t="s">
        <v>55</v>
      </c>
      <c r="BE97" s="182">
        <v>1.1360409140624399</v>
      </c>
      <c r="BF97" s="183">
        <v>-6.5870981952000003</v>
      </c>
      <c r="BG97" s="168">
        <v>1.4E-2</v>
      </c>
      <c r="BH97" s="168">
        <v>1.4E-2</v>
      </c>
      <c r="BI97" s="176">
        <v>0</v>
      </c>
      <c r="BJ97" s="176">
        <v>7</v>
      </c>
      <c r="BK97" s="169"/>
      <c r="BL97" s="185">
        <v>0.8</v>
      </c>
      <c r="BM97" s="188">
        <v>0.75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159</v>
      </c>
      <c r="C98" s="165" t="s">
        <v>165</v>
      </c>
      <c r="D98" s="166">
        <v>5.5325690623000003</v>
      </c>
      <c r="E98" s="167"/>
      <c r="F98" s="168">
        <v>2.7E-2</v>
      </c>
      <c r="G98" s="168">
        <v>2.7E-2</v>
      </c>
      <c r="H98" s="169"/>
      <c r="I98" s="170">
        <v>3</v>
      </c>
      <c r="J98" s="170">
        <v>3</v>
      </c>
      <c r="K98" s="167"/>
      <c r="L98" s="171">
        <v>4912.6676299999999</v>
      </c>
      <c r="M98" s="171">
        <v>-1927.0344399999999</v>
      </c>
      <c r="N98" s="171">
        <v>2985.63319</v>
      </c>
      <c r="O98" s="166">
        <v>539.64679995495896</v>
      </c>
      <c r="P98" s="172">
        <v>236.32499999999999</v>
      </c>
      <c r="Q98" s="178">
        <v>2.28349434023044</v>
      </c>
      <c r="R98" s="179">
        <v>1416.65192962234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2254.3566300000002</v>
      </c>
      <c r="Y98" s="166">
        <v>407.47012908733899</v>
      </c>
      <c r="Z98" s="177">
        <v>573</v>
      </c>
      <c r="AA98" s="173">
        <v>0.71111715373008599</v>
      </c>
      <c r="AB98" s="174">
        <v>-1549.83785723748</v>
      </c>
      <c r="AC98" s="168"/>
      <c r="AD98" s="168"/>
      <c r="AE98" s="176">
        <v>916</v>
      </c>
      <c r="AF98" s="176">
        <v>1550</v>
      </c>
      <c r="AG98" s="167"/>
      <c r="AH98" s="180">
        <v>207.6</v>
      </c>
      <c r="AI98" s="166">
        <v>37.523255048839196</v>
      </c>
      <c r="AJ98" s="181" t="s">
        <v>53</v>
      </c>
      <c r="AK98" s="173">
        <v>0.59560722299744695</v>
      </c>
      <c r="AL98" s="174">
        <v>-210.66222110987999</v>
      </c>
      <c r="AM98" s="168"/>
      <c r="AN98" s="168"/>
      <c r="AO98" s="176">
        <v>141</v>
      </c>
      <c r="AP98" s="176">
        <v>211</v>
      </c>
      <c r="AQ98" s="167"/>
      <c r="AR98" s="180">
        <v>37.6</v>
      </c>
      <c r="AS98" s="166">
        <v>6.7961194115431303</v>
      </c>
      <c r="AT98" s="181" t="s">
        <v>54</v>
      </c>
      <c r="AU98" s="173">
        <v>0.42475746322144597</v>
      </c>
      <c r="AV98" s="174">
        <v>-68.625325996160001</v>
      </c>
      <c r="AW98" s="168"/>
      <c r="AX98" s="168"/>
      <c r="AY98" s="176">
        <v>51</v>
      </c>
      <c r="AZ98" s="176">
        <v>69</v>
      </c>
      <c r="BA98" s="167"/>
      <c r="BB98" s="184">
        <v>206.6</v>
      </c>
      <c r="BC98" s="180">
        <v>37.342507192149199</v>
      </c>
      <c r="BD98" s="181" t="s">
        <v>55</v>
      </c>
      <c r="BE98" s="182">
        <v>1.16695334975466</v>
      </c>
      <c r="BF98" s="183">
        <v>-5.85065199232002</v>
      </c>
      <c r="BG98" s="168">
        <v>1.7000000000000001E-2</v>
      </c>
      <c r="BH98" s="168">
        <v>1.7000000000000001E-2</v>
      </c>
      <c r="BI98" s="176">
        <v>0</v>
      </c>
      <c r="BJ98" s="176">
        <v>6</v>
      </c>
      <c r="BK98" s="169"/>
      <c r="BL98" s="185">
        <v>0.8</v>
      </c>
      <c r="BM98" s="188">
        <v>0.71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159</v>
      </c>
      <c r="C99" s="165" t="s">
        <v>166</v>
      </c>
      <c r="D99" s="166">
        <v>4.8375503127000004</v>
      </c>
      <c r="E99" s="167"/>
      <c r="F99" s="168">
        <v>2.4E-2</v>
      </c>
      <c r="G99" s="168">
        <v>2.4E-2</v>
      </c>
      <c r="H99" s="169"/>
      <c r="I99" s="170">
        <v>3</v>
      </c>
      <c r="J99" s="170">
        <v>3</v>
      </c>
      <c r="K99" s="167"/>
      <c r="L99" s="171">
        <v>4121.0306300000002</v>
      </c>
      <c r="M99" s="171">
        <v>-2623.31907</v>
      </c>
      <c r="N99" s="171">
        <v>1497.71156</v>
      </c>
      <c r="O99" s="166">
        <v>309.60123682188203</v>
      </c>
      <c r="P99" s="172">
        <v>287.5</v>
      </c>
      <c r="Q99" s="182">
        <v>1.0768738672065401</v>
      </c>
      <c r="R99" s="183">
        <v>-171.24329788150001</v>
      </c>
      <c r="S99" s="168">
        <v>4.0000000000000001E-3</v>
      </c>
      <c r="T99" s="168">
        <v>4.0000000000000001E-3</v>
      </c>
      <c r="U99" s="175">
        <v>0</v>
      </c>
      <c r="V99" s="176">
        <v>172</v>
      </c>
      <c r="W99" s="167"/>
      <c r="X99" s="175">
        <v>2047.55855</v>
      </c>
      <c r="Y99" s="166">
        <v>423.263515135864</v>
      </c>
      <c r="Z99" s="177">
        <v>573</v>
      </c>
      <c r="AA99" s="173">
        <v>0.73867978208702301</v>
      </c>
      <c r="AB99" s="174">
        <v>-1278.7410450125201</v>
      </c>
      <c r="AC99" s="168"/>
      <c r="AD99" s="168"/>
      <c r="AE99" s="176">
        <v>725</v>
      </c>
      <c r="AF99" s="176">
        <v>1279</v>
      </c>
      <c r="AG99" s="167"/>
      <c r="AH99" s="180">
        <v>212</v>
      </c>
      <c r="AI99" s="166">
        <v>43.823833613355397</v>
      </c>
      <c r="AJ99" s="181" t="s">
        <v>53</v>
      </c>
      <c r="AK99" s="173">
        <v>0.69561640656119605</v>
      </c>
      <c r="AL99" s="174">
        <v>-153.71880364012</v>
      </c>
      <c r="AM99" s="168"/>
      <c r="AN99" s="168"/>
      <c r="AO99" s="176">
        <v>93</v>
      </c>
      <c r="AP99" s="176">
        <v>154</v>
      </c>
      <c r="AQ99" s="167"/>
      <c r="AR99" s="180">
        <v>41.7</v>
      </c>
      <c r="AS99" s="166">
        <v>8.6200653852684805</v>
      </c>
      <c r="AT99" s="181" t="s">
        <v>54</v>
      </c>
      <c r="AU99" s="173">
        <v>0.53875408657928003</v>
      </c>
      <c r="AV99" s="174">
        <v>-51.180966003839998</v>
      </c>
      <c r="AW99" s="168"/>
      <c r="AX99" s="168"/>
      <c r="AY99" s="176">
        <v>36</v>
      </c>
      <c r="AZ99" s="176">
        <v>52</v>
      </c>
      <c r="BA99" s="167"/>
      <c r="BB99" s="184">
        <v>188.8</v>
      </c>
      <c r="BC99" s="180">
        <v>39.028017859441</v>
      </c>
      <c r="BD99" s="181" t="s">
        <v>55</v>
      </c>
      <c r="BE99" s="178">
        <v>1.2196255581075299</v>
      </c>
      <c r="BF99" s="179">
        <v>3.03806799232001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73">
        <v>0.64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159</v>
      </c>
      <c r="C100" s="165" t="s">
        <v>167</v>
      </c>
      <c r="D100" s="166">
        <v>5.7178017517999997</v>
      </c>
      <c r="E100" s="167"/>
      <c r="F100" s="168">
        <v>5.0000000000000001E-3</v>
      </c>
      <c r="G100" s="168">
        <v>5.0000000000000001E-3</v>
      </c>
      <c r="H100" s="169"/>
      <c r="I100" s="170">
        <v>2</v>
      </c>
      <c r="J100" s="170">
        <v>2</v>
      </c>
      <c r="K100" s="167"/>
      <c r="L100" s="171">
        <v>1730.2373</v>
      </c>
      <c r="M100" s="171">
        <v>-745.01760000000002</v>
      </c>
      <c r="N100" s="171">
        <v>985.21969999999999</v>
      </c>
      <c r="O100" s="166">
        <v>172.30742560982401</v>
      </c>
      <c r="P100" s="172">
        <v>236.41900000000001</v>
      </c>
      <c r="Q100" s="173">
        <v>0.728822241908747</v>
      </c>
      <c r="R100" s="174">
        <v>-636.93666683056495</v>
      </c>
      <c r="S100" s="168"/>
      <c r="T100" s="168"/>
      <c r="U100" s="175">
        <v>367</v>
      </c>
      <c r="V100" s="176">
        <v>637</v>
      </c>
      <c r="W100" s="167"/>
      <c r="X100" s="175">
        <v>2822.5063100000002</v>
      </c>
      <c r="Y100" s="166">
        <v>493.63486747532897</v>
      </c>
      <c r="Z100" s="177">
        <v>573</v>
      </c>
      <c r="AA100" s="188">
        <v>0.86149191531471103</v>
      </c>
      <c r="AB100" s="171">
        <v>-1109.05417453768</v>
      </c>
      <c r="AC100" s="168"/>
      <c r="AD100" s="168"/>
      <c r="AE100" s="176">
        <v>454</v>
      </c>
      <c r="AF100" s="176">
        <v>1110</v>
      </c>
      <c r="AG100" s="167"/>
      <c r="AH100" s="180">
        <v>268.60000000000002</v>
      </c>
      <c r="AI100" s="166">
        <v>46.976095300163699</v>
      </c>
      <c r="AJ100" s="181" t="s">
        <v>53</v>
      </c>
      <c r="AK100" s="173">
        <v>0.74565230635180502</v>
      </c>
      <c r="AL100" s="174">
        <v>-163.66581243607999</v>
      </c>
      <c r="AM100" s="168"/>
      <c r="AN100" s="168"/>
      <c r="AO100" s="176">
        <v>92</v>
      </c>
      <c r="AP100" s="176">
        <v>164</v>
      </c>
      <c r="AQ100" s="167"/>
      <c r="AR100" s="180">
        <v>19.399999999999999</v>
      </c>
      <c r="AS100" s="166">
        <v>3.3929123187757901</v>
      </c>
      <c r="AT100" s="181" t="s">
        <v>54</v>
      </c>
      <c r="AU100" s="173">
        <v>0.21205701992348699</v>
      </c>
      <c r="AV100" s="174">
        <v>-90.381793634559997</v>
      </c>
      <c r="AW100" s="168"/>
      <c r="AX100" s="168"/>
      <c r="AY100" s="176">
        <v>73</v>
      </c>
      <c r="AZ100" s="176">
        <v>91</v>
      </c>
      <c r="BA100" s="167"/>
      <c r="BB100" s="184">
        <v>192.4</v>
      </c>
      <c r="BC100" s="180">
        <v>33.649295367652599</v>
      </c>
      <c r="BD100" s="181" t="s">
        <v>55</v>
      </c>
      <c r="BE100" s="182">
        <v>1.0515404802391499</v>
      </c>
      <c r="BF100" s="183">
        <v>-27.163587269120001</v>
      </c>
      <c r="BG100" s="168">
        <v>5.0000000000000001E-3</v>
      </c>
      <c r="BH100" s="168">
        <v>5.0000000000000001E-3</v>
      </c>
      <c r="BI100" s="176">
        <v>0</v>
      </c>
      <c r="BJ100" s="176">
        <v>28</v>
      </c>
      <c r="BK100" s="169"/>
      <c r="BL100" s="185">
        <v>0.8</v>
      </c>
      <c r="BM100" s="173">
        <v>0.63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159</v>
      </c>
      <c r="C101" s="165" t="s">
        <v>168</v>
      </c>
      <c r="D101" s="166">
        <v>3.0981008237999998</v>
      </c>
      <c r="E101" s="167"/>
      <c r="F101" s="168">
        <v>3.2000000000000001E-2</v>
      </c>
      <c r="G101" s="168">
        <v>3.2000000000000001E-2</v>
      </c>
      <c r="H101" s="169"/>
      <c r="I101" s="170">
        <v>4</v>
      </c>
      <c r="J101" s="170">
        <v>4</v>
      </c>
      <c r="K101" s="167"/>
      <c r="L101" s="171">
        <v>2295.0004300000001</v>
      </c>
      <c r="M101" s="171">
        <v>-489.13144</v>
      </c>
      <c r="N101" s="171">
        <v>1805.8689899999999</v>
      </c>
      <c r="O101" s="166">
        <v>582.89548749578705</v>
      </c>
      <c r="P101" s="172">
        <v>244.03100000000001</v>
      </c>
      <c r="Q101" s="178">
        <v>2.3886124611044801</v>
      </c>
      <c r="R101" s="179">
        <v>898.62981944071498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1987.8297500000001</v>
      </c>
      <c r="Y101" s="166">
        <v>641.62848888881899</v>
      </c>
      <c r="Z101" s="177">
        <v>573</v>
      </c>
      <c r="AA101" s="182">
        <v>1.11977048671696</v>
      </c>
      <c r="AB101" s="183">
        <v>-142.42437644488001</v>
      </c>
      <c r="AC101" s="168">
        <v>1.2E-2</v>
      </c>
      <c r="AD101" s="168">
        <v>1.2E-2</v>
      </c>
      <c r="AE101" s="176">
        <v>0</v>
      </c>
      <c r="AF101" s="176">
        <v>143</v>
      </c>
      <c r="AG101" s="167"/>
      <c r="AH101" s="180">
        <v>130.85</v>
      </c>
      <c r="AI101" s="166">
        <v>42.235552501969501</v>
      </c>
      <c r="AJ101" s="181" t="s">
        <v>53</v>
      </c>
      <c r="AK101" s="173">
        <v>0.67040559526935795</v>
      </c>
      <c r="AL101" s="174">
        <v>-103.36642227928</v>
      </c>
      <c r="AM101" s="168"/>
      <c r="AN101" s="168"/>
      <c r="AO101" s="176">
        <v>65</v>
      </c>
      <c r="AP101" s="176">
        <v>104</v>
      </c>
      <c r="AQ101" s="167"/>
      <c r="AR101" s="180">
        <v>6.8</v>
      </c>
      <c r="AS101" s="166">
        <v>2.1948930608589401</v>
      </c>
      <c r="AT101" s="181" t="s">
        <v>54</v>
      </c>
      <c r="AU101" s="173">
        <v>0.13718081630368401</v>
      </c>
      <c r="AV101" s="174">
        <v>-52.683535816960003</v>
      </c>
      <c r="AW101" s="168"/>
      <c r="AX101" s="168"/>
      <c r="AY101" s="176">
        <v>43</v>
      </c>
      <c r="AZ101" s="176">
        <v>53</v>
      </c>
      <c r="BA101" s="167"/>
      <c r="BB101" s="184">
        <v>109.2</v>
      </c>
      <c r="BC101" s="180">
        <v>35.247400330264199</v>
      </c>
      <c r="BD101" s="181" t="s">
        <v>55</v>
      </c>
      <c r="BE101" s="182">
        <v>1.10148126032076</v>
      </c>
      <c r="BF101" s="183">
        <v>-9.7670716339199792</v>
      </c>
      <c r="BG101" s="168">
        <v>0.01</v>
      </c>
      <c r="BH101" s="168">
        <v>0.01</v>
      </c>
      <c r="BI101" s="176">
        <v>0</v>
      </c>
      <c r="BJ101" s="176">
        <v>10</v>
      </c>
      <c r="BK101" s="169"/>
      <c r="BL101" s="185">
        <v>0.8</v>
      </c>
      <c r="BM101" s="188">
        <v>0.72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169</v>
      </c>
      <c r="D102" s="166">
        <v>3.3840418050999999</v>
      </c>
      <c r="E102" s="167"/>
      <c r="F102" s="168">
        <v>2.5000000000000001E-2</v>
      </c>
      <c r="G102" s="168">
        <v>2.5000000000000001E-2</v>
      </c>
      <c r="H102" s="169"/>
      <c r="I102" s="170">
        <v>3</v>
      </c>
      <c r="J102" s="170">
        <v>3</v>
      </c>
      <c r="K102" s="167"/>
      <c r="L102" s="171">
        <v>3643.7562200000002</v>
      </c>
      <c r="M102" s="171">
        <v>783.20237999999995</v>
      </c>
      <c r="N102" s="171">
        <v>4426.9585999999999</v>
      </c>
      <c r="O102" s="166">
        <v>1308.1867349653401</v>
      </c>
      <c r="P102" s="172">
        <v>287.5</v>
      </c>
      <c r="Q102" s="178">
        <v>4.55021473031423</v>
      </c>
      <c r="R102" s="179">
        <v>3259.4641772404998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1701.30422</v>
      </c>
      <c r="Y102" s="166">
        <v>502.74326322919802</v>
      </c>
      <c r="Z102" s="177">
        <v>573</v>
      </c>
      <c r="AA102" s="188">
        <v>0.87738789394275396</v>
      </c>
      <c r="AB102" s="171">
        <v>-625.56292518676003</v>
      </c>
      <c r="AC102" s="168"/>
      <c r="AD102" s="168"/>
      <c r="AE102" s="176">
        <v>238</v>
      </c>
      <c r="AF102" s="176">
        <v>626</v>
      </c>
      <c r="AG102" s="167"/>
      <c r="AH102" s="180">
        <v>166.5</v>
      </c>
      <c r="AI102" s="166">
        <v>49.201519836153402</v>
      </c>
      <c r="AJ102" s="181" t="s">
        <v>53</v>
      </c>
      <c r="AK102" s="173">
        <v>0.78097650533576801</v>
      </c>
      <c r="AL102" s="174">
        <v>-89.333560465559998</v>
      </c>
      <c r="AM102" s="168"/>
      <c r="AN102" s="168"/>
      <c r="AO102" s="176">
        <v>47</v>
      </c>
      <c r="AP102" s="176">
        <v>90</v>
      </c>
      <c r="AQ102" s="167"/>
      <c r="AR102" s="180">
        <v>39.700000000000003</v>
      </c>
      <c r="AS102" s="166">
        <v>11.7315335585303</v>
      </c>
      <c r="AT102" s="181" t="s">
        <v>54</v>
      </c>
      <c r="AU102" s="173">
        <v>0.73322084740814097</v>
      </c>
      <c r="AV102" s="174">
        <v>-25.273602657920001</v>
      </c>
      <c r="AW102" s="168"/>
      <c r="AX102" s="168"/>
      <c r="AY102" s="176">
        <v>15</v>
      </c>
      <c r="AZ102" s="176">
        <v>26</v>
      </c>
      <c r="BA102" s="167"/>
      <c r="BB102" s="184">
        <v>125</v>
      </c>
      <c r="BC102" s="180">
        <v>36.938077955070099</v>
      </c>
      <c r="BD102" s="181" t="s">
        <v>55</v>
      </c>
      <c r="BE102" s="182">
        <v>1.1543149360959399</v>
      </c>
      <c r="BF102" s="183">
        <v>-4.94720531583999</v>
      </c>
      <c r="BG102" s="168">
        <v>1.4999999999999999E-2</v>
      </c>
      <c r="BH102" s="168">
        <v>1.4999999999999999E-2</v>
      </c>
      <c r="BI102" s="176">
        <v>0</v>
      </c>
      <c r="BJ102" s="176">
        <v>5</v>
      </c>
      <c r="BK102" s="169"/>
      <c r="BL102" s="185">
        <v>0.8</v>
      </c>
      <c r="BM102" s="188">
        <v>0.76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170</v>
      </c>
      <c r="D103" s="166">
        <v>3.3237792408</v>
      </c>
      <c r="E103" s="167"/>
      <c r="F103" s="168">
        <v>0.01</v>
      </c>
      <c r="G103" s="168">
        <v>0.01</v>
      </c>
      <c r="H103" s="169"/>
      <c r="I103" s="170">
        <v>2</v>
      </c>
      <c r="J103" s="170">
        <v>2</v>
      </c>
      <c r="K103" s="167"/>
      <c r="L103" s="171">
        <v>1752.0404799999999</v>
      </c>
      <c r="M103" s="171">
        <v>1368.33105</v>
      </c>
      <c r="N103" s="171">
        <v>3120.3715299999999</v>
      </c>
      <c r="O103" s="166">
        <v>938.80228015653597</v>
      </c>
      <c r="P103" s="172">
        <v>287.5</v>
      </c>
      <c r="Q103" s="178">
        <v>3.26539923532708</v>
      </c>
      <c r="R103" s="179">
        <v>1973.6676919240001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1828.509245</v>
      </c>
      <c r="Y103" s="166">
        <v>550.12957014554797</v>
      </c>
      <c r="Z103" s="177">
        <v>573</v>
      </c>
      <c r="AA103" s="188">
        <v>0.96008650985261401</v>
      </c>
      <c r="AB103" s="171">
        <v>-456.92136097408002</v>
      </c>
      <c r="AC103" s="168"/>
      <c r="AD103" s="168"/>
      <c r="AE103" s="176">
        <v>77</v>
      </c>
      <c r="AF103" s="176">
        <v>457</v>
      </c>
      <c r="AG103" s="167"/>
      <c r="AH103" s="180">
        <v>88</v>
      </c>
      <c r="AI103" s="166">
        <v>26.475885919192201</v>
      </c>
      <c r="AJ103" s="181" t="s">
        <v>53</v>
      </c>
      <c r="AK103" s="173">
        <v>0.420252157447495</v>
      </c>
      <c r="AL103" s="174">
        <v>-163.27771060448001</v>
      </c>
      <c r="AM103" s="168"/>
      <c r="AN103" s="168"/>
      <c r="AO103" s="176">
        <v>122</v>
      </c>
      <c r="AP103" s="176">
        <v>164</v>
      </c>
      <c r="AQ103" s="167"/>
      <c r="AR103" s="180">
        <v>16.600000000000001</v>
      </c>
      <c r="AS103" s="166">
        <v>4.9943148438476204</v>
      </c>
      <c r="AT103" s="181" t="s">
        <v>54</v>
      </c>
      <c r="AU103" s="173">
        <v>0.312144677740476</v>
      </c>
      <c r="AV103" s="174">
        <v>-47.216561423359998</v>
      </c>
      <c r="AW103" s="168"/>
      <c r="AX103" s="168"/>
      <c r="AY103" s="176">
        <v>37</v>
      </c>
      <c r="AZ103" s="176">
        <v>48</v>
      </c>
      <c r="BA103" s="167"/>
      <c r="BB103" s="184">
        <v>105.8</v>
      </c>
      <c r="BC103" s="180">
        <v>31.831235571028799</v>
      </c>
      <c r="BD103" s="181" t="s">
        <v>55</v>
      </c>
      <c r="BE103" s="188">
        <v>0.99472611159464897</v>
      </c>
      <c r="BF103" s="171">
        <v>-21.833122846719998</v>
      </c>
      <c r="BG103" s="168"/>
      <c r="BH103" s="168"/>
      <c r="BI103" s="176">
        <v>1</v>
      </c>
      <c r="BJ103" s="176">
        <v>22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171</v>
      </c>
      <c r="D104" s="166">
        <v>7.6860129277000002</v>
      </c>
      <c r="E104" s="167"/>
      <c r="F104" s="168">
        <v>0.01</v>
      </c>
      <c r="G104" s="168">
        <v>0.01</v>
      </c>
      <c r="H104" s="169"/>
      <c r="I104" s="170">
        <v>2</v>
      </c>
      <c r="J104" s="170">
        <v>2</v>
      </c>
      <c r="K104" s="167"/>
      <c r="L104" s="171">
        <v>5850.23675</v>
      </c>
      <c r="M104" s="171">
        <v>427.98021999999997</v>
      </c>
      <c r="N104" s="171">
        <v>6278.2169700000004</v>
      </c>
      <c r="O104" s="166">
        <v>816.83663936780897</v>
      </c>
      <c r="P104" s="172">
        <v>287.5</v>
      </c>
      <c r="Q104" s="178">
        <v>2.8411709195402</v>
      </c>
      <c r="R104" s="179">
        <v>3626.5425099435001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4389.9251800000002</v>
      </c>
      <c r="Y104" s="166">
        <v>571.15766279535296</v>
      </c>
      <c r="Z104" s="177">
        <v>573</v>
      </c>
      <c r="AA104" s="188">
        <v>0.996784751824351</v>
      </c>
      <c r="AB104" s="171">
        <v>-894.97730908651999</v>
      </c>
      <c r="AC104" s="168">
        <v>0</v>
      </c>
      <c r="AD104" s="168">
        <v>0</v>
      </c>
      <c r="AE104" s="176">
        <v>15</v>
      </c>
      <c r="AF104" s="176">
        <v>895</v>
      </c>
      <c r="AG104" s="167"/>
      <c r="AH104" s="180">
        <v>364.05</v>
      </c>
      <c r="AI104" s="166">
        <v>47.365259911023898</v>
      </c>
      <c r="AJ104" s="181" t="s">
        <v>53</v>
      </c>
      <c r="AK104" s="173">
        <v>0.75182952239720402</v>
      </c>
      <c r="AL104" s="174">
        <v>-217.01257733412001</v>
      </c>
      <c r="AM104" s="168"/>
      <c r="AN104" s="168"/>
      <c r="AO104" s="176">
        <v>121</v>
      </c>
      <c r="AP104" s="176">
        <v>218</v>
      </c>
      <c r="AQ104" s="167"/>
      <c r="AR104" s="180">
        <v>32.799999999999997</v>
      </c>
      <c r="AS104" s="166">
        <v>4.2674921716291196</v>
      </c>
      <c r="AT104" s="181" t="s">
        <v>54</v>
      </c>
      <c r="AU104" s="173">
        <v>0.26671826072681998</v>
      </c>
      <c r="AV104" s="174">
        <v>-114.77144821184</v>
      </c>
      <c r="AW104" s="168"/>
      <c r="AX104" s="168"/>
      <c r="AY104" s="176">
        <v>91</v>
      </c>
      <c r="AZ104" s="176">
        <v>115</v>
      </c>
      <c r="BA104" s="167"/>
      <c r="BB104" s="184">
        <v>231.4</v>
      </c>
      <c r="BC104" s="180">
        <v>30.1066368449689</v>
      </c>
      <c r="BD104" s="181" t="s">
        <v>55</v>
      </c>
      <c r="BE104" s="188">
        <v>0.94083240140527702</v>
      </c>
      <c r="BF104" s="171">
        <v>-63.742896423680001</v>
      </c>
      <c r="BG104" s="168"/>
      <c r="BH104" s="168"/>
      <c r="BI104" s="176">
        <v>15</v>
      </c>
      <c r="BJ104" s="176">
        <v>64</v>
      </c>
      <c r="BK104" s="169"/>
      <c r="BL104" s="185">
        <v>0.8</v>
      </c>
      <c r="BM104" s="173">
        <v>0.69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172</v>
      </c>
      <c r="D105" s="166">
        <v>8.4986669054000004</v>
      </c>
      <c r="E105" s="167"/>
      <c r="F105" s="168">
        <v>2.5000000000000001E-2</v>
      </c>
      <c r="G105" s="168">
        <v>2.5000000000000001E-2</v>
      </c>
      <c r="H105" s="169"/>
      <c r="I105" s="170">
        <v>3</v>
      </c>
      <c r="J105" s="170">
        <v>3</v>
      </c>
      <c r="K105" s="167"/>
      <c r="L105" s="171">
        <v>4423.7347799999998</v>
      </c>
      <c r="M105" s="171">
        <v>364.99982999999997</v>
      </c>
      <c r="N105" s="171">
        <v>4788.7346100000004</v>
      </c>
      <c r="O105" s="166">
        <v>563.46891380779596</v>
      </c>
      <c r="P105" s="172">
        <v>260.82400000000001</v>
      </c>
      <c r="Q105" s="178">
        <v>2.1603415092468299</v>
      </c>
      <c r="R105" s="179">
        <v>2128.7470536791402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5584.6343550000001</v>
      </c>
      <c r="Y105" s="166">
        <v>657.11886548366294</v>
      </c>
      <c r="Z105" s="177">
        <v>573</v>
      </c>
      <c r="AA105" s="182">
        <v>1.14680430276381</v>
      </c>
      <c r="AB105" s="183">
        <v>-259.04900915304</v>
      </c>
      <c r="AC105" s="168">
        <v>1.4999999999999999E-2</v>
      </c>
      <c r="AD105" s="168">
        <v>1.4999999999999999E-2</v>
      </c>
      <c r="AE105" s="176">
        <v>0</v>
      </c>
      <c r="AF105" s="176">
        <v>260</v>
      </c>
      <c r="AG105" s="167"/>
      <c r="AH105" s="180">
        <v>356.8</v>
      </c>
      <c r="AI105" s="166">
        <v>41.983054986340399</v>
      </c>
      <c r="AJ105" s="181" t="s">
        <v>53</v>
      </c>
      <c r="AK105" s="173">
        <v>0.66639769819588002</v>
      </c>
      <c r="AL105" s="174">
        <v>-285.69921804824003</v>
      </c>
      <c r="AM105" s="168"/>
      <c r="AN105" s="168"/>
      <c r="AO105" s="176">
        <v>179</v>
      </c>
      <c r="AP105" s="176">
        <v>286</v>
      </c>
      <c r="AQ105" s="167"/>
      <c r="AR105" s="180">
        <v>48.8</v>
      </c>
      <c r="AS105" s="166">
        <v>5.7420770272797501</v>
      </c>
      <c r="AT105" s="181" t="s">
        <v>54</v>
      </c>
      <c r="AU105" s="173">
        <v>0.35887981420498399</v>
      </c>
      <c r="AV105" s="174">
        <v>-114.37440458368</v>
      </c>
      <c r="AW105" s="168"/>
      <c r="AX105" s="168"/>
      <c r="AY105" s="176">
        <v>88</v>
      </c>
      <c r="AZ105" s="176">
        <v>115</v>
      </c>
      <c r="BA105" s="167"/>
      <c r="BB105" s="184">
        <v>257.8</v>
      </c>
      <c r="BC105" s="180">
        <v>30.334169213785199</v>
      </c>
      <c r="BD105" s="181" t="s">
        <v>55</v>
      </c>
      <c r="BE105" s="188">
        <v>0.94794278793078801</v>
      </c>
      <c r="BF105" s="171">
        <v>-68.548809167360005</v>
      </c>
      <c r="BG105" s="168"/>
      <c r="BH105" s="168"/>
      <c r="BI105" s="176">
        <v>15</v>
      </c>
      <c r="BJ105" s="176">
        <v>69</v>
      </c>
      <c r="BK105" s="169"/>
      <c r="BL105" s="185">
        <v>0.8</v>
      </c>
      <c r="BM105" s="188">
        <v>0.73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173</v>
      </c>
      <c r="D106" s="166">
        <v>3.987589797</v>
      </c>
      <c r="E106" s="167"/>
      <c r="F106" s="168">
        <v>4.7E-2</v>
      </c>
      <c r="G106" s="168">
        <v>4.7E-2</v>
      </c>
      <c r="H106" s="169"/>
      <c r="I106" s="170">
        <v>5</v>
      </c>
      <c r="J106" s="170">
        <v>5</v>
      </c>
      <c r="K106" s="167"/>
      <c r="L106" s="171">
        <v>2702.5806200000002</v>
      </c>
      <c r="M106" s="171">
        <v>570.52512000000002</v>
      </c>
      <c r="N106" s="171">
        <v>3273.10574</v>
      </c>
      <c r="O106" s="166">
        <v>820.82308026328803</v>
      </c>
      <c r="P106" s="172">
        <v>234.23500000000001</v>
      </c>
      <c r="Q106" s="178">
        <v>3.50427169408196</v>
      </c>
      <c r="R106" s="179">
        <v>2152.2660246796499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3516.4091450000001</v>
      </c>
      <c r="Y106" s="166">
        <v>881.83823412466199</v>
      </c>
      <c r="Z106" s="177">
        <v>573</v>
      </c>
      <c r="AA106" s="178">
        <v>1.5389847017882401</v>
      </c>
      <c r="AB106" s="179">
        <v>774.54240058280004</v>
      </c>
      <c r="AC106" s="168">
        <v>0.02</v>
      </c>
      <c r="AD106" s="168">
        <v>0.02</v>
      </c>
      <c r="AE106" s="176">
        <v>0</v>
      </c>
      <c r="AF106" s="176">
        <v>0</v>
      </c>
      <c r="AG106" s="167"/>
      <c r="AH106" s="180">
        <v>272.55</v>
      </c>
      <c r="AI106" s="166">
        <v>68.349557972349302</v>
      </c>
      <c r="AJ106" s="181" t="s">
        <v>53</v>
      </c>
      <c r="AK106" s="182">
        <v>1.08491361860872</v>
      </c>
      <c r="AL106" s="183">
        <v>-28.911788653199899</v>
      </c>
      <c r="AM106" s="168">
        <v>8.0000000000000002E-3</v>
      </c>
      <c r="AN106" s="168">
        <v>8.0000000000000002E-3</v>
      </c>
      <c r="AO106" s="176">
        <v>0</v>
      </c>
      <c r="AP106" s="176">
        <v>29</v>
      </c>
      <c r="AQ106" s="167"/>
      <c r="AR106" s="180">
        <v>29.8</v>
      </c>
      <c r="AS106" s="166">
        <v>7.4731859386388102</v>
      </c>
      <c r="AT106" s="181" t="s">
        <v>54</v>
      </c>
      <c r="AU106" s="173">
        <v>0.46707412116492603</v>
      </c>
      <c r="AV106" s="174">
        <v>-46.761724102400002</v>
      </c>
      <c r="AW106" s="168"/>
      <c r="AX106" s="168"/>
      <c r="AY106" s="176">
        <v>35</v>
      </c>
      <c r="AZ106" s="176">
        <v>47</v>
      </c>
      <c r="BA106" s="167"/>
      <c r="BB106" s="184">
        <v>139.4</v>
      </c>
      <c r="BC106" s="180">
        <v>34.958460397525201</v>
      </c>
      <c r="BD106" s="181" t="s">
        <v>55</v>
      </c>
      <c r="BE106" s="182">
        <v>1.0924518874226601</v>
      </c>
      <c r="BF106" s="183">
        <v>-13.7234482048</v>
      </c>
      <c r="BG106" s="168">
        <v>8.9999999999999993E-3</v>
      </c>
      <c r="BH106" s="168">
        <v>8.9999999999999993E-3</v>
      </c>
      <c r="BI106" s="176">
        <v>0</v>
      </c>
      <c r="BJ106" s="176">
        <v>14</v>
      </c>
      <c r="BK106" s="169"/>
      <c r="BL106" s="185">
        <v>0.8</v>
      </c>
      <c r="BM106" s="188">
        <v>0.74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174</v>
      </c>
      <c r="D107" s="166">
        <v>2.3960212849999998</v>
      </c>
      <c r="E107" s="167"/>
      <c r="F107" s="168">
        <v>2.3E-2</v>
      </c>
      <c r="G107" s="168">
        <v>2.3E-2</v>
      </c>
      <c r="H107" s="169"/>
      <c r="I107" s="170">
        <v>3</v>
      </c>
      <c r="J107" s="170">
        <v>3</v>
      </c>
      <c r="K107" s="167"/>
      <c r="L107" s="171">
        <v>2098.7437799999998</v>
      </c>
      <c r="M107" s="171">
        <v>1037.0304699999999</v>
      </c>
      <c r="N107" s="171">
        <v>3135.7742499999999</v>
      </c>
      <c r="O107" s="166">
        <v>1308.74223431617</v>
      </c>
      <c r="P107" s="172">
        <v>258.77999999999997</v>
      </c>
      <c r="Q107" s="178">
        <v>5.0573546422295799</v>
      </c>
      <c r="R107" s="179">
        <v>2391.7233842412402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1549.156855</v>
      </c>
      <c r="Y107" s="166">
        <v>646.55387858960501</v>
      </c>
      <c r="Z107" s="177">
        <v>573</v>
      </c>
      <c r="AA107" s="182">
        <v>1.1283662802610901</v>
      </c>
      <c r="AB107" s="183">
        <v>-98.347380566000297</v>
      </c>
      <c r="AC107" s="168">
        <v>1.2999999999999999E-2</v>
      </c>
      <c r="AD107" s="168">
        <v>1.2999999999999999E-2</v>
      </c>
      <c r="AE107" s="176">
        <v>0</v>
      </c>
      <c r="AF107" s="176">
        <v>99</v>
      </c>
      <c r="AG107" s="167"/>
      <c r="AH107" s="180">
        <v>135</v>
      </c>
      <c r="AI107" s="166">
        <v>56.343405981053301</v>
      </c>
      <c r="AJ107" s="181" t="s">
        <v>53</v>
      </c>
      <c r="AK107" s="188">
        <v>0.89433977747703597</v>
      </c>
      <c r="AL107" s="171">
        <v>-46.139209145999999</v>
      </c>
      <c r="AM107" s="168"/>
      <c r="AN107" s="168"/>
      <c r="AO107" s="176">
        <v>16</v>
      </c>
      <c r="AP107" s="176">
        <v>47</v>
      </c>
      <c r="AQ107" s="167"/>
      <c r="AR107" s="180">
        <v>9</v>
      </c>
      <c r="AS107" s="166">
        <v>3.7562270654035501</v>
      </c>
      <c r="AT107" s="181" t="s">
        <v>54</v>
      </c>
      <c r="AU107" s="173">
        <v>0.23476419158772199</v>
      </c>
      <c r="AV107" s="174">
        <v>-37.003608671999999</v>
      </c>
      <c r="AW107" s="168"/>
      <c r="AX107" s="168"/>
      <c r="AY107" s="176">
        <v>30</v>
      </c>
      <c r="AZ107" s="176">
        <v>38</v>
      </c>
      <c r="BA107" s="167"/>
      <c r="BB107" s="184">
        <v>66.2</v>
      </c>
      <c r="BC107" s="180">
        <v>27.629136858857201</v>
      </c>
      <c r="BD107" s="181" t="s">
        <v>55</v>
      </c>
      <c r="BE107" s="188">
        <v>0.86341052683928898</v>
      </c>
      <c r="BF107" s="171">
        <v>-25.807217344000001</v>
      </c>
      <c r="BG107" s="168"/>
      <c r="BH107" s="168"/>
      <c r="BI107" s="176">
        <v>11</v>
      </c>
      <c r="BJ107" s="176">
        <v>26</v>
      </c>
      <c r="BK107" s="169"/>
      <c r="BL107" s="185">
        <v>0.8</v>
      </c>
      <c r="BM107" s="188">
        <v>0.73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175</v>
      </c>
      <c r="B108" s="165" t="s">
        <v>176</v>
      </c>
      <c r="C108" s="165" t="s">
        <v>177</v>
      </c>
      <c r="D108" s="166">
        <v>5.4250344558999997</v>
      </c>
      <c r="E108" s="167"/>
      <c r="F108" s="168">
        <v>3.1E-2</v>
      </c>
      <c r="G108" s="168">
        <v>3.1E-2</v>
      </c>
      <c r="H108" s="169"/>
      <c r="I108" s="170">
        <v>5</v>
      </c>
      <c r="J108" s="170">
        <v>5</v>
      </c>
      <c r="K108" s="167"/>
      <c r="L108" s="171">
        <v>3651.5404899999999</v>
      </c>
      <c r="M108" s="171">
        <v>2582.1220400000002</v>
      </c>
      <c r="N108" s="171">
        <v>6233.6625299999996</v>
      </c>
      <c r="O108" s="166">
        <v>1149.0549194983601</v>
      </c>
      <c r="P108" s="172">
        <v>227.6</v>
      </c>
      <c r="Q108" s="178">
        <v>5.0485717025411203</v>
      </c>
      <c r="R108" s="179">
        <v>4751.9771194045898</v>
      </c>
      <c r="S108" s="168">
        <v>0.01</v>
      </c>
      <c r="T108" s="168">
        <v>0.01</v>
      </c>
      <c r="U108" s="175">
        <v>0</v>
      </c>
      <c r="V108" s="176">
        <v>0</v>
      </c>
      <c r="W108" s="167"/>
      <c r="X108" s="175">
        <v>3043.2405399999998</v>
      </c>
      <c r="Y108" s="166">
        <v>560.96243530588504</v>
      </c>
      <c r="Z108" s="177">
        <v>573</v>
      </c>
      <c r="AA108" s="188">
        <v>0.97899203369264398</v>
      </c>
      <c r="AB108" s="171">
        <v>-687.01315187683997</v>
      </c>
      <c r="AC108" s="168"/>
      <c r="AD108" s="168"/>
      <c r="AE108" s="176">
        <v>66</v>
      </c>
      <c r="AF108" s="176">
        <v>688</v>
      </c>
      <c r="AG108" s="167"/>
      <c r="AH108" s="180">
        <v>343.35</v>
      </c>
      <c r="AI108" s="166">
        <v>63.289920606234901</v>
      </c>
      <c r="AJ108" s="181" t="s">
        <v>53</v>
      </c>
      <c r="AK108" s="182">
        <v>1.0046019143846801</v>
      </c>
      <c r="AL108" s="183">
        <v>-66.782604866040003</v>
      </c>
      <c r="AM108" s="168">
        <v>1E-3</v>
      </c>
      <c r="AN108" s="168">
        <v>1E-3</v>
      </c>
      <c r="AO108" s="176">
        <v>0</v>
      </c>
      <c r="AP108" s="176">
        <v>67</v>
      </c>
      <c r="AQ108" s="167"/>
      <c r="AR108" s="180">
        <v>54.6</v>
      </c>
      <c r="AS108" s="166">
        <v>10.0644522064961</v>
      </c>
      <c r="AT108" s="181" t="s">
        <v>54</v>
      </c>
      <c r="AU108" s="173">
        <v>0.629028262906004</v>
      </c>
      <c r="AV108" s="174">
        <v>-49.560661553279999</v>
      </c>
      <c r="AW108" s="168"/>
      <c r="AX108" s="168"/>
      <c r="AY108" s="176">
        <v>33</v>
      </c>
      <c r="AZ108" s="176">
        <v>50</v>
      </c>
      <c r="BA108" s="167"/>
      <c r="BB108" s="184">
        <v>224.4</v>
      </c>
      <c r="BC108" s="180">
        <v>41.363792584939901</v>
      </c>
      <c r="BD108" s="181" t="s">
        <v>55</v>
      </c>
      <c r="BE108" s="178">
        <v>1.2926185182793699</v>
      </c>
      <c r="BF108" s="179">
        <v>16.078676893440001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82">
        <v>0.83</v>
      </c>
      <c r="BN108" s="186">
        <v>1.1249999999999999E-3</v>
      </c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175</v>
      </c>
      <c r="B109" s="165" t="s">
        <v>176</v>
      </c>
      <c r="C109" s="165" t="s">
        <v>178</v>
      </c>
      <c r="D109" s="166">
        <v>9.6966778925000003</v>
      </c>
      <c r="E109" s="167"/>
      <c r="F109" s="168">
        <v>7.7499999999999999E-2</v>
      </c>
      <c r="G109" s="168">
        <v>7.7499999999999999E-2</v>
      </c>
      <c r="H109" s="169"/>
      <c r="I109" s="170">
        <v>6</v>
      </c>
      <c r="J109" s="170">
        <v>6</v>
      </c>
      <c r="K109" s="167"/>
      <c r="L109" s="171">
        <v>5710.6198299999996</v>
      </c>
      <c r="M109" s="171">
        <v>2504.4036000000001</v>
      </c>
      <c r="N109" s="171">
        <v>8215.0234299999993</v>
      </c>
      <c r="O109" s="166">
        <v>847.19978543929994</v>
      </c>
      <c r="P109" s="172">
        <v>242.374</v>
      </c>
      <c r="Q109" s="178">
        <v>3.4954235414660801</v>
      </c>
      <c r="R109" s="179">
        <v>5394.7563009798496</v>
      </c>
      <c r="S109" s="168">
        <v>0.01</v>
      </c>
      <c r="T109" s="168">
        <v>0.01</v>
      </c>
      <c r="U109" s="175">
        <v>0</v>
      </c>
      <c r="V109" s="176">
        <v>0</v>
      </c>
      <c r="W109" s="167"/>
      <c r="X109" s="175">
        <v>6954.9537250000003</v>
      </c>
      <c r="Y109" s="166">
        <v>717.25118665428499</v>
      </c>
      <c r="Z109" s="177">
        <v>573</v>
      </c>
      <c r="AA109" s="178">
        <v>1.2517472716479701</v>
      </c>
      <c r="AB109" s="179">
        <v>287.518006116999</v>
      </c>
      <c r="AC109" s="168">
        <v>0.02</v>
      </c>
      <c r="AD109" s="168">
        <v>0.02</v>
      </c>
      <c r="AE109" s="176">
        <v>0</v>
      </c>
      <c r="AF109" s="176">
        <v>0</v>
      </c>
      <c r="AG109" s="167"/>
      <c r="AH109" s="180">
        <v>777.5</v>
      </c>
      <c r="AI109" s="166">
        <v>80.182100366700396</v>
      </c>
      <c r="AJ109" s="181" t="s">
        <v>53</v>
      </c>
      <c r="AK109" s="178">
        <v>1.27273175185239</v>
      </c>
      <c r="AL109" s="179">
        <v>44.431151327000102</v>
      </c>
      <c r="AM109" s="168">
        <v>0.02</v>
      </c>
      <c r="AN109" s="168">
        <v>0.02</v>
      </c>
      <c r="AO109" s="176">
        <v>0</v>
      </c>
      <c r="AP109" s="176">
        <v>0</v>
      </c>
      <c r="AQ109" s="167"/>
      <c r="AR109" s="180">
        <v>179.1</v>
      </c>
      <c r="AS109" s="166">
        <v>18.470243312766598</v>
      </c>
      <c r="AT109" s="181" t="s">
        <v>54</v>
      </c>
      <c r="AU109" s="182">
        <v>1.15439020704791</v>
      </c>
      <c r="AV109" s="183">
        <v>-7.0762155360000101</v>
      </c>
      <c r="AW109" s="168">
        <v>7.4999999999999997E-3</v>
      </c>
      <c r="AX109" s="168">
        <v>7.4999999999999997E-3</v>
      </c>
      <c r="AY109" s="176">
        <v>0</v>
      </c>
      <c r="AZ109" s="176">
        <v>8</v>
      </c>
      <c r="BA109" s="167"/>
      <c r="BB109" s="184">
        <v>509.2</v>
      </c>
      <c r="BC109" s="180">
        <v>52.512830233728401</v>
      </c>
      <c r="BD109" s="181" t="s">
        <v>55</v>
      </c>
      <c r="BE109" s="178">
        <v>1.6410259448040101</v>
      </c>
      <c r="BF109" s="179">
        <v>136.84756892799999</v>
      </c>
      <c r="BG109" s="168">
        <v>0.02</v>
      </c>
      <c r="BH109" s="168">
        <v>0.02</v>
      </c>
      <c r="BI109" s="176">
        <v>0</v>
      </c>
      <c r="BJ109" s="176">
        <v>0</v>
      </c>
      <c r="BK109" s="169"/>
      <c r="BL109" s="185">
        <v>0.8</v>
      </c>
      <c r="BM109" s="188">
        <v>0.77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175</v>
      </c>
      <c r="B110" s="165" t="s">
        <v>176</v>
      </c>
      <c r="C110" s="165" t="s">
        <v>179</v>
      </c>
      <c r="D110" s="166">
        <v>2.7443158291</v>
      </c>
      <c r="E110" s="167"/>
      <c r="F110" s="168">
        <v>0.08</v>
      </c>
      <c r="G110" s="168">
        <v>0.08</v>
      </c>
      <c r="H110" s="169"/>
      <c r="I110" s="170">
        <v>7</v>
      </c>
      <c r="J110" s="170">
        <v>7</v>
      </c>
      <c r="K110" s="167"/>
      <c r="L110" s="171">
        <v>597.04618000000005</v>
      </c>
      <c r="M110" s="171">
        <v>2999.0948100000001</v>
      </c>
      <c r="N110" s="171">
        <v>3596.1409899999999</v>
      </c>
      <c r="O110" s="166">
        <v>1310.3961839477299</v>
      </c>
      <c r="P110" s="172">
        <v>212.5</v>
      </c>
      <c r="Q110" s="178">
        <v>6.16657027740108</v>
      </c>
      <c r="R110" s="179">
        <v>2896.3404535794998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1994.6924899999999</v>
      </c>
      <c r="Y110" s="166">
        <v>726.84509153385602</v>
      </c>
      <c r="Z110" s="177">
        <v>573</v>
      </c>
      <c r="AA110" s="178">
        <v>1.2684905611411099</v>
      </c>
      <c r="AB110" s="179">
        <v>107.70092591084</v>
      </c>
      <c r="AC110" s="168">
        <v>0.02</v>
      </c>
      <c r="AD110" s="168">
        <v>0.02</v>
      </c>
      <c r="AE110" s="176">
        <v>0</v>
      </c>
      <c r="AF110" s="176">
        <v>0</v>
      </c>
      <c r="AG110" s="167"/>
      <c r="AH110" s="180">
        <v>230.75</v>
      </c>
      <c r="AI110" s="166">
        <v>84.082887819684601</v>
      </c>
      <c r="AJ110" s="181" t="s">
        <v>53</v>
      </c>
      <c r="AK110" s="178">
        <v>1.3346490130108699</v>
      </c>
      <c r="AL110" s="179">
        <v>23.279723320039999</v>
      </c>
      <c r="AM110" s="168">
        <v>0.02</v>
      </c>
      <c r="AN110" s="168">
        <v>0.02</v>
      </c>
      <c r="AO110" s="176">
        <v>0</v>
      </c>
      <c r="AP110" s="176">
        <v>0</v>
      </c>
      <c r="AQ110" s="167"/>
      <c r="AR110" s="180">
        <v>66.599999999999994</v>
      </c>
      <c r="AS110" s="166">
        <v>24.268343786743198</v>
      </c>
      <c r="AT110" s="181" t="s">
        <v>54</v>
      </c>
      <c r="AU110" s="178">
        <v>1.5167714866714499</v>
      </c>
      <c r="AV110" s="179">
        <v>13.90913608128</v>
      </c>
      <c r="AW110" s="168">
        <v>0.01</v>
      </c>
      <c r="AX110" s="168">
        <v>0.01</v>
      </c>
      <c r="AY110" s="176">
        <v>0</v>
      </c>
      <c r="AZ110" s="176">
        <v>0</v>
      </c>
      <c r="BA110" s="167"/>
      <c r="BB110" s="184">
        <v>163</v>
      </c>
      <c r="BC110" s="180">
        <v>59.395496054641796</v>
      </c>
      <c r="BD110" s="181" t="s">
        <v>55</v>
      </c>
      <c r="BE110" s="178">
        <v>1.8561092517075499</v>
      </c>
      <c r="BF110" s="179">
        <v>57.618272162559997</v>
      </c>
      <c r="BG110" s="168">
        <v>0.02</v>
      </c>
      <c r="BH110" s="168">
        <v>0.02</v>
      </c>
      <c r="BI110" s="176">
        <v>0</v>
      </c>
      <c r="BJ110" s="176">
        <v>0</v>
      </c>
      <c r="BK110" s="169"/>
      <c r="BL110" s="185">
        <v>0.8</v>
      </c>
      <c r="BM110" s="182">
        <v>0.87</v>
      </c>
      <c r="BN110" s="186">
        <v>2.6250000000000002E-3</v>
      </c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175</v>
      </c>
      <c r="B111" s="165" t="s">
        <v>176</v>
      </c>
      <c r="C111" s="165" t="s">
        <v>180</v>
      </c>
      <c r="D111" s="166">
        <v>3.0633542255999999</v>
      </c>
      <c r="E111" s="167"/>
      <c r="F111" s="168">
        <v>0.03</v>
      </c>
      <c r="G111" s="168">
        <v>0.03</v>
      </c>
      <c r="H111" s="169"/>
      <c r="I111" s="170">
        <v>5</v>
      </c>
      <c r="J111" s="170">
        <v>5</v>
      </c>
      <c r="K111" s="167"/>
      <c r="L111" s="171">
        <v>1366.1096500000001</v>
      </c>
      <c r="M111" s="171">
        <v>1350.73732</v>
      </c>
      <c r="N111" s="171">
        <v>2716.8469700000001</v>
      </c>
      <c r="O111" s="166">
        <v>886.88632457053404</v>
      </c>
      <c r="P111" s="172">
        <v>212.5</v>
      </c>
      <c r="Q111" s="178">
        <v>4.1735827038613396</v>
      </c>
      <c r="R111" s="179">
        <v>1935.691642472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1661.025875</v>
      </c>
      <c r="Y111" s="166">
        <v>542.22455278565303</v>
      </c>
      <c r="Z111" s="177">
        <v>573</v>
      </c>
      <c r="AA111" s="188">
        <v>0.94629066803778805</v>
      </c>
      <c r="AB111" s="171">
        <v>-445.33649052255998</v>
      </c>
      <c r="AC111" s="168"/>
      <c r="AD111" s="168"/>
      <c r="AE111" s="176">
        <v>95</v>
      </c>
      <c r="AF111" s="176">
        <v>446</v>
      </c>
      <c r="AG111" s="167"/>
      <c r="AH111" s="180">
        <v>172.9</v>
      </c>
      <c r="AI111" s="166">
        <v>56.441399611935203</v>
      </c>
      <c r="AJ111" s="181" t="s">
        <v>53</v>
      </c>
      <c r="AK111" s="188">
        <v>0.89589523193548004</v>
      </c>
      <c r="AL111" s="171">
        <v>-58.689579455359997</v>
      </c>
      <c r="AM111" s="168"/>
      <c r="AN111" s="168"/>
      <c r="AO111" s="176">
        <v>21</v>
      </c>
      <c r="AP111" s="176">
        <v>59</v>
      </c>
      <c r="AQ111" s="167"/>
      <c r="AR111" s="180">
        <v>59.1</v>
      </c>
      <c r="AS111" s="166">
        <v>19.292577889331199</v>
      </c>
      <c r="AT111" s="181" t="s">
        <v>54</v>
      </c>
      <c r="AU111" s="178">
        <v>1.2057861180831999</v>
      </c>
      <c r="AV111" s="179">
        <v>0.28359886848000598</v>
      </c>
      <c r="AW111" s="168">
        <v>0.01</v>
      </c>
      <c r="AX111" s="168">
        <v>0.01</v>
      </c>
      <c r="AY111" s="176">
        <v>0</v>
      </c>
      <c r="AZ111" s="176">
        <v>0</v>
      </c>
      <c r="BA111" s="167"/>
      <c r="BB111" s="184">
        <v>108.2</v>
      </c>
      <c r="BC111" s="180">
        <v>35.320760196711298</v>
      </c>
      <c r="BD111" s="181" t="s">
        <v>55</v>
      </c>
      <c r="BE111" s="182">
        <v>1.1037737561472301</v>
      </c>
      <c r="BF111" s="183">
        <v>-9.4328022630399904</v>
      </c>
      <c r="BG111" s="168">
        <v>0.01</v>
      </c>
      <c r="BH111" s="168">
        <v>0.01</v>
      </c>
      <c r="BI111" s="176">
        <v>0</v>
      </c>
      <c r="BJ111" s="176">
        <v>10</v>
      </c>
      <c r="BK111" s="169"/>
      <c r="BL111" s="185">
        <v>0.8</v>
      </c>
      <c r="BM111" s="182">
        <v>0.86</v>
      </c>
      <c r="BN111" s="186">
        <v>2.2499999999999998E-3</v>
      </c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175</v>
      </c>
      <c r="B112" s="165" t="s">
        <v>176</v>
      </c>
      <c r="C112" s="165" t="s">
        <v>181</v>
      </c>
      <c r="D112" s="166">
        <v>2.9594163433</v>
      </c>
      <c r="E112" s="167"/>
      <c r="F112" s="168">
        <v>0.08</v>
      </c>
      <c r="G112" s="168">
        <v>0.08</v>
      </c>
      <c r="H112" s="169"/>
      <c r="I112" s="170">
        <v>7</v>
      </c>
      <c r="J112" s="170">
        <v>7</v>
      </c>
      <c r="K112" s="167"/>
      <c r="L112" s="171">
        <v>1068.9679799999999</v>
      </c>
      <c r="M112" s="171">
        <v>-95.264300000000006</v>
      </c>
      <c r="N112" s="171">
        <v>973.70367999999996</v>
      </c>
      <c r="O112" s="166">
        <v>329.01882231083403</v>
      </c>
      <c r="P112" s="172">
        <v>221.85</v>
      </c>
      <c r="Q112" s="178">
        <v>1.4830688407069399</v>
      </c>
      <c r="R112" s="179">
        <v>185.84786108667399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2371.5872300000001</v>
      </c>
      <c r="Y112" s="166">
        <v>801.36991720315996</v>
      </c>
      <c r="Z112" s="177">
        <v>573</v>
      </c>
      <c r="AA112" s="178">
        <v>1.39855133892349</v>
      </c>
      <c r="AB112" s="179">
        <v>336.69255234692002</v>
      </c>
      <c r="AC112" s="168">
        <v>0.02</v>
      </c>
      <c r="AD112" s="168">
        <v>0.02</v>
      </c>
      <c r="AE112" s="176">
        <v>0</v>
      </c>
      <c r="AF112" s="176">
        <v>0</v>
      </c>
      <c r="AG112" s="167"/>
      <c r="AH112" s="180">
        <v>266</v>
      </c>
      <c r="AI112" s="166">
        <v>89.882588031999404</v>
      </c>
      <c r="AJ112" s="181" t="s">
        <v>53</v>
      </c>
      <c r="AK112" s="178">
        <v>1.42670774653967</v>
      </c>
      <c r="AL112" s="179">
        <v>42.268124446519998</v>
      </c>
      <c r="AM112" s="168">
        <v>0.02</v>
      </c>
      <c r="AN112" s="168">
        <v>0.02</v>
      </c>
      <c r="AO112" s="176">
        <v>0</v>
      </c>
      <c r="AP112" s="176">
        <v>0</v>
      </c>
      <c r="AQ112" s="167"/>
      <c r="AR112" s="180">
        <v>74.5</v>
      </c>
      <c r="AS112" s="166">
        <v>25.173882738285499</v>
      </c>
      <c r="AT112" s="181" t="s">
        <v>54</v>
      </c>
      <c r="AU112" s="178">
        <v>1.5733676711428499</v>
      </c>
      <c r="AV112" s="179">
        <v>17.67920620864</v>
      </c>
      <c r="AW112" s="168">
        <v>0.01</v>
      </c>
      <c r="AX112" s="168">
        <v>0.01</v>
      </c>
      <c r="AY112" s="176">
        <v>0</v>
      </c>
      <c r="AZ112" s="176">
        <v>0</v>
      </c>
      <c r="BA112" s="167"/>
      <c r="BB112" s="184">
        <v>200</v>
      </c>
      <c r="BC112" s="180">
        <v>67.580893257142407</v>
      </c>
      <c r="BD112" s="181" t="s">
        <v>55</v>
      </c>
      <c r="BE112" s="178">
        <v>2.1119029142857002</v>
      </c>
      <c r="BF112" s="179">
        <v>86.358412417279993</v>
      </c>
      <c r="BG112" s="168">
        <v>0.02</v>
      </c>
      <c r="BH112" s="168">
        <v>0.02</v>
      </c>
      <c r="BI112" s="176">
        <v>0</v>
      </c>
      <c r="BJ112" s="176">
        <v>0</v>
      </c>
      <c r="BK112" s="169"/>
      <c r="BL112" s="185">
        <v>0.8</v>
      </c>
      <c r="BM112" s="182">
        <v>0.86</v>
      </c>
      <c r="BN112" s="186">
        <v>2.2499999999999998E-3</v>
      </c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175</v>
      </c>
      <c r="B113" s="165" t="s">
        <v>176</v>
      </c>
      <c r="C113" s="165" t="s">
        <v>182</v>
      </c>
      <c r="D113" s="166">
        <v>3.2638924002</v>
      </c>
      <c r="E113" s="167"/>
      <c r="F113" s="168">
        <v>0.03</v>
      </c>
      <c r="G113" s="168">
        <v>0.03</v>
      </c>
      <c r="H113" s="169"/>
      <c r="I113" s="170">
        <v>3</v>
      </c>
      <c r="J113" s="170">
        <v>3</v>
      </c>
      <c r="K113" s="167"/>
      <c r="L113" s="171">
        <v>1166.70171</v>
      </c>
      <c r="M113" s="171">
        <v>687.48735999999997</v>
      </c>
      <c r="N113" s="171">
        <v>1854.1890699999999</v>
      </c>
      <c r="O113" s="166">
        <v>568.09135922690996</v>
      </c>
      <c r="P113" s="172">
        <v>225.95400000000001</v>
      </c>
      <c r="Q113" s="178">
        <v>2.5141903185024801</v>
      </c>
      <c r="R113" s="179">
        <v>969.20161792625095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1808.1836599999999</v>
      </c>
      <c r="Y113" s="166">
        <v>553.99609983748303</v>
      </c>
      <c r="Z113" s="177">
        <v>573</v>
      </c>
      <c r="AA113" s="188">
        <v>0.96683438017012702</v>
      </c>
      <c r="AB113" s="171">
        <v>-436.06875437752001</v>
      </c>
      <c r="AC113" s="168"/>
      <c r="AD113" s="168"/>
      <c r="AE113" s="176">
        <v>63</v>
      </c>
      <c r="AF113" s="176">
        <v>437</v>
      </c>
      <c r="AG113" s="167"/>
      <c r="AH113" s="180">
        <v>179.25</v>
      </c>
      <c r="AI113" s="166">
        <v>54.919089853886199</v>
      </c>
      <c r="AJ113" s="181" t="s">
        <v>53</v>
      </c>
      <c r="AK113" s="188">
        <v>0.87173158498231995</v>
      </c>
      <c r="AL113" s="171">
        <v>-67.500265455120001</v>
      </c>
      <c r="AM113" s="168"/>
      <c r="AN113" s="168"/>
      <c r="AO113" s="176">
        <v>27</v>
      </c>
      <c r="AP113" s="176">
        <v>68</v>
      </c>
      <c r="AQ113" s="167"/>
      <c r="AR113" s="180">
        <v>30.1</v>
      </c>
      <c r="AS113" s="166">
        <v>9.2221177383652595</v>
      </c>
      <c r="AT113" s="181" t="s">
        <v>54</v>
      </c>
      <c r="AU113" s="173">
        <v>0.57638235864782905</v>
      </c>
      <c r="AV113" s="174">
        <v>-32.566734083839997</v>
      </c>
      <c r="AW113" s="168"/>
      <c r="AX113" s="168"/>
      <c r="AY113" s="176">
        <v>23</v>
      </c>
      <c r="AZ113" s="176">
        <v>33</v>
      </c>
      <c r="BA113" s="167"/>
      <c r="BB113" s="184">
        <v>129</v>
      </c>
      <c r="BC113" s="180">
        <v>39.523361735851097</v>
      </c>
      <c r="BD113" s="181" t="s">
        <v>55</v>
      </c>
      <c r="BE113" s="178">
        <v>1.2351050542453501</v>
      </c>
      <c r="BF113" s="179">
        <v>3.66653183232</v>
      </c>
      <c r="BG113" s="168">
        <v>0.02</v>
      </c>
      <c r="BH113" s="168">
        <v>0.02</v>
      </c>
      <c r="BI113" s="176">
        <v>0</v>
      </c>
      <c r="BJ113" s="176">
        <v>0</v>
      </c>
      <c r="BK113" s="169"/>
      <c r="BL113" s="185">
        <v>0.8</v>
      </c>
      <c r="BM113" s="188">
        <v>0.79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175</v>
      </c>
      <c r="B114" s="165" t="s">
        <v>176</v>
      </c>
      <c r="C114" s="165" t="s">
        <v>183</v>
      </c>
      <c r="D114" s="166">
        <v>2.4787637980000001</v>
      </c>
      <c r="E114" s="167"/>
      <c r="F114" s="168">
        <v>2.8000000000000001E-2</v>
      </c>
      <c r="G114" s="168">
        <v>2.8000000000000001E-2</v>
      </c>
      <c r="H114" s="169"/>
      <c r="I114" s="170">
        <v>5</v>
      </c>
      <c r="J114" s="170">
        <v>5</v>
      </c>
      <c r="K114" s="167"/>
      <c r="L114" s="171">
        <v>292.65922999999998</v>
      </c>
      <c r="M114" s="171">
        <v>2131.34249</v>
      </c>
      <c r="N114" s="171">
        <v>2424.0017200000002</v>
      </c>
      <c r="O114" s="166">
        <v>977.90750452133204</v>
      </c>
      <c r="P114" s="172">
        <v>224.404</v>
      </c>
      <c r="Q114" s="178">
        <v>4.3577989007385396</v>
      </c>
      <c r="R114" s="179">
        <v>1756.5083064083301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1206.9318800000001</v>
      </c>
      <c r="Y114" s="166">
        <v>486.90878936259202</v>
      </c>
      <c r="Z114" s="177">
        <v>573</v>
      </c>
      <c r="AA114" s="188">
        <v>0.849753559097019</v>
      </c>
      <c r="AB114" s="171">
        <v>-497.46610750479999</v>
      </c>
      <c r="AC114" s="168"/>
      <c r="AD114" s="168"/>
      <c r="AE114" s="176">
        <v>214</v>
      </c>
      <c r="AF114" s="176">
        <v>498</v>
      </c>
      <c r="AG114" s="167"/>
      <c r="AH114" s="180">
        <v>162.5</v>
      </c>
      <c r="AI114" s="166">
        <v>65.556871587003897</v>
      </c>
      <c r="AJ114" s="181" t="s">
        <v>53</v>
      </c>
      <c r="AK114" s="182">
        <v>1.0405852632857799</v>
      </c>
      <c r="AL114" s="183">
        <v>-24.894543128799999</v>
      </c>
      <c r="AM114" s="168">
        <v>4.0000000000000001E-3</v>
      </c>
      <c r="AN114" s="168">
        <v>4.0000000000000001E-3</v>
      </c>
      <c r="AO114" s="176">
        <v>0</v>
      </c>
      <c r="AP114" s="176">
        <v>25</v>
      </c>
      <c r="AQ114" s="167"/>
      <c r="AR114" s="180">
        <v>36.9</v>
      </c>
      <c r="AS114" s="166">
        <v>14.8864526865258</v>
      </c>
      <c r="AT114" s="181" t="s">
        <v>54</v>
      </c>
      <c r="AU114" s="188">
        <v>0.93040329290786195</v>
      </c>
      <c r="AV114" s="171">
        <v>-10.6922649216</v>
      </c>
      <c r="AW114" s="168"/>
      <c r="AX114" s="168"/>
      <c r="AY114" s="176">
        <v>3</v>
      </c>
      <c r="AZ114" s="176">
        <v>11</v>
      </c>
      <c r="BA114" s="167"/>
      <c r="BB114" s="184">
        <v>90.2</v>
      </c>
      <c r="BC114" s="180">
        <v>36.389106567063102</v>
      </c>
      <c r="BD114" s="181" t="s">
        <v>55</v>
      </c>
      <c r="BE114" s="182">
        <v>1.1371595802207199</v>
      </c>
      <c r="BF114" s="183">
        <v>-4.98452984319999</v>
      </c>
      <c r="BG114" s="168">
        <v>1.4E-2</v>
      </c>
      <c r="BH114" s="168">
        <v>1.4E-2</v>
      </c>
      <c r="BI114" s="176">
        <v>0</v>
      </c>
      <c r="BJ114" s="176">
        <v>5</v>
      </c>
      <c r="BK114" s="169"/>
      <c r="BL114" s="185">
        <v>0.8</v>
      </c>
      <c r="BM114" s="182">
        <v>0.84</v>
      </c>
      <c r="BN114" s="186">
        <v>1.5E-3</v>
      </c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175</v>
      </c>
      <c r="B115" s="165" t="s">
        <v>176</v>
      </c>
      <c r="C115" s="165" t="s">
        <v>184</v>
      </c>
      <c r="D115" s="166">
        <v>6.4345186343999998</v>
      </c>
      <c r="E115" s="167"/>
      <c r="F115" s="168">
        <v>2.1499999999999998E-2</v>
      </c>
      <c r="G115" s="168">
        <v>2.1499999999999998E-2</v>
      </c>
      <c r="H115" s="169"/>
      <c r="I115" s="170">
        <v>5</v>
      </c>
      <c r="J115" s="170">
        <v>5</v>
      </c>
      <c r="K115" s="167"/>
      <c r="L115" s="171">
        <v>2527.58772</v>
      </c>
      <c r="M115" s="171">
        <v>-647.62066000000004</v>
      </c>
      <c r="N115" s="171">
        <v>1879.9670599999999</v>
      </c>
      <c r="O115" s="166">
        <v>292.16902876765101</v>
      </c>
      <c r="P115" s="172">
        <v>272.23099999999999</v>
      </c>
      <c r="Q115" s="182">
        <v>1.0732393767339199</v>
      </c>
      <c r="R115" s="183">
        <v>-222.043470833616</v>
      </c>
      <c r="S115" s="168">
        <v>3.5000000000000001E-3</v>
      </c>
      <c r="T115" s="168">
        <v>3.5000000000000001E-3</v>
      </c>
      <c r="U115" s="175">
        <v>0</v>
      </c>
      <c r="V115" s="176">
        <v>223</v>
      </c>
      <c r="W115" s="167"/>
      <c r="X115" s="175">
        <v>3955.5486850000002</v>
      </c>
      <c r="Y115" s="166">
        <v>614.73886544565801</v>
      </c>
      <c r="Z115" s="177">
        <v>573</v>
      </c>
      <c r="AA115" s="182">
        <v>1.07284269711284</v>
      </c>
      <c r="AB115" s="183">
        <v>-468.82632801343999</v>
      </c>
      <c r="AC115" s="168">
        <v>7.0000000000000001E-3</v>
      </c>
      <c r="AD115" s="168">
        <v>7.0000000000000001E-3</v>
      </c>
      <c r="AE115" s="176">
        <v>0</v>
      </c>
      <c r="AF115" s="176">
        <v>469</v>
      </c>
      <c r="AG115" s="167"/>
      <c r="AH115" s="180">
        <v>230.4</v>
      </c>
      <c r="AI115" s="166">
        <v>35.806874311971598</v>
      </c>
      <c r="AJ115" s="181" t="s">
        <v>53</v>
      </c>
      <c r="AK115" s="173">
        <v>0.56836308431700899</v>
      </c>
      <c r="AL115" s="174">
        <v>-256.04960876064001</v>
      </c>
      <c r="AM115" s="168"/>
      <c r="AN115" s="168"/>
      <c r="AO115" s="176">
        <v>175</v>
      </c>
      <c r="AP115" s="176">
        <v>257</v>
      </c>
      <c r="AQ115" s="167"/>
      <c r="AR115" s="180">
        <v>60.8</v>
      </c>
      <c r="AS115" s="166">
        <v>9.4490362767702898</v>
      </c>
      <c r="AT115" s="181" t="s">
        <v>54</v>
      </c>
      <c r="AU115" s="173">
        <v>0.590564767298143</v>
      </c>
      <c r="AV115" s="174">
        <v>-62.742757780479998</v>
      </c>
      <c r="AW115" s="168"/>
      <c r="AX115" s="168"/>
      <c r="AY115" s="176">
        <v>43</v>
      </c>
      <c r="AZ115" s="176">
        <v>63</v>
      </c>
      <c r="BA115" s="167"/>
      <c r="BB115" s="184">
        <v>227.6</v>
      </c>
      <c r="BC115" s="180">
        <v>35.371721325541401</v>
      </c>
      <c r="BD115" s="181" t="s">
        <v>55</v>
      </c>
      <c r="BE115" s="182">
        <v>1.1053662914231701</v>
      </c>
      <c r="BF115" s="183">
        <v>-19.48551556096</v>
      </c>
      <c r="BG115" s="168">
        <v>1.0999999999999999E-2</v>
      </c>
      <c r="BH115" s="168">
        <v>1.0999999999999999E-2</v>
      </c>
      <c r="BI115" s="176">
        <v>0</v>
      </c>
      <c r="BJ115" s="176">
        <v>20</v>
      </c>
      <c r="BK115" s="169"/>
      <c r="BL115" s="185">
        <v>0.8</v>
      </c>
      <c r="BM115" s="182">
        <v>0.81</v>
      </c>
      <c r="BN115" s="186">
        <v>3.7500000000000001E-4</v>
      </c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175</v>
      </c>
      <c r="B116" s="165" t="s">
        <v>176</v>
      </c>
      <c r="C116" s="165" t="s">
        <v>185</v>
      </c>
      <c r="D116" s="166">
        <v>2.7579815946999999</v>
      </c>
      <c r="E116" s="167"/>
      <c r="F116" s="168">
        <v>0.03</v>
      </c>
      <c r="G116" s="168">
        <v>0.03</v>
      </c>
      <c r="H116" s="169"/>
      <c r="I116" s="170">
        <v>4</v>
      </c>
      <c r="J116" s="170">
        <v>4</v>
      </c>
      <c r="K116" s="167"/>
      <c r="L116" s="171">
        <v>387.42970000000003</v>
      </c>
      <c r="M116" s="171">
        <v>815.57623999999998</v>
      </c>
      <c r="N116" s="171">
        <v>1203.00594</v>
      </c>
      <c r="O116" s="166">
        <v>436.19070638898103</v>
      </c>
      <c r="P116" s="172">
        <v>278.23599999999999</v>
      </c>
      <c r="Q116" s="178">
        <v>1.5677004643143999</v>
      </c>
      <c r="R116" s="179">
        <v>282.16221962046097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1394.2470149999999</v>
      </c>
      <c r="Y116" s="166">
        <v>505.53166042852399</v>
      </c>
      <c r="Z116" s="177">
        <v>573</v>
      </c>
      <c r="AA116" s="188">
        <v>0.88225420668154297</v>
      </c>
      <c r="AB116" s="171">
        <v>-502.14112951572002</v>
      </c>
      <c r="AC116" s="168"/>
      <c r="AD116" s="168"/>
      <c r="AE116" s="176">
        <v>187</v>
      </c>
      <c r="AF116" s="176">
        <v>503</v>
      </c>
      <c r="AG116" s="167"/>
      <c r="AH116" s="180">
        <v>141.35</v>
      </c>
      <c r="AI116" s="166">
        <v>51.251248475200697</v>
      </c>
      <c r="AJ116" s="181" t="s">
        <v>53</v>
      </c>
      <c r="AK116" s="188">
        <v>0.81351188055874102</v>
      </c>
      <c r="AL116" s="171">
        <v>-67.153408559319999</v>
      </c>
      <c r="AM116" s="168"/>
      <c r="AN116" s="168"/>
      <c r="AO116" s="176">
        <v>33</v>
      </c>
      <c r="AP116" s="176">
        <v>68</v>
      </c>
      <c r="AQ116" s="167"/>
      <c r="AR116" s="180">
        <v>22.1</v>
      </c>
      <c r="AS116" s="166">
        <v>8.0131064117575903</v>
      </c>
      <c r="AT116" s="181" t="s">
        <v>54</v>
      </c>
      <c r="AU116" s="173">
        <v>0.50081915073484895</v>
      </c>
      <c r="AV116" s="174">
        <v>-30.85324661824</v>
      </c>
      <c r="AW116" s="168"/>
      <c r="AX116" s="168"/>
      <c r="AY116" s="176">
        <v>23</v>
      </c>
      <c r="AZ116" s="176">
        <v>31</v>
      </c>
      <c r="BA116" s="167"/>
      <c r="BB116" s="184">
        <v>106</v>
      </c>
      <c r="BC116" s="180">
        <v>38.433904056393899</v>
      </c>
      <c r="BD116" s="181" t="s">
        <v>55</v>
      </c>
      <c r="BE116" s="178">
        <v>1.20105950176231</v>
      </c>
      <c r="BF116" s="179">
        <v>9.3506763520011305E-2</v>
      </c>
      <c r="BG116" s="168">
        <v>0.02</v>
      </c>
      <c r="BH116" s="168">
        <v>0.02</v>
      </c>
      <c r="BI116" s="176">
        <v>0</v>
      </c>
      <c r="BJ116" s="176">
        <v>0</v>
      </c>
      <c r="BK116" s="169"/>
      <c r="BL116" s="185">
        <v>0.8</v>
      </c>
      <c r="BM116" s="182">
        <v>0.84</v>
      </c>
      <c r="BN116" s="186">
        <v>1.5E-3</v>
      </c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186</v>
      </c>
      <c r="D117" s="166">
        <v>6.4187983828000004</v>
      </c>
      <c r="E117" s="167"/>
      <c r="F117" s="168">
        <v>2.3E-2</v>
      </c>
      <c r="G117" s="168">
        <v>2.3E-2</v>
      </c>
      <c r="H117" s="169"/>
      <c r="I117" s="170">
        <v>3</v>
      </c>
      <c r="J117" s="170">
        <v>3</v>
      </c>
      <c r="K117" s="167"/>
      <c r="L117" s="171">
        <v>2434.8150999999998</v>
      </c>
      <c r="M117" s="171">
        <v>917.22919000000002</v>
      </c>
      <c r="N117" s="171">
        <v>3352.0442899999998</v>
      </c>
      <c r="O117" s="166">
        <v>522.22302214418096</v>
      </c>
      <c r="P117" s="172">
        <v>213.245</v>
      </c>
      <c r="Q117" s="178">
        <v>2.4489344282125298</v>
      </c>
      <c r="R117" s="179">
        <v>1709.5122966317799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3223.3072350000002</v>
      </c>
      <c r="Y117" s="166">
        <v>502.16676748054101</v>
      </c>
      <c r="Z117" s="177">
        <v>573</v>
      </c>
      <c r="AA117" s="188">
        <v>0.87638179315975695</v>
      </c>
      <c r="AB117" s="171">
        <v>-1190.2585330132799</v>
      </c>
      <c r="AC117" s="168"/>
      <c r="AD117" s="168"/>
      <c r="AE117" s="176">
        <v>455</v>
      </c>
      <c r="AF117" s="176">
        <v>1191</v>
      </c>
      <c r="AG117" s="167"/>
      <c r="AH117" s="180">
        <v>262.2</v>
      </c>
      <c r="AI117" s="166">
        <v>40.848767068708497</v>
      </c>
      <c r="AJ117" s="181" t="s">
        <v>53</v>
      </c>
      <c r="AK117" s="173">
        <v>0.64839312807473803</v>
      </c>
      <c r="AL117" s="174">
        <v>-223.06115773968</v>
      </c>
      <c r="AM117" s="168"/>
      <c r="AN117" s="168"/>
      <c r="AO117" s="176">
        <v>143</v>
      </c>
      <c r="AP117" s="176">
        <v>224</v>
      </c>
      <c r="AQ117" s="167"/>
      <c r="AR117" s="180">
        <v>89.9</v>
      </c>
      <c r="AS117" s="166">
        <v>14.005736687554901</v>
      </c>
      <c r="AT117" s="181" t="s">
        <v>54</v>
      </c>
      <c r="AU117" s="188">
        <v>0.87535854297218096</v>
      </c>
      <c r="AV117" s="171">
        <v>-33.340928949759999</v>
      </c>
      <c r="AW117" s="168"/>
      <c r="AX117" s="168"/>
      <c r="AY117" s="176">
        <v>13</v>
      </c>
      <c r="AZ117" s="176">
        <v>34</v>
      </c>
      <c r="BA117" s="167"/>
      <c r="BB117" s="184">
        <v>232.6</v>
      </c>
      <c r="BC117" s="180">
        <v>36.2373120525614</v>
      </c>
      <c r="BD117" s="181" t="s">
        <v>55</v>
      </c>
      <c r="BE117" s="182">
        <v>1.13241600164254</v>
      </c>
      <c r="BF117" s="183">
        <v>-13.88185789952</v>
      </c>
      <c r="BG117" s="168">
        <v>1.2999999999999999E-2</v>
      </c>
      <c r="BH117" s="168">
        <v>1.2999999999999999E-2</v>
      </c>
      <c r="BI117" s="176">
        <v>0</v>
      </c>
      <c r="BJ117" s="176">
        <v>14</v>
      </c>
      <c r="BK117" s="169"/>
      <c r="BL117" s="185">
        <v>0.8</v>
      </c>
      <c r="BM117" s="188">
        <v>0.74</v>
      </c>
      <c r="BN117" s="186"/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187</v>
      </c>
      <c r="C118" s="165" t="s">
        <v>188</v>
      </c>
      <c r="D118" s="166">
        <v>2.9248729531</v>
      </c>
      <c r="E118" s="167"/>
      <c r="F118" s="168">
        <v>5.7000000000000002E-2</v>
      </c>
      <c r="G118" s="168">
        <v>5.7000000000000002E-2</v>
      </c>
      <c r="H118" s="169"/>
      <c r="I118" s="170">
        <v>6</v>
      </c>
      <c r="J118" s="170">
        <v>6</v>
      </c>
      <c r="K118" s="167"/>
      <c r="L118" s="171">
        <v>1450.0682099999999</v>
      </c>
      <c r="M118" s="171">
        <v>1060.5455400000001</v>
      </c>
      <c r="N118" s="171">
        <v>2510.61375</v>
      </c>
      <c r="O118" s="166">
        <v>858.36677020075797</v>
      </c>
      <c r="P118" s="172">
        <v>212.5</v>
      </c>
      <c r="Q118" s="178">
        <v>4.0393730362388602</v>
      </c>
      <c r="R118" s="179">
        <v>1764.7711469594999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2016.5885499999999</v>
      </c>
      <c r="Y118" s="166">
        <v>689.46192957292999</v>
      </c>
      <c r="Z118" s="177">
        <v>573</v>
      </c>
      <c r="AA118" s="178">
        <v>1.2032494407904499</v>
      </c>
      <c r="AB118" s="179">
        <v>5.4459074484398098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196.5</v>
      </c>
      <c r="AI118" s="166">
        <v>67.1824052363487</v>
      </c>
      <c r="AJ118" s="181" t="s">
        <v>53</v>
      </c>
      <c r="AK118" s="182">
        <v>1.06638738470395</v>
      </c>
      <c r="AL118" s="183">
        <v>-24.620395254360002</v>
      </c>
      <c r="AM118" s="168">
        <v>7.0000000000000001E-3</v>
      </c>
      <c r="AN118" s="168">
        <v>7.0000000000000001E-3</v>
      </c>
      <c r="AO118" s="176">
        <v>0</v>
      </c>
      <c r="AP118" s="176">
        <v>25</v>
      </c>
      <c r="AQ118" s="167"/>
      <c r="AR118" s="180">
        <v>17.399999999999999</v>
      </c>
      <c r="AS118" s="166">
        <v>5.9489763415392698</v>
      </c>
      <c r="AT118" s="181" t="s">
        <v>54</v>
      </c>
      <c r="AU118" s="173">
        <v>0.37181102134620397</v>
      </c>
      <c r="AV118" s="174">
        <v>-38.757560699519999</v>
      </c>
      <c r="AW118" s="168"/>
      <c r="AX118" s="168"/>
      <c r="AY118" s="176">
        <v>30</v>
      </c>
      <c r="AZ118" s="176">
        <v>39</v>
      </c>
      <c r="BA118" s="167"/>
      <c r="BB118" s="184">
        <v>127.4</v>
      </c>
      <c r="BC118" s="180">
        <v>43.5574474662128</v>
      </c>
      <c r="BD118" s="181" t="s">
        <v>55</v>
      </c>
      <c r="BE118" s="178">
        <v>1.36117023331915</v>
      </c>
      <c r="BF118" s="179">
        <v>15.08487860096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2">
        <v>0.85</v>
      </c>
      <c r="BN118" s="186">
        <v>1.8749999999999999E-3</v>
      </c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187</v>
      </c>
      <c r="C119" s="165" t="s">
        <v>189</v>
      </c>
      <c r="D119" s="166">
        <v>8.4911208400000007</v>
      </c>
      <c r="E119" s="167"/>
      <c r="F119" s="168">
        <v>0.04</v>
      </c>
      <c r="G119" s="168">
        <v>0.04</v>
      </c>
      <c r="H119" s="169"/>
      <c r="I119" s="170">
        <v>5</v>
      </c>
      <c r="J119" s="170">
        <v>5</v>
      </c>
      <c r="K119" s="167"/>
      <c r="L119" s="171">
        <v>9000.1027400000003</v>
      </c>
      <c r="M119" s="171">
        <v>3304.6793400000001</v>
      </c>
      <c r="N119" s="171">
        <v>12304.782080000001</v>
      </c>
      <c r="O119" s="166">
        <v>1449.1351980335301</v>
      </c>
      <c r="P119" s="172">
        <v>246.12100000000001</v>
      </c>
      <c r="Q119" s="178">
        <v>5.8878974083216402</v>
      </c>
      <c r="R119" s="179">
        <v>9796.9702972860305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4442.165215</v>
      </c>
      <c r="Y119" s="166">
        <v>523.15416288434301</v>
      </c>
      <c r="Z119" s="177">
        <v>573</v>
      </c>
      <c r="AA119" s="188">
        <v>0.91300901026935899</v>
      </c>
      <c r="AB119" s="171">
        <v>-1396.3294745840001</v>
      </c>
      <c r="AC119" s="168"/>
      <c r="AD119" s="168"/>
      <c r="AE119" s="176">
        <v>424</v>
      </c>
      <c r="AF119" s="176">
        <v>1397</v>
      </c>
      <c r="AG119" s="167"/>
      <c r="AH119" s="180">
        <v>422.55</v>
      </c>
      <c r="AI119" s="166">
        <v>49.763748268597197</v>
      </c>
      <c r="AJ119" s="181" t="s">
        <v>53</v>
      </c>
      <c r="AK119" s="173">
        <v>0.78990076616821003</v>
      </c>
      <c r="AL119" s="174">
        <v>-219.37873550399999</v>
      </c>
      <c r="AM119" s="168"/>
      <c r="AN119" s="168"/>
      <c r="AO119" s="176">
        <v>113</v>
      </c>
      <c r="AP119" s="176">
        <v>220</v>
      </c>
      <c r="AQ119" s="167"/>
      <c r="AR119" s="180">
        <v>211.6</v>
      </c>
      <c r="AS119" s="166">
        <v>24.920149411040502</v>
      </c>
      <c r="AT119" s="181" t="s">
        <v>54</v>
      </c>
      <c r="AU119" s="178">
        <v>1.55750933819003</v>
      </c>
      <c r="AV119" s="179">
        <v>48.570479872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443.2</v>
      </c>
      <c r="BC119" s="180">
        <v>52.195700467737097</v>
      </c>
      <c r="BD119" s="181" t="s">
        <v>55</v>
      </c>
      <c r="BE119" s="178">
        <v>1.6311156396167801</v>
      </c>
      <c r="BF119" s="179">
        <v>117.140959744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0.81</v>
      </c>
      <c r="BN119" s="186">
        <v>3.7500000000000001E-4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187</v>
      </c>
      <c r="C120" s="165" t="s">
        <v>187</v>
      </c>
      <c r="D120" s="166">
        <v>4.1714948070000002</v>
      </c>
      <c r="E120" s="167"/>
      <c r="F120" s="168">
        <v>7.9000000000000001E-2</v>
      </c>
      <c r="G120" s="168">
        <v>7.9000000000000001E-2</v>
      </c>
      <c r="H120" s="169"/>
      <c r="I120" s="170">
        <v>7</v>
      </c>
      <c r="J120" s="170">
        <v>7</v>
      </c>
      <c r="K120" s="167"/>
      <c r="L120" s="171">
        <v>2166.03784</v>
      </c>
      <c r="M120" s="171">
        <v>2899.6703900000002</v>
      </c>
      <c r="N120" s="171">
        <v>5065.7082300000002</v>
      </c>
      <c r="O120" s="166">
        <v>1214.36282780443</v>
      </c>
      <c r="P120" s="172">
        <v>212.5</v>
      </c>
      <c r="Q120" s="178">
        <v>5.7146486014326099</v>
      </c>
      <c r="R120" s="179">
        <v>4001.977054215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2926.0399600000001</v>
      </c>
      <c r="Y120" s="166">
        <v>701.436797929112</v>
      </c>
      <c r="Z120" s="177">
        <v>573</v>
      </c>
      <c r="AA120" s="178">
        <v>1.22414798940508</v>
      </c>
      <c r="AB120" s="179">
        <v>57.7201307067999</v>
      </c>
      <c r="AC120" s="168">
        <v>0.02</v>
      </c>
      <c r="AD120" s="168">
        <v>0.02</v>
      </c>
      <c r="AE120" s="176">
        <v>0</v>
      </c>
      <c r="AF120" s="176">
        <v>0</v>
      </c>
      <c r="AG120" s="167"/>
      <c r="AH120" s="180">
        <v>312</v>
      </c>
      <c r="AI120" s="166">
        <v>74.793332950204501</v>
      </c>
      <c r="AJ120" s="181" t="s">
        <v>53</v>
      </c>
      <c r="AK120" s="182">
        <v>1.18719576111436</v>
      </c>
      <c r="AL120" s="183">
        <v>-3.3650074092000199</v>
      </c>
      <c r="AM120" s="168">
        <v>1.9E-2</v>
      </c>
      <c r="AN120" s="168">
        <v>1.9E-2</v>
      </c>
      <c r="AO120" s="176">
        <v>0</v>
      </c>
      <c r="AP120" s="176">
        <v>4</v>
      </c>
      <c r="AQ120" s="167"/>
      <c r="AR120" s="180">
        <v>108.8</v>
      </c>
      <c r="AS120" s="166">
        <v>26.081777644173901</v>
      </c>
      <c r="AT120" s="181" t="s">
        <v>54</v>
      </c>
      <c r="AU120" s="178">
        <v>1.6301111027608699</v>
      </c>
      <c r="AV120" s="179">
        <v>28.707299705600001</v>
      </c>
      <c r="AW120" s="168">
        <v>0.01</v>
      </c>
      <c r="AX120" s="168">
        <v>0.01</v>
      </c>
      <c r="AY120" s="176">
        <v>0</v>
      </c>
      <c r="AZ120" s="176">
        <v>0</v>
      </c>
      <c r="BA120" s="167"/>
      <c r="BB120" s="184">
        <v>253.8</v>
      </c>
      <c r="BC120" s="180">
        <v>60.841499688339397</v>
      </c>
      <c r="BD120" s="181" t="s">
        <v>55</v>
      </c>
      <c r="BE120" s="178">
        <v>1.9012968652606099</v>
      </c>
      <c r="BF120" s="179">
        <v>93.614599411200004</v>
      </c>
      <c r="BG120" s="168">
        <v>0.02</v>
      </c>
      <c r="BH120" s="168">
        <v>0.02</v>
      </c>
      <c r="BI120" s="176">
        <v>0</v>
      </c>
      <c r="BJ120" s="176">
        <v>0</v>
      </c>
      <c r="BK120" s="169"/>
      <c r="BL120" s="185">
        <v>0.8</v>
      </c>
      <c r="BM120" s="182">
        <v>0.83</v>
      </c>
      <c r="BN120" s="186">
        <v>1.1249999999999999E-3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187</v>
      </c>
      <c r="C121" s="165" t="s">
        <v>190</v>
      </c>
      <c r="D121" s="166">
        <v>3.2126528653999999</v>
      </c>
      <c r="E121" s="167"/>
      <c r="F121" s="168">
        <v>0.03</v>
      </c>
      <c r="G121" s="168">
        <v>0.03</v>
      </c>
      <c r="H121" s="169"/>
      <c r="I121" s="170">
        <v>4</v>
      </c>
      <c r="J121" s="170">
        <v>4</v>
      </c>
      <c r="K121" s="167"/>
      <c r="L121" s="171">
        <v>1131.03747</v>
      </c>
      <c r="M121" s="171">
        <v>2314.2062099999998</v>
      </c>
      <c r="N121" s="171">
        <v>3445.24368</v>
      </c>
      <c r="O121" s="166">
        <v>1072.39836494785</v>
      </c>
      <c r="P121" s="172">
        <v>212.5</v>
      </c>
      <c r="Q121" s="178">
        <v>5.0465805409310596</v>
      </c>
      <c r="R121" s="179">
        <v>2626.0171993230001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1344.7628050000001</v>
      </c>
      <c r="Y121" s="166">
        <v>418.58328968030798</v>
      </c>
      <c r="Z121" s="177">
        <v>573</v>
      </c>
      <c r="AA121" s="173">
        <v>0.73051184935481295</v>
      </c>
      <c r="AB121" s="174">
        <v>-864.25730524903997</v>
      </c>
      <c r="AC121" s="168"/>
      <c r="AD121" s="168"/>
      <c r="AE121" s="176">
        <v>497</v>
      </c>
      <c r="AF121" s="176">
        <v>865</v>
      </c>
      <c r="AG121" s="167"/>
      <c r="AH121" s="180">
        <v>112.5</v>
      </c>
      <c r="AI121" s="166">
        <v>35.017788946828198</v>
      </c>
      <c r="AJ121" s="181" t="s">
        <v>53</v>
      </c>
      <c r="AK121" s="173">
        <v>0.55583791979092301</v>
      </c>
      <c r="AL121" s="174">
        <v>-130.37655662424001</v>
      </c>
      <c r="AM121" s="168"/>
      <c r="AN121" s="168"/>
      <c r="AO121" s="176">
        <v>90</v>
      </c>
      <c r="AP121" s="176">
        <v>131</v>
      </c>
      <c r="AQ121" s="167"/>
      <c r="AR121" s="180">
        <v>28</v>
      </c>
      <c r="AS121" s="166">
        <v>8.7155385823216793</v>
      </c>
      <c r="AT121" s="181" t="s">
        <v>54</v>
      </c>
      <c r="AU121" s="173">
        <v>0.54472116139510496</v>
      </c>
      <c r="AV121" s="174">
        <v>-33.682935015680002</v>
      </c>
      <c r="AW121" s="168"/>
      <c r="AX121" s="168"/>
      <c r="AY121" s="176">
        <v>24</v>
      </c>
      <c r="AZ121" s="176">
        <v>34</v>
      </c>
      <c r="BA121" s="167"/>
      <c r="BB121" s="184">
        <v>130</v>
      </c>
      <c r="BC121" s="180">
        <v>40.465000560779202</v>
      </c>
      <c r="BD121" s="181" t="s">
        <v>55</v>
      </c>
      <c r="BE121" s="178">
        <v>1.2645312675243501</v>
      </c>
      <c r="BF121" s="179">
        <v>6.6341299686400097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0.81</v>
      </c>
      <c r="BN121" s="186">
        <v>3.7500000000000001E-4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187</v>
      </c>
      <c r="C122" s="165" t="s">
        <v>191</v>
      </c>
      <c r="D122" s="166">
        <v>3.5938136066999999</v>
      </c>
      <c r="E122" s="167"/>
      <c r="F122" s="168">
        <v>4.2000000000000003E-2</v>
      </c>
      <c r="G122" s="168">
        <v>4.2000000000000003E-2</v>
      </c>
      <c r="H122" s="169"/>
      <c r="I122" s="170">
        <v>5</v>
      </c>
      <c r="J122" s="170">
        <v>5</v>
      </c>
      <c r="K122" s="167"/>
      <c r="L122" s="171">
        <v>568.03377</v>
      </c>
      <c r="M122" s="171">
        <v>1343.2785100000001</v>
      </c>
      <c r="N122" s="171">
        <v>1911.3122800000001</v>
      </c>
      <c r="O122" s="166">
        <v>531.83400397747698</v>
      </c>
      <c r="P122" s="172">
        <v>212.5</v>
      </c>
      <c r="Q122" s="178">
        <v>2.5027482540116601</v>
      </c>
      <c r="R122" s="179">
        <v>994.8898102915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2024.0188000000001</v>
      </c>
      <c r="Y122" s="166">
        <v>563.19526316740303</v>
      </c>
      <c r="Z122" s="177">
        <v>573</v>
      </c>
      <c r="AA122" s="188">
        <v>0.98288876643525802</v>
      </c>
      <c r="AB122" s="171">
        <v>-447.08743596692</v>
      </c>
      <c r="AC122" s="168"/>
      <c r="AD122" s="168"/>
      <c r="AE122" s="176">
        <v>36</v>
      </c>
      <c r="AF122" s="176">
        <v>448</v>
      </c>
      <c r="AG122" s="167"/>
      <c r="AH122" s="180">
        <v>252.8</v>
      </c>
      <c r="AI122" s="166">
        <v>70.343102805526996</v>
      </c>
      <c r="AJ122" s="181" t="s">
        <v>53</v>
      </c>
      <c r="AK122" s="182">
        <v>1.1165571873893201</v>
      </c>
      <c r="AL122" s="183">
        <v>-18.892308666520002</v>
      </c>
      <c r="AM122" s="168">
        <v>1.2E-2</v>
      </c>
      <c r="AN122" s="168">
        <v>1.2E-2</v>
      </c>
      <c r="AO122" s="176">
        <v>0</v>
      </c>
      <c r="AP122" s="176">
        <v>19</v>
      </c>
      <c r="AQ122" s="167"/>
      <c r="AR122" s="180">
        <v>43.9</v>
      </c>
      <c r="AS122" s="166">
        <v>12.215435969788899</v>
      </c>
      <c r="AT122" s="181" t="s">
        <v>54</v>
      </c>
      <c r="AU122" s="173">
        <v>0.76346474811180698</v>
      </c>
      <c r="AV122" s="174">
        <v>-25.101221248640002</v>
      </c>
      <c r="AW122" s="168"/>
      <c r="AX122" s="168"/>
      <c r="AY122" s="176">
        <v>14</v>
      </c>
      <c r="AZ122" s="176">
        <v>26</v>
      </c>
      <c r="BA122" s="167"/>
      <c r="BB122" s="184">
        <v>139.6</v>
      </c>
      <c r="BC122" s="180">
        <v>38.844529872039502</v>
      </c>
      <c r="BD122" s="181" t="s">
        <v>55</v>
      </c>
      <c r="BE122" s="178">
        <v>1.21389155850123</v>
      </c>
      <c r="BF122" s="179">
        <v>1.59755750272001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2">
        <v>0.84</v>
      </c>
      <c r="BN122" s="186">
        <v>1.5E-3</v>
      </c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187</v>
      </c>
      <c r="C123" s="165" t="s">
        <v>192</v>
      </c>
      <c r="D123" s="166">
        <v>2.8551411182000002</v>
      </c>
      <c r="E123" s="167"/>
      <c r="F123" s="168">
        <v>5.0500000000000003E-2</v>
      </c>
      <c r="G123" s="168">
        <v>5.0500000000000003E-2</v>
      </c>
      <c r="H123" s="169"/>
      <c r="I123" s="170">
        <v>5</v>
      </c>
      <c r="J123" s="170">
        <v>5</v>
      </c>
      <c r="K123" s="167"/>
      <c r="L123" s="171">
        <v>1173.58097</v>
      </c>
      <c r="M123" s="171">
        <v>545.84277999999995</v>
      </c>
      <c r="N123" s="171">
        <v>1719.4237499999999</v>
      </c>
      <c r="O123" s="166">
        <v>602.22023319253503</v>
      </c>
      <c r="P123" s="172">
        <v>212.5</v>
      </c>
      <c r="Q123" s="178">
        <v>2.8339775679648702</v>
      </c>
      <c r="R123" s="179">
        <v>991.36276485899998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1508.7663950000001</v>
      </c>
      <c r="Y123" s="166">
        <v>528.438466800264</v>
      </c>
      <c r="Z123" s="177">
        <v>573</v>
      </c>
      <c r="AA123" s="188">
        <v>0.92223118115229297</v>
      </c>
      <c r="AB123" s="171">
        <v>-454.42863787431997</v>
      </c>
      <c r="AC123" s="168"/>
      <c r="AD123" s="168"/>
      <c r="AE123" s="176">
        <v>128</v>
      </c>
      <c r="AF123" s="176">
        <v>455</v>
      </c>
      <c r="AG123" s="167"/>
      <c r="AH123" s="180">
        <v>230.75</v>
      </c>
      <c r="AI123" s="166">
        <v>80.819122574744895</v>
      </c>
      <c r="AJ123" s="181" t="s">
        <v>53</v>
      </c>
      <c r="AK123" s="178">
        <v>1.2828432154721401</v>
      </c>
      <c r="AL123" s="179">
        <v>14.90133146408</v>
      </c>
      <c r="AM123" s="168">
        <v>0.02</v>
      </c>
      <c r="AN123" s="168">
        <v>0.02</v>
      </c>
      <c r="AO123" s="176">
        <v>0</v>
      </c>
      <c r="AP123" s="176">
        <v>0</v>
      </c>
      <c r="AQ123" s="167"/>
      <c r="AR123" s="180">
        <v>46.2</v>
      </c>
      <c r="AS123" s="166">
        <v>16.181336784195899</v>
      </c>
      <c r="AT123" s="181" t="s">
        <v>54</v>
      </c>
      <c r="AU123" s="182">
        <v>1.0113335490122499</v>
      </c>
      <c r="AV123" s="183">
        <v>-8.6187094694400006</v>
      </c>
      <c r="AW123" s="168">
        <v>5.0000000000000001E-4</v>
      </c>
      <c r="AX123" s="168">
        <v>5.0000000000000001E-4</v>
      </c>
      <c r="AY123" s="176">
        <v>0</v>
      </c>
      <c r="AZ123" s="176">
        <v>9</v>
      </c>
      <c r="BA123" s="167"/>
      <c r="BB123" s="184">
        <v>145</v>
      </c>
      <c r="BC123" s="180">
        <v>50.785580816199399</v>
      </c>
      <c r="BD123" s="181" t="s">
        <v>55</v>
      </c>
      <c r="BE123" s="178">
        <v>1.5870494005062299</v>
      </c>
      <c r="BF123" s="179">
        <v>35.362581061119997</v>
      </c>
      <c r="BG123" s="168">
        <v>0.02</v>
      </c>
      <c r="BH123" s="168">
        <v>0.02</v>
      </c>
      <c r="BI123" s="176">
        <v>0</v>
      </c>
      <c r="BJ123" s="176">
        <v>0</v>
      </c>
      <c r="BK123" s="169"/>
      <c r="BL123" s="185">
        <v>0.8</v>
      </c>
      <c r="BM123" s="188">
        <v>0.8</v>
      </c>
      <c r="BN123" s="186">
        <v>0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187</v>
      </c>
      <c r="C124" s="165" t="s">
        <v>193</v>
      </c>
      <c r="D124" s="166">
        <v>1.9590720873</v>
      </c>
      <c r="E124" s="167"/>
      <c r="F124" s="168">
        <v>0.06</v>
      </c>
      <c r="G124" s="168">
        <v>0.06</v>
      </c>
      <c r="H124" s="169"/>
      <c r="I124" s="170">
        <v>6</v>
      </c>
      <c r="J124" s="170">
        <v>6</v>
      </c>
      <c r="K124" s="167"/>
      <c r="L124" s="171">
        <v>910.93538000000001</v>
      </c>
      <c r="M124" s="171">
        <v>862.77701000000002</v>
      </c>
      <c r="N124" s="171">
        <v>1773.7123899999999</v>
      </c>
      <c r="O124" s="166">
        <v>905.38393226996402</v>
      </c>
      <c r="P124" s="172">
        <v>212.5</v>
      </c>
      <c r="Q124" s="178">
        <v>4.2606302695057101</v>
      </c>
      <c r="R124" s="179">
        <v>1274.1490077384999</v>
      </c>
      <c r="S124" s="168">
        <v>0.01</v>
      </c>
      <c r="T124" s="168">
        <v>0.01</v>
      </c>
      <c r="U124" s="175">
        <v>0</v>
      </c>
      <c r="V124" s="176">
        <v>0</v>
      </c>
      <c r="W124" s="167"/>
      <c r="X124" s="175">
        <v>1853.09006</v>
      </c>
      <c r="Y124" s="166">
        <v>945.90192571930095</v>
      </c>
      <c r="Z124" s="177">
        <v>573</v>
      </c>
      <c r="AA124" s="178">
        <v>1.6507887010808</v>
      </c>
      <c r="AB124" s="179">
        <v>506.03209277252</v>
      </c>
      <c r="AC124" s="168">
        <v>0.02</v>
      </c>
      <c r="AD124" s="168">
        <v>0.02</v>
      </c>
      <c r="AE124" s="176">
        <v>0</v>
      </c>
      <c r="AF124" s="176">
        <v>0</v>
      </c>
      <c r="AG124" s="167"/>
      <c r="AH124" s="180">
        <v>136.30000000000001</v>
      </c>
      <c r="AI124" s="166">
        <v>69.573754270497105</v>
      </c>
      <c r="AJ124" s="181" t="s">
        <v>53</v>
      </c>
      <c r="AK124" s="182">
        <v>1.1043453058809101</v>
      </c>
      <c r="AL124" s="183">
        <v>-11.805849799880001</v>
      </c>
      <c r="AM124" s="168">
        <v>0.01</v>
      </c>
      <c r="AN124" s="168">
        <v>0.01</v>
      </c>
      <c r="AO124" s="176">
        <v>0</v>
      </c>
      <c r="AP124" s="176">
        <v>12</v>
      </c>
      <c r="AQ124" s="167"/>
      <c r="AR124" s="180">
        <v>30.7</v>
      </c>
      <c r="AS124" s="166">
        <v>15.670684197390001</v>
      </c>
      <c r="AT124" s="181" t="s">
        <v>54</v>
      </c>
      <c r="AU124" s="188">
        <v>0.97941776233687605</v>
      </c>
      <c r="AV124" s="171">
        <v>-6.9141840761599997</v>
      </c>
      <c r="AW124" s="168"/>
      <c r="AX124" s="168"/>
      <c r="AY124" s="176">
        <v>1</v>
      </c>
      <c r="AZ124" s="176">
        <v>7</v>
      </c>
      <c r="BA124" s="167"/>
      <c r="BB124" s="184">
        <v>105.6</v>
      </c>
      <c r="BC124" s="180">
        <v>53.903070073107102</v>
      </c>
      <c r="BD124" s="181" t="s">
        <v>55</v>
      </c>
      <c r="BE124" s="178">
        <v>1.6844709397846001</v>
      </c>
      <c r="BF124" s="179">
        <v>30.37163184768</v>
      </c>
      <c r="BG124" s="168">
        <v>0.02</v>
      </c>
      <c r="BH124" s="168">
        <v>0.02</v>
      </c>
      <c r="BI124" s="176">
        <v>0</v>
      </c>
      <c r="BJ124" s="176">
        <v>0</v>
      </c>
      <c r="BK124" s="169"/>
      <c r="BL124" s="185">
        <v>0.8</v>
      </c>
      <c r="BM124" s="182">
        <v>0.89</v>
      </c>
      <c r="BN124" s="186">
        <v>3.375E-3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187</v>
      </c>
      <c r="C125" s="165" t="s">
        <v>194</v>
      </c>
      <c r="D125" s="166">
        <v>5.9522628002999998</v>
      </c>
      <c r="E125" s="167"/>
      <c r="F125" s="168">
        <v>3.5000000000000003E-2</v>
      </c>
      <c r="G125" s="168">
        <v>3.5000000000000003E-2</v>
      </c>
      <c r="H125" s="169"/>
      <c r="I125" s="170">
        <v>5</v>
      </c>
      <c r="J125" s="170">
        <v>5</v>
      </c>
      <c r="K125" s="167"/>
      <c r="L125" s="171">
        <v>3021.2061600000002</v>
      </c>
      <c r="M125" s="171">
        <v>-148.50573</v>
      </c>
      <c r="N125" s="171">
        <v>2872.7004299999999</v>
      </c>
      <c r="O125" s="166">
        <v>482.62325209417997</v>
      </c>
      <c r="P125" s="172">
        <v>212.5</v>
      </c>
      <c r="Q125" s="178">
        <v>2.27116824514908</v>
      </c>
      <c r="R125" s="179">
        <v>1354.8734159235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2521.7523299999998</v>
      </c>
      <c r="Y125" s="166">
        <v>423.66280095578099</v>
      </c>
      <c r="Z125" s="177">
        <v>573</v>
      </c>
      <c r="AA125" s="173">
        <v>0.73937661597867599</v>
      </c>
      <c r="AB125" s="174">
        <v>-1571.0235714862799</v>
      </c>
      <c r="AC125" s="168"/>
      <c r="AD125" s="168"/>
      <c r="AE125" s="176">
        <v>889</v>
      </c>
      <c r="AF125" s="176">
        <v>1572</v>
      </c>
      <c r="AG125" s="167"/>
      <c r="AH125" s="180">
        <v>397.9</v>
      </c>
      <c r="AI125" s="166">
        <v>66.848526913150593</v>
      </c>
      <c r="AJ125" s="181" t="s">
        <v>53</v>
      </c>
      <c r="AK125" s="182">
        <v>1.0610877287801701</v>
      </c>
      <c r="AL125" s="183">
        <v>-52.091067702679901</v>
      </c>
      <c r="AM125" s="168">
        <v>6.0000000000000001E-3</v>
      </c>
      <c r="AN125" s="168">
        <v>6.0000000000000001E-3</v>
      </c>
      <c r="AO125" s="176">
        <v>0</v>
      </c>
      <c r="AP125" s="176">
        <v>53</v>
      </c>
      <c r="AQ125" s="167"/>
      <c r="AR125" s="180">
        <v>67.900000000000006</v>
      </c>
      <c r="AS125" s="166">
        <v>11.4074264322768</v>
      </c>
      <c r="AT125" s="181" t="s">
        <v>54</v>
      </c>
      <c r="AU125" s="173">
        <v>0.71296415201729801</v>
      </c>
      <c r="AV125" s="174">
        <v>-46.383445765760001</v>
      </c>
      <c r="AW125" s="168"/>
      <c r="AX125" s="168"/>
      <c r="AY125" s="176">
        <v>28</v>
      </c>
      <c r="AZ125" s="176">
        <v>47</v>
      </c>
      <c r="BA125" s="167"/>
      <c r="BB125" s="184">
        <v>227.2</v>
      </c>
      <c r="BC125" s="180">
        <v>38.170357664407703</v>
      </c>
      <c r="BD125" s="181" t="s">
        <v>55</v>
      </c>
      <c r="BE125" s="182">
        <v>1.1928236770127401</v>
      </c>
      <c r="BF125" s="183">
        <v>-1.3668915315199699</v>
      </c>
      <c r="BG125" s="168">
        <v>1.9E-2</v>
      </c>
      <c r="BH125" s="168">
        <v>1.9E-2</v>
      </c>
      <c r="BI125" s="176">
        <v>0</v>
      </c>
      <c r="BJ125" s="176">
        <v>2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187</v>
      </c>
      <c r="C126" s="165" t="s">
        <v>195</v>
      </c>
      <c r="D126" s="166">
        <v>3.864050781</v>
      </c>
      <c r="E126" s="167"/>
      <c r="F126" s="168">
        <v>6.5000000000000002E-2</v>
      </c>
      <c r="G126" s="168">
        <v>6.5000000000000002E-2</v>
      </c>
      <c r="H126" s="169"/>
      <c r="I126" s="170">
        <v>6</v>
      </c>
      <c r="J126" s="170">
        <v>6</v>
      </c>
      <c r="K126" s="167"/>
      <c r="L126" s="171">
        <v>884.96117000000004</v>
      </c>
      <c r="M126" s="171">
        <v>240.35034999999999</v>
      </c>
      <c r="N126" s="171">
        <v>1125.31152</v>
      </c>
      <c r="O126" s="166">
        <v>291.22586212719801</v>
      </c>
      <c r="P126" s="172">
        <v>212.5</v>
      </c>
      <c r="Q126" s="178">
        <v>1.3704746453044601</v>
      </c>
      <c r="R126" s="179">
        <v>139.97857084500001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2687.5848150000002</v>
      </c>
      <c r="Y126" s="166">
        <v>695.535583594081</v>
      </c>
      <c r="Z126" s="177">
        <v>573</v>
      </c>
      <c r="AA126" s="178">
        <v>1.21384918602806</v>
      </c>
      <c r="AB126" s="179">
        <v>30.663497984400198</v>
      </c>
      <c r="AC126" s="168">
        <v>0.02</v>
      </c>
      <c r="AD126" s="168">
        <v>0.02</v>
      </c>
      <c r="AE126" s="176">
        <v>0</v>
      </c>
      <c r="AF126" s="176">
        <v>0</v>
      </c>
      <c r="AG126" s="167"/>
      <c r="AH126" s="180">
        <v>280.2</v>
      </c>
      <c r="AI126" s="166">
        <v>72.514574957911194</v>
      </c>
      <c r="AJ126" s="181" t="s">
        <v>53</v>
      </c>
      <c r="AK126" s="182">
        <v>1.1510249993319199</v>
      </c>
      <c r="AL126" s="183">
        <v>-11.922239043599999</v>
      </c>
      <c r="AM126" s="168">
        <v>1.4999999999999999E-2</v>
      </c>
      <c r="AN126" s="168">
        <v>1.4999999999999999E-2</v>
      </c>
      <c r="AO126" s="176">
        <v>0</v>
      </c>
      <c r="AP126" s="176">
        <v>12</v>
      </c>
      <c r="AQ126" s="167"/>
      <c r="AR126" s="180">
        <v>59.8</v>
      </c>
      <c r="AS126" s="166">
        <v>15.475987089518499</v>
      </c>
      <c r="AT126" s="181" t="s">
        <v>54</v>
      </c>
      <c r="AU126" s="188">
        <v>0.96724919309490798</v>
      </c>
      <c r="AV126" s="171">
        <v>-14.3897749952</v>
      </c>
      <c r="AW126" s="168"/>
      <c r="AX126" s="168"/>
      <c r="AY126" s="176">
        <v>3</v>
      </c>
      <c r="AZ126" s="176">
        <v>15</v>
      </c>
      <c r="BA126" s="167"/>
      <c r="BB126" s="184">
        <v>219.8</v>
      </c>
      <c r="BC126" s="180">
        <v>56.883310405956102</v>
      </c>
      <c r="BD126" s="181" t="s">
        <v>55</v>
      </c>
      <c r="BE126" s="178">
        <v>1.77760345018613</v>
      </c>
      <c r="BF126" s="179">
        <v>71.420450009600003</v>
      </c>
      <c r="BG126" s="168">
        <v>0.02</v>
      </c>
      <c r="BH126" s="168">
        <v>0.02</v>
      </c>
      <c r="BI126" s="176">
        <v>0</v>
      </c>
      <c r="BJ126" s="176">
        <v>0</v>
      </c>
      <c r="BK126" s="169"/>
      <c r="BL126" s="185">
        <v>0.8</v>
      </c>
      <c r="BM126" s="182">
        <v>0.87</v>
      </c>
      <c r="BN126" s="186">
        <v>2.6250000000000002E-3</v>
      </c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196</v>
      </c>
      <c r="D127" s="166">
        <v>2.8689487577000001</v>
      </c>
      <c r="E127" s="167"/>
      <c r="F127" s="168">
        <v>2.4E-2</v>
      </c>
      <c r="G127" s="168">
        <v>2.4E-2</v>
      </c>
      <c r="H127" s="169"/>
      <c r="I127" s="170">
        <v>4</v>
      </c>
      <c r="J127" s="170">
        <v>4</v>
      </c>
      <c r="K127" s="167"/>
      <c r="L127" s="171">
        <v>965.81035999999995</v>
      </c>
      <c r="M127" s="171">
        <v>-391.35647</v>
      </c>
      <c r="N127" s="171">
        <v>574.45389</v>
      </c>
      <c r="O127" s="166">
        <v>200.23149192128901</v>
      </c>
      <c r="P127" s="172">
        <v>212.5</v>
      </c>
      <c r="Q127" s="188">
        <v>0.942265844335478</v>
      </c>
      <c r="R127" s="171">
        <v>-157.12804321350001</v>
      </c>
      <c r="S127" s="168"/>
      <c r="T127" s="168"/>
      <c r="U127" s="175">
        <v>36</v>
      </c>
      <c r="V127" s="176">
        <v>158</v>
      </c>
      <c r="W127" s="167"/>
      <c r="X127" s="175">
        <v>1733.7619</v>
      </c>
      <c r="Y127" s="166">
        <v>604.31957710877202</v>
      </c>
      <c r="Z127" s="177">
        <v>573</v>
      </c>
      <c r="AA127" s="182">
        <v>1.05465894783381</v>
      </c>
      <c r="AB127" s="183">
        <v>-238.92726579452</v>
      </c>
      <c r="AC127" s="168">
        <v>5.0000000000000001E-3</v>
      </c>
      <c r="AD127" s="168">
        <v>5.0000000000000001E-3</v>
      </c>
      <c r="AE127" s="176">
        <v>0</v>
      </c>
      <c r="AF127" s="176">
        <v>239</v>
      </c>
      <c r="AG127" s="167"/>
      <c r="AH127" s="180">
        <v>151.35</v>
      </c>
      <c r="AI127" s="166">
        <v>52.754514905081599</v>
      </c>
      <c r="AJ127" s="181" t="s">
        <v>53</v>
      </c>
      <c r="AK127" s="188">
        <v>0.83737325246161298</v>
      </c>
      <c r="AL127" s="171">
        <v>-65.542526082120006</v>
      </c>
      <c r="AM127" s="168"/>
      <c r="AN127" s="168"/>
      <c r="AO127" s="176">
        <v>30</v>
      </c>
      <c r="AP127" s="176">
        <v>66</v>
      </c>
      <c r="AQ127" s="167"/>
      <c r="AR127" s="180">
        <v>13</v>
      </c>
      <c r="AS127" s="166">
        <v>4.53127647020853</v>
      </c>
      <c r="AT127" s="181" t="s">
        <v>54</v>
      </c>
      <c r="AU127" s="173">
        <v>0.28320477938803301</v>
      </c>
      <c r="AV127" s="174">
        <v>-42.083816147839997</v>
      </c>
      <c r="AW127" s="168"/>
      <c r="AX127" s="168"/>
      <c r="AY127" s="176">
        <v>33</v>
      </c>
      <c r="AZ127" s="176">
        <v>43</v>
      </c>
      <c r="BA127" s="167"/>
      <c r="BB127" s="184">
        <v>109.6</v>
      </c>
      <c r="BC127" s="180">
        <v>38.2021462411427</v>
      </c>
      <c r="BD127" s="181" t="s">
        <v>55</v>
      </c>
      <c r="BE127" s="182">
        <v>1.19381707003571</v>
      </c>
      <c r="BF127" s="183">
        <v>-0.56763229567997098</v>
      </c>
      <c r="BG127" s="168">
        <v>1.9E-2</v>
      </c>
      <c r="BH127" s="168">
        <v>1.9E-2</v>
      </c>
      <c r="BI127" s="176">
        <v>0</v>
      </c>
      <c r="BJ127" s="176">
        <v>1</v>
      </c>
      <c r="BK127" s="169"/>
      <c r="BL127" s="185">
        <v>0.8</v>
      </c>
      <c r="BM127" s="182">
        <v>0.81</v>
      </c>
      <c r="BN127" s="186">
        <v>3.7500000000000001E-4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197</v>
      </c>
      <c r="D128" s="166">
        <v>8.6557671710000008</v>
      </c>
      <c r="E128" s="167"/>
      <c r="F128" s="168">
        <v>2.8000000000000001E-2</v>
      </c>
      <c r="G128" s="168">
        <v>2.8000000000000001E-2</v>
      </c>
      <c r="H128" s="169"/>
      <c r="I128" s="170">
        <v>4</v>
      </c>
      <c r="J128" s="170">
        <v>4</v>
      </c>
      <c r="K128" s="167"/>
      <c r="L128" s="171">
        <v>5962.80278</v>
      </c>
      <c r="M128" s="171">
        <v>2858.0577800000001</v>
      </c>
      <c r="N128" s="171">
        <v>8820.8605599999992</v>
      </c>
      <c r="O128" s="166">
        <v>1019.07322432992</v>
      </c>
      <c r="P128" s="172">
        <v>226.98400000000001</v>
      </c>
      <c r="Q128" s="178">
        <v>4.4896258076777196</v>
      </c>
      <c r="R128" s="179">
        <v>6463.19577334928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4799.1281950000002</v>
      </c>
      <c r="Y128" s="166">
        <v>554.44284720120902</v>
      </c>
      <c r="Z128" s="177">
        <v>573</v>
      </c>
      <c r="AA128" s="188">
        <v>0.96761404398116901</v>
      </c>
      <c r="AB128" s="171">
        <v>-1152.5773117796</v>
      </c>
      <c r="AC128" s="168"/>
      <c r="AD128" s="168"/>
      <c r="AE128" s="176">
        <v>161</v>
      </c>
      <c r="AF128" s="176">
        <v>1153</v>
      </c>
      <c r="AG128" s="167"/>
      <c r="AH128" s="180">
        <v>417.5</v>
      </c>
      <c r="AI128" s="166">
        <v>48.233737316638802</v>
      </c>
      <c r="AJ128" s="181" t="s">
        <v>53</v>
      </c>
      <c r="AK128" s="173">
        <v>0.76561487804188599</v>
      </c>
      <c r="AL128" s="174">
        <v>-236.87599812760001</v>
      </c>
      <c r="AM128" s="168"/>
      <c r="AN128" s="168"/>
      <c r="AO128" s="176">
        <v>128</v>
      </c>
      <c r="AP128" s="176">
        <v>237</v>
      </c>
      <c r="AQ128" s="167"/>
      <c r="AR128" s="180">
        <v>84.4</v>
      </c>
      <c r="AS128" s="166">
        <v>9.7507243820941696</v>
      </c>
      <c r="AT128" s="181" t="s">
        <v>54</v>
      </c>
      <c r="AU128" s="173">
        <v>0.60942027388088604</v>
      </c>
      <c r="AV128" s="174">
        <v>-81.790729683199999</v>
      </c>
      <c r="AW128" s="168"/>
      <c r="AX128" s="168"/>
      <c r="AY128" s="176">
        <v>55</v>
      </c>
      <c r="AZ128" s="176">
        <v>82</v>
      </c>
      <c r="BA128" s="167"/>
      <c r="BB128" s="184">
        <v>325.8</v>
      </c>
      <c r="BC128" s="180">
        <v>37.6396445934393</v>
      </c>
      <c r="BD128" s="181" t="s">
        <v>55</v>
      </c>
      <c r="BE128" s="182">
        <v>1.1762388935449799</v>
      </c>
      <c r="BF128" s="183">
        <v>-6.5814593663999998</v>
      </c>
      <c r="BG128" s="168">
        <v>1.7999999999999999E-2</v>
      </c>
      <c r="BH128" s="168">
        <v>1.7999999999999999E-2</v>
      </c>
      <c r="BI128" s="176">
        <v>0</v>
      </c>
      <c r="BJ128" s="176">
        <v>7</v>
      </c>
      <c r="BK128" s="169"/>
      <c r="BL128" s="185">
        <v>0.8</v>
      </c>
      <c r="BM128" s="182">
        <v>0.84</v>
      </c>
      <c r="BN128" s="186">
        <v>1.5E-3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198</v>
      </c>
      <c r="D129" s="166">
        <v>2.8995839456999999</v>
      </c>
      <c r="E129" s="167"/>
      <c r="F129" s="168">
        <v>0.08</v>
      </c>
      <c r="G129" s="168">
        <v>0.08</v>
      </c>
      <c r="H129" s="169"/>
      <c r="I129" s="170">
        <v>6</v>
      </c>
      <c r="J129" s="170">
        <v>6</v>
      </c>
      <c r="K129" s="167"/>
      <c r="L129" s="171">
        <v>5235.9536200000002</v>
      </c>
      <c r="M129" s="171">
        <v>756.59603000000004</v>
      </c>
      <c r="N129" s="171">
        <v>5992.5496499999999</v>
      </c>
      <c r="O129" s="166">
        <v>2066.6929332695399</v>
      </c>
      <c r="P129" s="172">
        <v>212.5</v>
      </c>
      <c r="Q129" s="178">
        <v>9.7256138036213695</v>
      </c>
      <c r="R129" s="179">
        <v>5253.1557438464997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2090.2411200000001</v>
      </c>
      <c r="Y129" s="166">
        <v>720.87622194893402</v>
      </c>
      <c r="Z129" s="177">
        <v>573</v>
      </c>
      <c r="AA129" s="178">
        <v>1.2580736857747501</v>
      </c>
      <c r="AB129" s="179">
        <v>96.487198936679803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275</v>
      </c>
      <c r="AI129" s="166">
        <v>94.841192788302294</v>
      </c>
      <c r="AJ129" s="181" t="s">
        <v>53</v>
      </c>
      <c r="AK129" s="178">
        <v>1.5054157585444801</v>
      </c>
      <c r="AL129" s="179">
        <v>55.791453705080002</v>
      </c>
      <c r="AM129" s="168">
        <v>0.02</v>
      </c>
      <c r="AN129" s="168">
        <v>0.02</v>
      </c>
      <c r="AO129" s="176">
        <v>0</v>
      </c>
      <c r="AP129" s="176">
        <v>0</v>
      </c>
      <c r="AQ129" s="167"/>
      <c r="AR129" s="180">
        <v>57.9</v>
      </c>
      <c r="AS129" s="166">
        <v>19.968382045246202</v>
      </c>
      <c r="AT129" s="181" t="s">
        <v>54</v>
      </c>
      <c r="AU129" s="178">
        <v>1.24802387782789</v>
      </c>
      <c r="AV129" s="179">
        <v>2.2279882425599902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159.80000000000001</v>
      </c>
      <c r="BC129" s="180">
        <v>55.111354936620799</v>
      </c>
      <c r="BD129" s="181" t="s">
        <v>55</v>
      </c>
      <c r="BE129" s="178">
        <v>1.7222298417694</v>
      </c>
      <c r="BF129" s="179">
        <v>48.455976485119997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8">
        <v>0.8</v>
      </c>
      <c r="BN129" s="186">
        <v>0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199</v>
      </c>
      <c r="D130" s="166">
        <v>2.7614788438</v>
      </c>
      <c r="E130" s="167"/>
      <c r="F130" s="168">
        <v>7.7499999999999999E-2</v>
      </c>
      <c r="G130" s="168">
        <v>7.7499999999999999E-2</v>
      </c>
      <c r="H130" s="169"/>
      <c r="I130" s="170">
        <v>6</v>
      </c>
      <c r="J130" s="170">
        <v>6</v>
      </c>
      <c r="K130" s="167"/>
      <c r="L130" s="171">
        <v>1658.2786699999999</v>
      </c>
      <c r="M130" s="171">
        <v>207.88571999999999</v>
      </c>
      <c r="N130" s="171">
        <v>1866.1643899999999</v>
      </c>
      <c r="O130" s="166">
        <v>675.78442405592295</v>
      </c>
      <c r="P130" s="172">
        <v>212.5</v>
      </c>
      <c r="Q130" s="178">
        <v>3.18016199555729</v>
      </c>
      <c r="R130" s="179">
        <v>1161.9872848309999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2517.01395</v>
      </c>
      <c r="Y130" s="166">
        <v>911.47319692531198</v>
      </c>
      <c r="Z130" s="177">
        <v>573</v>
      </c>
      <c r="AA130" s="178">
        <v>1.59070365955552</v>
      </c>
      <c r="AB130" s="179">
        <v>618.22109700312001</v>
      </c>
      <c r="AC130" s="168">
        <v>0.02</v>
      </c>
      <c r="AD130" s="168">
        <v>0.02</v>
      </c>
      <c r="AE130" s="176">
        <v>0</v>
      </c>
      <c r="AF130" s="176">
        <v>0</v>
      </c>
      <c r="AG130" s="167"/>
      <c r="AH130" s="180">
        <v>282.2</v>
      </c>
      <c r="AI130" s="166">
        <v>102.191621215418</v>
      </c>
      <c r="AJ130" s="181" t="s">
        <v>53</v>
      </c>
      <c r="AK130" s="178">
        <v>1.62208922564156</v>
      </c>
      <c r="AL130" s="179">
        <v>73.432199408719995</v>
      </c>
      <c r="AM130" s="168">
        <v>0.02</v>
      </c>
      <c r="AN130" s="168">
        <v>0.02</v>
      </c>
      <c r="AO130" s="176">
        <v>0</v>
      </c>
      <c r="AP130" s="176">
        <v>0</v>
      </c>
      <c r="AQ130" s="167"/>
      <c r="AR130" s="180">
        <v>50.6</v>
      </c>
      <c r="AS130" s="166">
        <v>18.323515356130901</v>
      </c>
      <c r="AT130" s="181" t="s">
        <v>54</v>
      </c>
      <c r="AU130" s="182">
        <v>1.14521970975818</v>
      </c>
      <c r="AV130" s="183">
        <v>-2.4203938009600101</v>
      </c>
      <c r="AW130" s="168">
        <v>7.4999999999999997E-3</v>
      </c>
      <c r="AX130" s="168">
        <v>7.4999999999999997E-3</v>
      </c>
      <c r="AY130" s="176">
        <v>0</v>
      </c>
      <c r="AZ130" s="176">
        <v>3</v>
      </c>
      <c r="BA130" s="167"/>
      <c r="BB130" s="184">
        <v>166.4</v>
      </c>
      <c r="BC130" s="180">
        <v>60.257568285774397</v>
      </c>
      <c r="BD130" s="181" t="s">
        <v>55</v>
      </c>
      <c r="BE130" s="178">
        <v>1.8830490089304499</v>
      </c>
      <c r="BF130" s="179">
        <v>60.359212398079997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8">
        <v>0.78</v>
      </c>
      <c r="BN130" s="186"/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200</v>
      </c>
      <c r="D131" s="166">
        <v>0.56211506779999998</v>
      </c>
      <c r="E131" s="167"/>
      <c r="F131" s="168">
        <v>7.0000000000000007E-2</v>
      </c>
      <c r="G131" s="168">
        <v>7.0000000000000007E-2</v>
      </c>
      <c r="H131" s="169"/>
      <c r="I131" s="170">
        <v>5</v>
      </c>
      <c r="J131" s="170">
        <v>5</v>
      </c>
      <c r="K131" s="167"/>
      <c r="L131" s="171"/>
      <c r="M131" s="171">
        <v>368.28228000000001</v>
      </c>
      <c r="N131" s="171">
        <v>368.28228000000001</v>
      </c>
      <c r="O131" s="166">
        <v>655.172403474931</v>
      </c>
      <c r="P131" s="172">
        <v>226.98400000000001</v>
      </c>
      <c r="Q131" s="178">
        <v>2.8864254902324902</v>
      </c>
      <c r="R131" s="179">
        <v>215.172928140582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389.79370999999998</v>
      </c>
      <c r="Y131" s="166">
        <v>693.44113390443397</v>
      </c>
      <c r="Z131" s="177">
        <v>573</v>
      </c>
      <c r="AA131" s="178">
        <v>1.2101939509676001</v>
      </c>
      <c r="AB131" s="179">
        <v>3.2833893807199401</v>
      </c>
      <c r="AC131" s="168">
        <v>0.02</v>
      </c>
      <c r="AD131" s="168">
        <v>0.02</v>
      </c>
      <c r="AE131" s="176">
        <v>0</v>
      </c>
      <c r="AF131" s="176">
        <v>0</v>
      </c>
      <c r="AG131" s="167"/>
      <c r="AH131" s="180">
        <v>51.6</v>
      </c>
      <c r="AI131" s="166">
        <v>91.796151634845003</v>
      </c>
      <c r="AJ131" s="181" t="s">
        <v>53</v>
      </c>
      <c r="AK131" s="178">
        <v>1.45708177198167</v>
      </c>
      <c r="AL131" s="179">
        <v>9.1041008743200003</v>
      </c>
      <c r="AM131" s="168">
        <v>0.02</v>
      </c>
      <c r="AN131" s="168">
        <v>0.02</v>
      </c>
      <c r="AO131" s="176">
        <v>0</v>
      </c>
      <c r="AP131" s="176">
        <v>0</v>
      </c>
      <c r="AQ131" s="167"/>
      <c r="AR131" s="180">
        <v>1</v>
      </c>
      <c r="AS131" s="166">
        <v>1.7789951867217999</v>
      </c>
      <c r="AT131" s="181" t="s">
        <v>54</v>
      </c>
      <c r="AU131" s="173">
        <v>0.11118719917011199</v>
      </c>
      <c r="AV131" s="174">
        <v>-9.7926093017600007</v>
      </c>
      <c r="AW131" s="168"/>
      <c r="AX131" s="168"/>
      <c r="AY131" s="176">
        <v>8</v>
      </c>
      <c r="AZ131" s="176">
        <v>10</v>
      </c>
      <c r="BA131" s="167"/>
      <c r="BB131" s="184">
        <v>26.2</v>
      </c>
      <c r="BC131" s="180">
        <v>46.609673892111203</v>
      </c>
      <c r="BD131" s="181" t="s">
        <v>55</v>
      </c>
      <c r="BE131" s="178">
        <v>1.45655230912848</v>
      </c>
      <c r="BF131" s="179">
        <v>4.6147813964799997</v>
      </c>
      <c r="BG131" s="168">
        <v>0.02</v>
      </c>
      <c r="BH131" s="168">
        <v>0.02</v>
      </c>
      <c r="BI131" s="176">
        <v>0</v>
      </c>
      <c r="BJ131" s="176">
        <v>0</v>
      </c>
      <c r="BK131" s="169"/>
      <c r="BL131" s="185">
        <v>0.8</v>
      </c>
      <c r="BM131" s="173"/>
      <c r="BN131" s="186"/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201</v>
      </c>
      <c r="C132" s="165" t="s">
        <v>202</v>
      </c>
      <c r="D132" s="166">
        <v>2.7142684103999999</v>
      </c>
      <c r="E132" s="167"/>
      <c r="F132" s="168">
        <v>7.8E-2</v>
      </c>
      <c r="G132" s="168">
        <v>7.8E-2</v>
      </c>
      <c r="H132" s="169"/>
      <c r="I132" s="170">
        <v>7</v>
      </c>
      <c r="J132" s="170">
        <v>7</v>
      </c>
      <c r="K132" s="167"/>
      <c r="L132" s="171">
        <v>891.60798</v>
      </c>
      <c r="M132" s="171">
        <v>885.86645999999996</v>
      </c>
      <c r="N132" s="171">
        <v>1777.47444</v>
      </c>
      <c r="O132" s="166">
        <v>654.86317903911902</v>
      </c>
      <c r="P132" s="172">
        <v>287.5</v>
      </c>
      <c r="Q132" s="178">
        <v>2.2777849705708499</v>
      </c>
      <c r="R132" s="179">
        <v>841.05183841200005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1911.8489400000001</v>
      </c>
      <c r="Y132" s="166">
        <v>704.36988938697198</v>
      </c>
      <c r="Z132" s="177">
        <v>573</v>
      </c>
      <c r="AA132" s="178">
        <v>1.22926682266487</v>
      </c>
      <c r="AB132" s="179">
        <v>45.5179810089599</v>
      </c>
      <c r="AC132" s="168">
        <v>0.02</v>
      </c>
      <c r="AD132" s="168">
        <v>0.02</v>
      </c>
      <c r="AE132" s="176">
        <v>0</v>
      </c>
      <c r="AF132" s="176">
        <v>0</v>
      </c>
      <c r="AG132" s="167"/>
      <c r="AH132" s="180">
        <v>201.45</v>
      </c>
      <c r="AI132" s="166">
        <v>74.218894206675898</v>
      </c>
      <c r="AJ132" s="181" t="s">
        <v>53</v>
      </c>
      <c r="AK132" s="182">
        <v>1.17807768582025</v>
      </c>
      <c r="AL132" s="183">
        <v>-3.74869182623996</v>
      </c>
      <c r="AM132" s="168">
        <v>1.7999999999999999E-2</v>
      </c>
      <c r="AN132" s="168">
        <v>1.7999999999999999E-2</v>
      </c>
      <c r="AO132" s="176">
        <v>0</v>
      </c>
      <c r="AP132" s="176">
        <v>4</v>
      </c>
      <c r="AQ132" s="167"/>
      <c r="AR132" s="180">
        <v>66.099999999999994</v>
      </c>
      <c r="AS132" s="166">
        <v>24.352786830783199</v>
      </c>
      <c r="AT132" s="181" t="s">
        <v>54</v>
      </c>
      <c r="AU132" s="178">
        <v>1.5220491769239499</v>
      </c>
      <c r="AV132" s="179">
        <v>13.98604652032</v>
      </c>
      <c r="AW132" s="168">
        <v>0.01</v>
      </c>
      <c r="AX132" s="168">
        <v>0.01</v>
      </c>
      <c r="AY132" s="176">
        <v>0</v>
      </c>
      <c r="AZ132" s="176">
        <v>0</v>
      </c>
      <c r="BA132" s="167"/>
      <c r="BB132" s="184">
        <v>146.4</v>
      </c>
      <c r="BC132" s="180">
        <v>53.937185961068998</v>
      </c>
      <c r="BD132" s="181" t="s">
        <v>55</v>
      </c>
      <c r="BE132" s="178">
        <v>1.68553706128341</v>
      </c>
      <c r="BF132" s="179">
        <v>42.17209304064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2">
        <v>0.88</v>
      </c>
      <c r="BN132" s="186">
        <v>3.0000000000000001E-3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201</v>
      </c>
      <c r="C133" s="165" t="s">
        <v>203</v>
      </c>
      <c r="D133" s="166">
        <v>2.9817805382999998</v>
      </c>
      <c r="E133" s="167"/>
      <c r="F133" s="168">
        <v>0.08</v>
      </c>
      <c r="G133" s="168">
        <v>0.08</v>
      </c>
      <c r="H133" s="169"/>
      <c r="I133" s="170">
        <v>7</v>
      </c>
      <c r="J133" s="170">
        <v>7</v>
      </c>
      <c r="K133" s="167"/>
      <c r="L133" s="171">
        <v>2045.1310699999999</v>
      </c>
      <c r="M133" s="171">
        <v>2847.1417499999998</v>
      </c>
      <c r="N133" s="171">
        <v>4892.2728200000001</v>
      </c>
      <c r="O133" s="166">
        <v>1640.7219636590801</v>
      </c>
      <c r="P133" s="172">
        <v>273.93400000000003</v>
      </c>
      <c r="Q133" s="178">
        <v>5.9894790849587096</v>
      </c>
      <c r="R133" s="179">
        <v>3912.0995360255902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2129.49845</v>
      </c>
      <c r="Y133" s="166">
        <v>714.17008148228399</v>
      </c>
      <c r="Z133" s="177">
        <v>573</v>
      </c>
      <c r="AA133" s="178">
        <v>1.24637012475093</v>
      </c>
      <c r="AB133" s="179">
        <v>79.226151864920197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227.9</v>
      </c>
      <c r="AI133" s="166">
        <v>76.430842938539101</v>
      </c>
      <c r="AJ133" s="181" t="s">
        <v>53</v>
      </c>
      <c r="AK133" s="178">
        <v>1.2131879831514101</v>
      </c>
      <c r="AL133" s="179">
        <v>2.4773913045200402</v>
      </c>
      <c r="AM133" s="168">
        <v>0.02</v>
      </c>
      <c r="AN133" s="168">
        <v>0.02</v>
      </c>
      <c r="AO133" s="176">
        <v>0</v>
      </c>
      <c r="AP133" s="176">
        <v>0</v>
      </c>
      <c r="AQ133" s="167"/>
      <c r="AR133" s="180">
        <v>79.400000000000006</v>
      </c>
      <c r="AS133" s="166">
        <v>26.628384946555499</v>
      </c>
      <c r="AT133" s="181" t="s">
        <v>54</v>
      </c>
      <c r="AU133" s="178">
        <v>1.66427405915972</v>
      </c>
      <c r="AV133" s="179">
        <v>22.14981366464</v>
      </c>
      <c r="AW133" s="168">
        <v>0.01</v>
      </c>
      <c r="AX133" s="168">
        <v>0.01</v>
      </c>
      <c r="AY133" s="176">
        <v>0</v>
      </c>
      <c r="AZ133" s="176">
        <v>0</v>
      </c>
      <c r="BA133" s="167"/>
      <c r="BB133" s="184">
        <v>146.80000000000001</v>
      </c>
      <c r="BC133" s="180">
        <v>49.232328843253804</v>
      </c>
      <c r="BD133" s="181" t="s">
        <v>55</v>
      </c>
      <c r="BE133" s="178">
        <v>1.53851027635168</v>
      </c>
      <c r="BF133" s="179">
        <v>32.29962732928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0.83</v>
      </c>
      <c r="BN133" s="186">
        <v>1.1249999999999999E-3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201</v>
      </c>
      <c r="C134" s="165" t="s">
        <v>204</v>
      </c>
      <c r="D134" s="166">
        <v>2.9322981366</v>
      </c>
      <c r="E134" s="167"/>
      <c r="F134" s="168">
        <v>0.06</v>
      </c>
      <c r="G134" s="168">
        <v>0.06</v>
      </c>
      <c r="H134" s="169"/>
      <c r="I134" s="170">
        <v>6</v>
      </c>
      <c r="J134" s="170">
        <v>6</v>
      </c>
      <c r="K134" s="167"/>
      <c r="L134" s="171">
        <v>2288.3770399999999</v>
      </c>
      <c r="M134" s="171">
        <v>-68.674000000000007</v>
      </c>
      <c r="N134" s="171">
        <v>2219.7030399999999</v>
      </c>
      <c r="O134" s="166">
        <v>756.98409117899098</v>
      </c>
      <c r="P134" s="172">
        <v>287.5</v>
      </c>
      <c r="Q134" s="178">
        <v>2.6329881432312701</v>
      </c>
      <c r="R134" s="179">
        <v>1208.060182873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2356.5980399999999</v>
      </c>
      <c r="Y134" s="166">
        <v>803.66931676752199</v>
      </c>
      <c r="Z134" s="177">
        <v>573</v>
      </c>
      <c r="AA134" s="178">
        <v>1.4025642526483799</v>
      </c>
      <c r="AB134" s="179">
        <v>340.34984127384001</v>
      </c>
      <c r="AC134" s="168">
        <v>0.02</v>
      </c>
      <c r="AD134" s="168">
        <v>0.02</v>
      </c>
      <c r="AE134" s="176">
        <v>0</v>
      </c>
      <c r="AF134" s="176">
        <v>0</v>
      </c>
      <c r="AG134" s="167"/>
      <c r="AH134" s="180">
        <v>165.1</v>
      </c>
      <c r="AI134" s="166">
        <v>56.303961026089098</v>
      </c>
      <c r="AJ134" s="181" t="s">
        <v>53</v>
      </c>
      <c r="AK134" s="188">
        <v>0.89371366708077904</v>
      </c>
      <c r="AL134" s="171">
        <v>-56.581739126960002</v>
      </c>
      <c r="AM134" s="168"/>
      <c r="AN134" s="168"/>
      <c r="AO134" s="176">
        <v>20</v>
      </c>
      <c r="AP134" s="176">
        <v>57</v>
      </c>
      <c r="AQ134" s="167"/>
      <c r="AR134" s="180">
        <v>67.7</v>
      </c>
      <c r="AS134" s="166">
        <v>23.0876932856828</v>
      </c>
      <c r="AT134" s="181" t="s">
        <v>54</v>
      </c>
      <c r="AU134" s="178">
        <v>1.4429808303551701</v>
      </c>
      <c r="AV134" s="179">
        <v>11.39987577728</v>
      </c>
      <c r="AW134" s="168">
        <v>0.01</v>
      </c>
      <c r="AX134" s="168">
        <v>0.01</v>
      </c>
      <c r="AY134" s="176">
        <v>0</v>
      </c>
      <c r="AZ134" s="176">
        <v>0</v>
      </c>
      <c r="BA134" s="167"/>
      <c r="BB134" s="184">
        <v>164</v>
      </c>
      <c r="BC134" s="180">
        <v>55.9288286388771</v>
      </c>
      <c r="BD134" s="181" t="s">
        <v>55</v>
      </c>
      <c r="BE134" s="178">
        <v>1.74777589496491</v>
      </c>
      <c r="BF134" s="179">
        <v>51.399751554559998</v>
      </c>
      <c r="BG134" s="168">
        <v>0.02</v>
      </c>
      <c r="BH134" s="168">
        <v>0.02</v>
      </c>
      <c r="BI134" s="176">
        <v>0</v>
      </c>
      <c r="BJ134" s="176">
        <v>0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201</v>
      </c>
      <c r="C135" s="165" t="s">
        <v>205</v>
      </c>
      <c r="D135" s="166">
        <v>2.6795987323000001</v>
      </c>
      <c r="E135" s="167"/>
      <c r="F135" s="168">
        <v>0.04</v>
      </c>
      <c r="G135" s="168">
        <v>0.04</v>
      </c>
      <c r="H135" s="169"/>
      <c r="I135" s="170">
        <v>4</v>
      </c>
      <c r="J135" s="170">
        <v>4</v>
      </c>
      <c r="K135" s="167"/>
      <c r="L135" s="171">
        <v>1131.4666</v>
      </c>
      <c r="M135" s="171">
        <v>539.06424000000004</v>
      </c>
      <c r="N135" s="171">
        <v>1670.5308399999999</v>
      </c>
      <c r="O135" s="166">
        <v>623.42574649828998</v>
      </c>
      <c r="P135" s="172">
        <v>265.91699999999997</v>
      </c>
      <c r="Q135" s="178">
        <v>2.3444373488655899</v>
      </c>
      <c r="R135" s="179">
        <v>815.46981268357695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1254.810645</v>
      </c>
      <c r="Y135" s="166">
        <v>468.283041738473</v>
      </c>
      <c r="Z135" s="177">
        <v>573</v>
      </c>
      <c r="AA135" s="188">
        <v>0.81724789134113895</v>
      </c>
      <c r="AB135" s="171">
        <v>-587.68144332947998</v>
      </c>
      <c r="AC135" s="168"/>
      <c r="AD135" s="168"/>
      <c r="AE135" s="176">
        <v>281</v>
      </c>
      <c r="AF135" s="176">
        <v>588</v>
      </c>
      <c r="AG135" s="167"/>
      <c r="AH135" s="180">
        <v>126.1</v>
      </c>
      <c r="AI135" s="166">
        <v>47.0592848399221</v>
      </c>
      <c r="AJ135" s="181" t="s">
        <v>53</v>
      </c>
      <c r="AK135" s="173">
        <v>0.74697277523685901</v>
      </c>
      <c r="AL135" s="174">
        <v>-76.47766416188</v>
      </c>
      <c r="AM135" s="168"/>
      <c r="AN135" s="168"/>
      <c r="AO135" s="176">
        <v>43</v>
      </c>
      <c r="AP135" s="176">
        <v>77</v>
      </c>
      <c r="AQ135" s="167"/>
      <c r="AR135" s="180">
        <v>61</v>
      </c>
      <c r="AS135" s="166">
        <v>22.764602499883001</v>
      </c>
      <c r="AT135" s="181" t="s">
        <v>54</v>
      </c>
      <c r="AU135" s="178">
        <v>1.42278765624269</v>
      </c>
      <c r="AV135" s="179">
        <v>9.5517043398400006</v>
      </c>
      <c r="AW135" s="168">
        <v>0.01</v>
      </c>
      <c r="AX135" s="168">
        <v>0.01</v>
      </c>
      <c r="AY135" s="176">
        <v>0</v>
      </c>
      <c r="AZ135" s="176">
        <v>0</v>
      </c>
      <c r="BA135" s="167"/>
      <c r="BB135" s="184">
        <v>111.8</v>
      </c>
      <c r="BC135" s="180">
        <v>41.722664909621699</v>
      </c>
      <c r="BD135" s="181" t="s">
        <v>55</v>
      </c>
      <c r="BE135" s="178">
        <v>1.3038332784256801</v>
      </c>
      <c r="BF135" s="179">
        <v>8.90340867968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8">
        <v>0.79</v>
      </c>
      <c r="BN135" s="186"/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201</v>
      </c>
      <c r="C136" s="165" t="s">
        <v>206</v>
      </c>
      <c r="D136" s="166">
        <v>10.612858167200001</v>
      </c>
      <c r="E136" s="167"/>
      <c r="F136" s="168">
        <v>5.1499999999999997E-2</v>
      </c>
      <c r="G136" s="168">
        <v>5.1499999999999997E-2</v>
      </c>
      <c r="H136" s="169"/>
      <c r="I136" s="170">
        <v>6</v>
      </c>
      <c r="J136" s="170">
        <v>6</v>
      </c>
      <c r="K136" s="167"/>
      <c r="L136" s="171">
        <v>8197.7455499999996</v>
      </c>
      <c r="M136" s="171">
        <v>3710.7233999999999</v>
      </c>
      <c r="N136" s="171">
        <v>11908.46895</v>
      </c>
      <c r="O136" s="166">
        <v>1122.0793458640801</v>
      </c>
      <c r="P136" s="172">
        <v>287.5</v>
      </c>
      <c r="Q136" s="178">
        <v>3.9028846812663698</v>
      </c>
      <c r="R136" s="179">
        <v>8247.0328823159998</v>
      </c>
      <c r="S136" s="168">
        <v>0.01</v>
      </c>
      <c r="T136" s="168">
        <v>0.01</v>
      </c>
      <c r="U136" s="175">
        <v>0</v>
      </c>
      <c r="V136" s="176">
        <v>0</v>
      </c>
      <c r="W136" s="167"/>
      <c r="X136" s="175">
        <v>6728.2872799999996</v>
      </c>
      <c r="Y136" s="166">
        <v>633.97504932218806</v>
      </c>
      <c r="Z136" s="177">
        <v>573</v>
      </c>
      <c r="AA136" s="182">
        <v>1.1064136986425599</v>
      </c>
      <c r="AB136" s="183">
        <v>-569.11399576671897</v>
      </c>
      <c r="AC136" s="168">
        <v>1.0999999999999999E-2</v>
      </c>
      <c r="AD136" s="168">
        <v>1.0999999999999999E-2</v>
      </c>
      <c r="AE136" s="176">
        <v>0</v>
      </c>
      <c r="AF136" s="176">
        <v>570</v>
      </c>
      <c r="AG136" s="167"/>
      <c r="AH136" s="180">
        <v>716.45</v>
      </c>
      <c r="AI136" s="166">
        <v>67.507733422298401</v>
      </c>
      <c r="AJ136" s="181" t="s">
        <v>53</v>
      </c>
      <c r="AK136" s="182">
        <v>1.07155132416347</v>
      </c>
      <c r="AL136" s="183">
        <v>-85.882077440319804</v>
      </c>
      <c r="AM136" s="168">
        <v>7.0000000000000001E-3</v>
      </c>
      <c r="AN136" s="168">
        <v>7.0000000000000001E-3</v>
      </c>
      <c r="AO136" s="176">
        <v>0</v>
      </c>
      <c r="AP136" s="176">
        <v>86</v>
      </c>
      <c r="AQ136" s="167"/>
      <c r="AR136" s="180">
        <v>182.1</v>
      </c>
      <c r="AS136" s="166">
        <v>17.158431511201801</v>
      </c>
      <c r="AT136" s="181" t="s">
        <v>54</v>
      </c>
      <c r="AU136" s="182">
        <v>1.0724019694501099</v>
      </c>
      <c r="AV136" s="183">
        <v>-21.666876810240002</v>
      </c>
      <c r="AW136" s="168">
        <v>3.5000000000000001E-3</v>
      </c>
      <c r="AX136" s="168">
        <v>3.5000000000000001E-3</v>
      </c>
      <c r="AY136" s="176">
        <v>0</v>
      </c>
      <c r="AZ136" s="176">
        <v>22</v>
      </c>
      <c r="BA136" s="167"/>
      <c r="BB136" s="184">
        <v>436.8</v>
      </c>
      <c r="BC136" s="180">
        <v>41.157621549110097</v>
      </c>
      <c r="BD136" s="181" t="s">
        <v>55</v>
      </c>
      <c r="BE136" s="178">
        <v>1.2861756734096901</v>
      </c>
      <c r="BF136" s="179">
        <v>29.266246379520101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8">
        <v>0.79</v>
      </c>
      <c r="BN136" s="186"/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201</v>
      </c>
      <c r="C137" s="165" t="s">
        <v>207</v>
      </c>
      <c r="D137" s="166">
        <v>2.4246546207000002</v>
      </c>
      <c r="E137" s="167"/>
      <c r="F137" s="168">
        <v>5.5E-2</v>
      </c>
      <c r="G137" s="168">
        <v>5.5E-2</v>
      </c>
      <c r="H137" s="169"/>
      <c r="I137" s="170">
        <v>5</v>
      </c>
      <c r="J137" s="170">
        <v>5</v>
      </c>
      <c r="K137" s="167"/>
      <c r="L137" s="171">
        <v>1723.18011</v>
      </c>
      <c r="M137" s="171">
        <v>86.772180000000006</v>
      </c>
      <c r="N137" s="171">
        <v>1809.9522899999999</v>
      </c>
      <c r="O137" s="166">
        <v>746.47839512807195</v>
      </c>
      <c r="P137" s="172">
        <v>212.5</v>
      </c>
      <c r="Q137" s="178">
        <v>3.5128395064850402</v>
      </c>
      <c r="R137" s="179">
        <v>1191.6653617214999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1596.7367300000001</v>
      </c>
      <c r="Y137" s="166">
        <v>658.54192855682697</v>
      </c>
      <c r="Z137" s="177">
        <v>573</v>
      </c>
      <c r="AA137" s="182">
        <v>1.1492878334325101</v>
      </c>
      <c r="AB137" s="183">
        <v>-70.455787193319793</v>
      </c>
      <c r="AC137" s="168">
        <v>1.4999999999999999E-2</v>
      </c>
      <c r="AD137" s="168">
        <v>1.4999999999999999E-2</v>
      </c>
      <c r="AE137" s="176">
        <v>0</v>
      </c>
      <c r="AF137" s="176">
        <v>71</v>
      </c>
      <c r="AG137" s="167"/>
      <c r="AH137" s="180">
        <v>143.1</v>
      </c>
      <c r="AI137" s="166">
        <v>59.018714986585103</v>
      </c>
      <c r="AJ137" s="181" t="s">
        <v>53</v>
      </c>
      <c r="AK137" s="188">
        <v>0.936804999787066</v>
      </c>
      <c r="AL137" s="171">
        <v>-40.203889324919999</v>
      </c>
      <c r="AM137" s="168"/>
      <c r="AN137" s="168"/>
      <c r="AO137" s="176">
        <v>10</v>
      </c>
      <c r="AP137" s="176">
        <v>41</v>
      </c>
      <c r="AQ137" s="167"/>
      <c r="AR137" s="180">
        <v>92.1</v>
      </c>
      <c r="AS137" s="166">
        <v>37.984791406460502</v>
      </c>
      <c r="AT137" s="181" t="s">
        <v>54</v>
      </c>
      <c r="AU137" s="178">
        <v>2.3740494629037801</v>
      </c>
      <c r="AV137" s="179">
        <v>45.54663128256</v>
      </c>
      <c r="AW137" s="168">
        <v>0.01</v>
      </c>
      <c r="AX137" s="168">
        <v>0.01</v>
      </c>
      <c r="AY137" s="176">
        <v>0</v>
      </c>
      <c r="AZ137" s="176">
        <v>0</v>
      </c>
      <c r="BA137" s="167"/>
      <c r="BB137" s="184">
        <v>160</v>
      </c>
      <c r="BC137" s="180">
        <v>65.988779859214702</v>
      </c>
      <c r="BD137" s="181" t="s">
        <v>55</v>
      </c>
      <c r="BE137" s="178">
        <v>2.0621493706004599</v>
      </c>
      <c r="BF137" s="179">
        <v>66.893262565119997</v>
      </c>
      <c r="BG137" s="168">
        <v>0.02</v>
      </c>
      <c r="BH137" s="168">
        <v>0.02</v>
      </c>
      <c r="BI137" s="176">
        <v>0</v>
      </c>
      <c r="BJ137" s="176">
        <v>0</v>
      </c>
      <c r="BK137" s="169"/>
      <c r="BL137" s="185">
        <v>0.8</v>
      </c>
      <c r="BM137" s="188">
        <v>0.78</v>
      </c>
      <c r="BN137" s="186"/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201</v>
      </c>
      <c r="C138" s="165" t="s">
        <v>208</v>
      </c>
      <c r="D138" s="166">
        <v>1.9009119445</v>
      </c>
      <c r="E138" s="167"/>
      <c r="F138" s="168">
        <v>5.6000000000000001E-2</v>
      </c>
      <c r="G138" s="168">
        <v>5.6000000000000001E-2</v>
      </c>
      <c r="H138" s="169"/>
      <c r="I138" s="170">
        <v>7</v>
      </c>
      <c r="J138" s="170">
        <v>7</v>
      </c>
      <c r="K138" s="167"/>
      <c r="L138" s="171">
        <v>320.28152</v>
      </c>
      <c r="M138" s="171">
        <v>1762.8261500000001</v>
      </c>
      <c r="N138" s="171">
        <v>2083.1076699999999</v>
      </c>
      <c r="O138" s="166">
        <v>1095.8464835928601</v>
      </c>
      <c r="P138" s="172">
        <v>273.64299999999997</v>
      </c>
      <c r="Q138" s="178">
        <v>4.0046574682811498</v>
      </c>
      <c r="R138" s="179">
        <v>1458.9021733254201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1248.1134099999999</v>
      </c>
      <c r="Y138" s="166">
        <v>656.58665232296903</v>
      </c>
      <c r="Z138" s="177">
        <v>573</v>
      </c>
      <c r="AA138" s="182">
        <v>1.14587548398424</v>
      </c>
      <c r="AB138" s="183">
        <v>-58.953643038200198</v>
      </c>
      <c r="AC138" s="168">
        <v>1.4999999999999999E-2</v>
      </c>
      <c r="AD138" s="168">
        <v>1.4999999999999999E-2</v>
      </c>
      <c r="AE138" s="176">
        <v>0</v>
      </c>
      <c r="AF138" s="176">
        <v>59</v>
      </c>
      <c r="AG138" s="167"/>
      <c r="AH138" s="180">
        <v>121</v>
      </c>
      <c r="AI138" s="166">
        <v>63.653658629530497</v>
      </c>
      <c r="AJ138" s="181" t="s">
        <v>53</v>
      </c>
      <c r="AK138" s="182">
        <v>1.0103755338020699</v>
      </c>
      <c r="AL138" s="183">
        <v>-22.708943004199998</v>
      </c>
      <c r="AM138" s="168">
        <v>1E-3</v>
      </c>
      <c r="AN138" s="168">
        <v>1E-3</v>
      </c>
      <c r="AO138" s="176">
        <v>0</v>
      </c>
      <c r="AP138" s="176">
        <v>23</v>
      </c>
      <c r="AQ138" s="167"/>
      <c r="AR138" s="180">
        <v>61.5</v>
      </c>
      <c r="AS138" s="166">
        <v>32.352892609224199</v>
      </c>
      <c r="AT138" s="181" t="s">
        <v>54</v>
      </c>
      <c r="AU138" s="178">
        <v>2.0220557880765102</v>
      </c>
      <c r="AV138" s="179">
        <v>25.0024906656</v>
      </c>
      <c r="AW138" s="168">
        <v>0.01</v>
      </c>
      <c r="AX138" s="168">
        <v>0.01</v>
      </c>
      <c r="AY138" s="176">
        <v>0</v>
      </c>
      <c r="AZ138" s="176">
        <v>0</v>
      </c>
      <c r="BA138" s="167"/>
      <c r="BB138" s="184">
        <v>88.6</v>
      </c>
      <c r="BC138" s="180">
        <v>46.609207889061203</v>
      </c>
      <c r="BD138" s="181" t="s">
        <v>55</v>
      </c>
      <c r="BE138" s="178">
        <v>1.4565377465331599</v>
      </c>
      <c r="BF138" s="179">
        <v>15.604981331199999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2">
        <v>0.88</v>
      </c>
      <c r="BN138" s="186">
        <v>3.0000000000000001E-3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201</v>
      </c>
      <c r="C139" s="165" t="s">
        <v>209</v>
      </c>
      <c r="D139" s="166">
        <v>7.9763251852000003</v>
      </c>
      <c r="E139" s="167"/>
      <c r="F139" s="168">
        <v>0.04</v>
      </c>
      <c r="G139" s="168">
        <v>0.04</v>
      </c>
      <c r="H139" s="169"/>
      <c r="I139" s="170">
        <v>4</v>
      </c>
      <c r="J139" s="170">
        <v>4</v>
      </c>
      <c r="K139" s="167"/>
      <c r="L139" s="171">
        <v>5249.6984199999997</v>
      </c>
      <c r="M139" s="171">
        <v>-3886.7007800000001</v>
      </c>
      <c r="N139" s="171">
        <v>1362.99764</v>
      </c>
      <c r="O139" s="166">
        <v>170.880400228545</v>
      </c>
      <c r="P139" s="172">
        <v>287.5</v>
      </c>
      <c r="Q139" s="173">
        <v>0.59436660949059095</v>
      </c>
      <c r="R139" s="174">
        <v>-1388.8345488939999</v>
      </c>
      <c r="S139" s="168"/>
      <c r="T139" s="168"/>
      <c r="U139" s="175">
        <v>931</v>
      </c>
      <c r="V139" s="176">
        <v>1389</v>
      </c>
      <c r="W139" s="167"/>
      <c r="X139" s="175">
        <v>5035.0551750000004</v>
      </c>
      <c r="Y139" s="166">
        <v>631.24998769389401</v>
      </c>
      <c r="Z139" s="177">
        <v>573</v>
      </c>
      <c r="AA139" s="182">
        <v>1.1016579191865501</v>
      </c>
      <c r="AB139" s="183">
        <v>-449.46602234352002</v>
      </c>
      <c r="AC139" s="168">
        <v>0.01</v>
      </c>
      <c r="AD139" s="168">
        <v>0.01</v>
      </c>
      <c r="AE139" s="176">
        <v>0</v>
      </c>
      <c r="AF139" s="176">
        <v>450</v>
      </c>
      <c r="AG139" s="167"/>
      <c r="AH139" s="180">
        <v>473.05</v>
      </c>
      <c r="AI139" s="166">
        <v>59.306759568647003</v>
      </c>
      <c r="AJ139" s="181" t="s">
        <v>53</v>
      </c>
      <c r="AK139" s="188">
        <v>0.94137713601026896</v>
      </c>
      <c r="AL139" s="171">
        <v>-129.96018400112001</v>
      </c>
      <c r="AM139" s="168"/>
      <c r="AN139" s="168"/>
      <c r="AO139" s="176">
        <v>30</v>
      </c>
      <c r="AP139" s="176">
        <v>130</v>
      </c>
      <c r="AQ139" s="167"/>
      <c r="AR139" s="180">
        <v>159.69999999999999</v>
      </c>
      <c r="AS139" s="166">
        <v>20.021751407066699</v>
      </c>
      <c r="AT139" s="181" t="s">
        <v>54</v>
      </c>
      <c r="AU139" s="178">
        <v>1.25135946294167</v>
      </c>
      <c r="AV139" s="179">
        <v>6.5545564441600304</v>
      </c>
      <c r="AW139" s="168">
        <v>0.01</v>
      </c>
      <c r="AX139" s="168">
        <v>0.01</v>
      </c>
      <c r="AY139" s="176">
        <v>0</v>
      </c>
      <c r="AZ139" s="176">
        <v>0</v>
      </c>
      <c r="BA139" s="167"/>
      <c r="BB139" s="184">
        <v>373.6</v>
      </c>
      <c r="BC139" s="180">
        <v>46.838611932874997</v>
      </c>
      <c r="BD139" s="181" t="s">
        <v>55</v>
      </c>
      <c r="BE139" s="178">
        <v>1.4637066229023401</v>
      </c>
      <c r="BF139" s="179">
        <v>67.309112888320001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0.77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201</v>
      </c>
      <c r="C140" s="165" t="s">
        <v>210</v>
      </c>
      <c r="D140" s="166">
        <v>3.6432673006999998</v>
      </c>
      <c r="E140" s="167"/>
      <c r="F140" s="168">
        <v>7.0999999999999994E-2</v>
      </c>
      <c r="G140" s="168">
        <v>7.0999999999999994E-2</v>
      </c>
      <c r="H140" s="169"/>
      <c r="I140" s="170">
        <v>6</v>
      </c>
      <c r="J140" s="170">
        <v>6</v>
      </c>
      <c r="K140" s="167"/>
      <c r="L140" s="171">
        <v>2364.5979499999999</v>
      </c>
      <c r="M140" s="171">
        <v>614.58657000000005</v>
      </c>
      <c r="N140" s="171">
        <v>2979.1845199999998</v>
      </c>
      <c r="O140" s="166">
        <v>817.72328904541098</v>
      </c>
      <c r="P140" s="172">
        <v>239.22399999999999</v>
      </c>
      <c r="Q140" s="178">
        <v>3.4182326566122598</v>
      </c>
      <c r="R140" s="179">
        <v>1933.3161479088101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2588.001945</v>
      </c>
      <c r="Y140" s="166">
        <v>710.35192627857805</v>
      </c>
      <c r="Z140" s="177">
        <v>573</v>
      </c>
      <c r="AA140" s="178">
        <v>1.23970667762405</v>
      </c>
      <c r="AB140" s="179">
        <v>82.891349038679905</v>
      </c>
      <c r="AC140" s="168">
        <v>0.02</v>
      </c>
      <c r="AD140" s="168">
        <v>0.02</v>
      </c>
      <c r="AE140" s="176">
        <v>0</v>
      </c>
      <c r="AF140" s="176">
        <v>0</v>
      </c>
      <c r="AG140" s="167"/>
      <c r="AH140" s="180">
        <v>254.4</v>
      </c>
      <c r="AI140" s="166">
        <v>69.827432083042794</v>
      </c>
      <c r="AJ140" s="181" t="s">
        <v>53</v>
      </c>
      <c r="AK140" s="182">
        <v>1.1083719378260799</v>
      </c>
      <c r="AL140" s="183">
        <v>-21.031007932920001</v>
      </c>
      <c r="AM140" s="168">
        <v>1.0999999999999999E-2</v>
      </c>
      <c r="AN140" s="168">
        <v>1.0999999999999999E-2</v>
      </c>
      <c r="AO140" s="176">
        <v>0</v>
      </c>
      <c r="AP140" s="176">
        <v>22</v>
      </c>
      <c r="AQ140" s="167"/>
      <c r="AR140" s="180">
        <v>110.7</v>
      </c>
      <c r="AS140" s="166">
        <v>30.3848141965127</v>
      </c>
      <c r="AT140" s="181" t="s">
        <v>54</v>
      </c>
      <c r="AU140" s="178">
        <v>1.89905088728205</v>
      </c>
      <c r="AV140" s="179">
        <v>40.749267826560001</v>
      </c>
      <c r="AW140" s="168">
        <v>0.01</v>
      </c>
      <c r="AX140" s="168">
        <v>0.01</v>
      </c>
      <c r="AY140" s="176">
        <v>0</v>
      </c>
      <c r="AZ140" s="176">
        <v>0</v>
      </c>
      <c r="BA140" s="167"/>
      <c r="BB140" s="184">
        <v>208</v>
      </c>
      <c r="BC140" s="180">
        <v>57.091611137078999</v>
      </c>
      <c r="BD140" s="181" t="s">
        <v>55</v>
      </c>
      <c r="BE140" s="178">
        <v>1.7841128480337201</v>
      </c>
      <c r="BF140" s="179">
        <v>68.098535653119995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88">
        <v>0.77</v>
      </c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211</v>
      </c>
      <c r="D141" s="166">
        <v>2.7951370648</v>
      </c>
      <c r="E141" s="167"/>
      <c r="F141" s="168">
        <v>5.2999999999999999E-2</v>
      </c>
      <c r="G141" s="168">
        <v>5.2999999999999999E-2</v>
      </c>
      <c r="H141" s="169"/>
      <c r="I141" s="170">
        <v>7</v>
      </c>
      <c r="J141" s="170">
        <v>7</v>
      </c>
      <c r="K141" s="167"/>
      <c r="L141" s="171">
        <v>2016.1551099999999</v>
      </c>
      <c r="M141" s="171">
        <v>1634.13147</v>
      </c>
      <c r="N141" s="171">
        <v>3650.28658</v>
      </c>
      <c r="O141" s="166">
        <v>1305.94188956569</v>
      </c>
      <c r="P141" s="172">
        <v>229.53</v>
      </c>
      <c r="Q141" s="178">
        <v>5.6896348606530296</v>
      </c>
      <c r="R141" s="179">
        <v>2880.4052074197498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1787.2972400000001</v>
      </c>
      <c r="Y141" s="166">
        <v>639.43098265483002</v>
      </c>
      <c r="Z141" s="177">
        <v>573</v>
      </c>
      <c r="AA141" s="182">
        <v>1.1159353973033701</v>
      </c>
      <c r="AB141" s="183">
        <v>-134.63900575648</v>
      </c>
      <c r="AC141" s="168">
        <v>1.2E-2</v>
      </c>
      <c r="AD141" s="168">
        <v>1.2E-2</v>
      </c>
      <c r="AE141" s="176">
        <v>0</v>
      </c>
      <c r="AF141" s="176">
        <v>135</v>
      </c>
      <c r="AG141" s="167"/>
      <c r="AH141" s="180">
        <v>176.15</v>
      </c>
      <c r="AI141" s="166">
        <v>63.0201653501396</v>
      </c>
      <c r="AJ141" s="181" t="s">
        <v>53</v>
      </c>
      <c r="AK141" s="182">
        <v>1.00032008492285</v>
      </c>
      <c r="AL141" s="183">
        <v>-35.162362098880003</v>
      </c>
      <c r="AM141" s="168">
        <v>1E-3</v>
      </c>
      <c r="AN141" s="168">
        <v>1E-3</v>
      </c>
      <c r="AO141" s="176">
        <v>0</v>
      </c>
      <c r="AP141" s="176">
        <v>36</v>
      </c>
      <c r="AQ141" s="167"/>
      <c r="AR141" s="180">
        <v>65.400000000000006</v>
      </c>
      <c r="AS141" s="166">
        <v>23.397779244389099</v>
      </c>
      <c r="AT141" s="181" t="s">
        <v>54</v>
      </c>
      <c r="AU141" s="178">
        <v>1.46236120277432</v>
      </c>
      <c r="AV141" s="179">
        <v>11.73336835584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164.4</v>
      </c>
      <c r="BC141" s="180">
        <v>58.816435898739499</v>
      </c>
      <c r="BD141" s="181" t="s">
        <v>55</v>
      </c>
      <c r="BE141" s="178">
        <v>1.83801362183561</v>
      </c>
      <c r="BF141" s="179">
        <v>57.066736711680001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0.84</v>
      </c>
      <c r="BN141" s="186">
        <v>1.5E-3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212</v>
      </c>
      <c r="D142" s="166">
        <v>3.6878874074999999</v>
      </c>
      <c r="E142" s="167"/>
      <c r="F142" s="168">
        <v>0.04</v>
      </c>
      <c r="G142" s="168">
        <v>0.04</v>
      </c>
      <c r="H142" s="169"/>
      <c r="I142" s="170">
        <v>4</v>
      </c>
      <c r="J142" s="170">
        <v>4</v>
      </c>
      <c r="K142" s="167"/>
      <c r="L142" s="171">
        <v>2309.8305599999999</v>
      </c>
      <c r="M142" s="171">
        <v>4045.7656000000002</v>
      </c>
      <c r="N142" s="171">
        <v>6355.5961600000001</v>
      </c>
      <c r="O142" s="166">
        <v>1723.37044430226</v>
      </c>
      <c r="P142" s="172">
        <v>247.43600000000001</v>
      </c>
      <c r="Q142" s="178">
        <v>6.9649139345214897</v>
      </c>
      <c r="R142" s="179">
        <v>5260.5768297253999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1890.3948049999999</v>
      </c>
      <c r="Y142" s="166">
        <v>512.59558552561396</v>
      </c>
      <c r="Z142" s="177">
        <v>573</v>
      </c>
      <c r="AA142" s="188">
        <v>0.89458217369216997</v>
      </c>
      <c r="AB142" s="171">
        <v>-645.39657639699999</v>
      </c>
      <c r="AC142" s="168"/>
      <c r="AD142" s="168"/>
      <c r="AE142" s="176">
        <v>223</v>
      </c>
      <c r="AF142" s="176">
        <v>646</v>
      </c>
      <c r="AG142" s="167"/>
      <c r="AH142" s="180">
        <v>230.45</v>
      </c>
      <c r="AI142" s="166">
        <v>62.488350249342602</v>
      </c>
      <c r="AJ142" s="181" t="s">
        <v>53</v>
      </c>
      <c r="AK142" s="188">
        <v>0.99187857538639002</v>
      </c>
      <c r="AL142" s="171">
        <v>-48.354288007000001</v>
      </c>
      <c r="AM142" s="168"/>
      <c r="AN142" s="168"/>
      <c r="AO142" s="176">
        <v>2</v>
      </c>
      <c r="AP142" s="176">
        <v>49</v>
      </c>
      <c r="AQ142" s="167"/>
      <c r="AR142" s="180">
        <v>108.6</v>
      </c>
      <c r="AS142" s="166">
        <v>29.447753686607101</v>
      </c>
      <c r="AT142" s="181" t="s">
        <v>54</v>
      </c>
      <c r="AU142" s="178">
        <v>1.84048460541294</v>
      </c>
      <c r="AV142" s="179">
        <v>37.792561775999999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200.2</v>
      </c>
      <c r="BC142" s="180">
        <v>54.285822173653202</v>
      </c>
      <c r="BD142" s="181" t="s">
        <v>55</v>
      </c>
      <c r="BE142" s="178">
        <v>1.6964319429266601</v>
      </c>
      <c r="BF142" s="179">
        <v>58.585123551999999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8">
        <v>0.8</v>
      </c>
      <c r="BN142" s="186">
        <v>0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213</v>
      </c>
      <c r="D143" s="166">
        <v>7.8660762163999998</v>
      </c>
      <c r="E143" s="167"/>
      <c r="F143" s="168">
        <v>1.7000000000000001E-2</v>
      </c>
      <c r="G143" s="168">
        <v>1.7000000000000001E-2</v>
      </c>
      <c r="H143" s="169"/>
      <c r="I143" s="170">
        <v>3</v>
      </c>
      <c r="J143" s="170">
        <v>3</v>
      </c>
      <c r="K143" s="167"/>
      <c r="L143" s="171">
        <v>5742.8224600000003</v>
      </c>
      <c r="M143" s="171">
        <v>1533.94517</v>
      </c>
      <c r="N143" s="171">
        <v>7276.7676300000003</v>
      </c>
      <c r="O143" s="166">
        <v>925.08226844136698</v>
      </c>
      <c r="P143" s="172">
        <v>287.5</v>
      </c>
      <c r="Q143" s="178">
        <v>3.2176774554482299</v>
      </c>
      <c r="R143" s="179">
        <v>4562.9713353420002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3223.477985</v>
      </c>
      <c r="Y143" s="166">
        <v>409.79490870929601</v>
      </c>
      <c r="Z143" s="177">
        <v>573</v>
      </c>
      <c r="AA143" s="173">
        <v>0.71517436074920704</v>
      </c>
      <c r="AB143" s="174">
        <v>-2185.2360213966399</v>
      </c>
      <c r="AC143" s="168"/>
      <c r="AD143" s="168"/>
      <c r="AE143" s="176">
        <v>1284</v>
      </c>
      <c r="AF143" s="176">
        <v>2186</v>
      </c>
      <c r="AG143" s="167"/>
      <c r="AH143" s="180">
        <v>302.2</v>
      </c>
      <c r="AI143" s="166">
        <v>38.4181377965729</v>
      </c>
      <c r="AJ143" s="181" t="s">
        <v>53</v>
      </c>
      <c r="AK143" s="173">
        <v>0.60981171105671295</v>
      </c>
      <c r="AL143" s="174">
        <v>-292.47536195983997</v>
      </c>
      <c r="AM143" s="168"/>
      <c r="AN143" s="168"/>
      <c r="AO143" s="176">
        <v>194</v>
      </c>
      <c r="AP143" s="176">
        <v>293</v>
      </c>
      <c r="AQ143" s="167"/>
      <c r="AR143" s="180">
        <v>77.400000000000006</v>
      </c>
      <c r="AS143" s="166">
        <v>9.8397215931659296</v>
      </c>
      <c r="AT143" s="181" t="s">
        <v>54</v>
      </c>
      <c r="AU143" s="173">
        <v>0.61498259957287105</v>
      </c>
      <c r="AV143" s="174">
        <v>-73.628663354880004</v>
      </c>
      <c r="AW143" s="168"/>
      <c r="AX143" s="168"/>
      <c r="AY143" s="176">
        <v>49</v>
      </c>
      <c r="AZ143" s="176">
        <v>74</v>
      </c>
      <c r="BA143" s="167"/>
      <c r="BB143" s="184">
        <v>270.39999999999998</v>
      </c>
      <c r="BC143" s="180">
        <v>34.375461483101603</v>
      </c>
      <c r="BD143" s="181" t="s">
        <v>55</v>
      </c>
      <c r="BE143" s="182">
        <v>1.07423317134693</v>
      </c>
      <c r="BF143" s="183">
        <v>-31.65732670976</v>
      </c>
      <c r="BG143" s="168">
        <v>7.0000000000000001E-3</v>
      </c>
      <c r="BH143" s="168">
        <v>7.0000000000000001E-3</v>
      </c>
      <c r="BI143" s="176">
        <v>0</v>
      </c>
      <c r="BJ143" s="176">
        <v>32</v>
      </c>
      <c r="BK143" s="169"/>
      <c r="BL143" s="185">
        <v>0.8</v>
      </c>
      <c r="BM143" s="188">
        <v>0.76</v>
      </c>
      <c r="BN143" s="186"/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214</v>
      </c>
      <c r="D144" s="166">
        <v>4.0876529268999997</v>
      </c>
      <c r="E144" s="167"/>
      <c r="F144" s="168">
        <v>6.4000000000000001E-2</v>
      </c>
      <c r="G144" s="168">
        <v>6.4000000000000001E-2</v>
      </c>
      <c r="H144" s="169"/>
      <c r="I144" s="170">
        <v>7</v>
      </c>
      <c r="J144" s="170">
        <v>7</v>
      </c>
      <c r="K144" s="167"/>
      <c r="L144" s="171">
        <v>975.77193</v>
      </c>
      <c r="M144" s="171">
        <v>2233.2163300000002</v>
      </c>
      <c r="N144" s="171">
        <v>3208.9882600000001</v>
      </c>
      <c r="O144" s="166">
        <v>785.04420932665596</v>
      </c>
      <c r="P144" s="172">
        <v>232.012</v>
      </c>
      <c r="Q144" s="178">
        <v>3.38363623143051</v>
      </c>
      <c r="R144" s="179">
        <v>2070.9268229488898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2779.910425</v>
      </c>
      <c r="Y144" s="166">
        <v>680.07496593117901</v>
      </c>
      <c r="Z144" s="177">
        <v>573</v>
      </c>
      <c r="AA144" s="182">
        <v>1.1868673052900101</v>
      </c>
      <c r="AB144" s="183">
        <v>-30.759727536439598</v>
      </c>
      <c r="AC144" s="168">
        <v>1.9E-2</v>
      </c>
      <c r="AD144" s="168">
        <v>1.9E-2</v>
      </c>
      <c r="AE144" s="176">
        <v>0</v>
      </c>
      <c r="AF144" s="176">
        <v>31</v>
      </c>
      <c r="AG144" s="167"/>
      <c r="AH144" s="180">
        <v>269.7</v>
      </c>
      <c r="AI144" s="166">
        <v>65.979182876598898</v>
      </c>
      <c r="AJ144" s="181" t="s">
        <v>53</v>
      </c>
      <c r="AK144" s="182">
        <v>1.04728861708887</v>
      </c>
      <c r="AL144" s="183">
        <v>-39.326561273640003</v>
      </c>
      <c r="AM144" s="168">
        <v>5.0000000000000001E-3</v>
      </c>
      <c r="AN144" s="168">
        <v>5.0000000000000001E-3</v>
      </c>
      <c r="AO144" s="176">
        <v>0</v>
      </c>
      <c r="AP144" s="176">
        <v>40</v>
      </c>
      <c r="AQ144" s="167"/>
      <c r="AR144" s="180">
        <v>87.1</v>
      </c>
      <c r="AS144" s="166">
        <v>21.3080712960762</v>
      </c>
      <c r="AT144" s="181" t="s">
        <v>54</v>
      </c>
      <c r="AU144" s="178">
        <v>1.33175445600477</v>
      </c>
      <c r="AV144" s="179">
        <v>8.6170638035200096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207.4</v>
      </c>
      <c r="BC144" s="180">
        <v>50.738162879520303</v>
      </c>
      <c r="BD144" s="181" t="s">
        <v>55</v>
      </c>
      <c r="BE144" s="178">
        <v>1.5855675899850099</v>
      </c>
      <c r="BF144" s="179">
        <v>50.434127607039997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2">
        <v>0.83</v>
      </c>
      <c r="BN144" s="186">
        <v>1.1249999999999999E-3</v>
      </c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215</v>
      </c>
      <c r="D145" s="166">
        <v>2.971564415</v>
      </c>
      <c r="E145" s="167"/>
      <c r="F145" s="168">
        <v>7.2999999999999995E-2</v>
      </c>
      <c r="G145" s="168">
        <v>7.2999999999999995E-2</v>
      </c>
      <c r="H145" s="169"/>
      <c r="I145" s="170">
        <v>6</v>
      </c>
      <c r="J145" s="170">
        <v>6</v>
      </c>
      <c r="K145" s="167"/>
      <c r="L145" s="171">
        <v>2014.65408</v>
      </c>
      <c r="M145" s="171">
        <v>-848.19722000000002</v>
      </c>
      <c r="N145" s="171">
        <v>1166.45686</v>
      </c>
      <c r="O145" s="166">
        <v>392.53965154243502</v>
      </c>
      <c r="P145" s="172">
        <v>221.65100000000001</v>
      </c>
      <c r="Q145" s="178">
        <v>1.7709807379278</v>
      </c>
      <c r="R145" s="179">
        <v>376.076591021002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1968.1633899999999</v>
      </c>
      <c r="Y145" s="166">
        <v>662.33239975045296</v>
      </c>
      <c r="Z145" s="177">
        <v>573</v>
      </c>
      <c r="AA145" s="182">
        <v>1.1559029664056799</v>
      </c>
      <c r="AB145" s="183">
        <v>-75.084301753999796</v>
      </c>
      <c r="AC145" s="168">
        <v>1.6E-2</v>
      </c>
      <c r="AD145" s="168">
        <v>1.6E-2</v>
      </c>
      <c r="AE145" s="176">
        <v>0</v>
      </c>
      <c r="AF145" s="176">
        <v>76</v>
      </c>
      <c r="AG145" s="167"/>
      <c r="AH145" s="180">
        <v>226.95</v>
      </c>
      <c r="AI145" s="166">
        <v>76.373912291583295</v>
      </c>
      <c r="AJ145" s="181" t="s">
        <v>53</v>
      </c>
      <c r="AK145" s="178">
        <v>1.2122843220886199</v>
      </c>
      <c r="AL145" s="179">
        <v>2.2997302260000398</v>
      </c>
      <c r="AM145" s="168">
        <v>0.02</v>
      </c>
      <c r="AN145" s="168">
        <v>0.02</v>
      </c>
      <c r="AO145" s="176">
        <v>0</v>
      </c>
      <c r="AP145" s="176">
        <v>0</v>
      </c>
      <c r="AQ145" s="167"/>
      <c r="AR145" s="180">
        <v>54</v>
      </c>
      <c r="AS145" s="166">
        <v>18.172246150013201</v>
      </c>
      <c r="AT145" s="181" t="s">
        <v>54</v>
      </c>
      <c r="AU145" s="182">
        <v>1.13576538437582</v>
      </c>
      <c r="AV145" s="183">
        <v>-3.054036768</v>
      </c>
      <c r="AW145" s="168">
        <v>7.0000000000000001E-3</v>
      </c>
      <c r="AX145" s="168">
        <v>7.0000000000000001E-3</v>
      </c>
      <c r="AY145" s="176">
        <v>0</v>
      </c>
      <c r="AZ145" s="176">
        <v>4</v>
      </c>
      <c r="BA145" s="167"/>
      <c r="BB145" s="184">
        <v>151.4</v>
      </c>
      <c r="BC145" s="180">
        <v>50.949593835407399</v>
      </c>
      <c r="BD145" s="181" t="s">
        <v>55</v>
      </c>
      <c r="BE145" s="178">
        <v>1.5921748073564801</v>
      </c>
      <c r="BF145" s="179">
        <v>37.291926463999999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0.73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216</v>
      </c>
      <c r="D146" s="166">
        <v>4.8233411048999999</v>
      </c>
      <c r="E146" s="167"/>
      <c r="F146" s="168">
        <v>3.9E-2</v>
      </c>
      <c r="G146" s="168">
        <v>3.9E-2</v>
      </c>
      <c r="H146" s="169"/>
      <c r="I146" s="170">
        <v>6</v>
      </c>
      <c r="J146" s="170">
        <v>6</v>
      </c>
      <c r="K146" s="167"/>
      <c r="L146" s="171">
        <v>2252.8888299999999</v>
      </c>
      <c r="M146" s="171">
        <v>1925.52441</v>
      </c>
      <c r="N146" s="171">
        <v>4178.4132399999999</v>
      </c>
      <c r="O146" s="166">
        <v>866.29022271619499</v>
      </c>
      <c r="P146" s="172">
        <v>287.5</v>
      </c>
      <c r="Q146" s="178">
        <v>3.0131833833606798</v>
      </c>
      <c r="R146" s="179">
        <v>2514.3605588095002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2872.8153050000001</v>
      </c>
      <c r="Y146" s="166">
        <v>595.60691282677999</v>
      </c>
      <c r="Z146" s="177">
        <v>573</v>
      </c>
      <c r="AA146" s="182">
        <v>1.03945360004674</v>
      </c>
      <c r="AB146" s="183">
        <v>-443.71403872923997</v>
      </c>
      <c r="AC146" s="168">
        <v>4.0000000000000001E-3</v>
      </c>
      <c r="AD146" s="168">
        <v>4.0000000000000001E-3</v>
      </c>
      <c r="AE146" s="176">
        <v>0</v>
      </c>
      <c r="AF146" s="176">
        <v>444</v>
      </c>
      <c r="AG146" s="167"/>
      <c r="AH146" s="180">
        <v>235.6</v>
      </c>
      <c r="AI146" s="166">
        <v>48.845809341714499</v>
      </c>
      <c r="AJ146" s="181" t="s">
        <v>53</v>
      </c>
      <c r="AK146" s="173">
        <v>0.77533030701134098</v>
      </c>
      <c r="AL146" s="174">
        <v>-129.04458753044</v>
      </c>
      <c r="AM146" s="168"/>
      <c r="AN146" s="168"/>
      <c r="AO146" s="176">
        <v>69</v>
      </c>
      <c r="AP146" s="176">
        <v>130</v>
      </c>
      <c r="AQ146" s="167"/>
      <c r="AR146" s="180">
        <v>93.2</v>
      </c>
      <c r="AS146" s="166">
        <v>19.322705563021199</v>
      </c>
      <c r="AT146" s="181" t="s">
        <v>54</v>
      </c>
      <c r="AU146" s="178">
        <v>1.20766909768882</v>
      </c>
      <c r="AV146" s="179">
        <v>0.59185078592000195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177.4</v>
      </c>
      <c r="BC146" s="180">
        <v>36.779484623175499</v>
      </c>
      <c r="BD146" s="181" t="s">
        <v>55</v>
      </c>
      <c r="BE146" s="182">
        <v>1.1493588944742299</v>
      </c>
      <c r="BF146" s="183">
        <v>-7.8162984281599996</v>
      </c>
      <c r="BG146" s="168">
        <v>1.4999999999999999E-2</v>
      </c>
      <c r="BH146" s="168">
        <v>1.4999999999999999E-2</v>
      </c>
      <c r="BI146" s="176">
        <v>0</v>
      </c>
      <c r="BJ146" s="176">
        <v>8</v>
      </c>
      <c r="BK146" s="169"/>
      <c r="BL146" s="185">
        <v>0.8</v>
      </c>
      <c r="BM146" s="182">
        <v>0.81</v>
      </c>
      <c r="BN146" s="186">
        <v>3.7500000000000001E-4</v>
      </c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217</v>
      </c>
      <c r="D147" s="166">
        <v>2.8270338857000001</v>
      </c>
      <c r="E147" s="167"/>
      <c r="F147" s="168">
        <v>5.8999999999999997E-2</v>
      </c>
      <c r="G147" s="168">
        <v>5.8999999999999997E-2</v>
      </c>
      <c r="H147" s="169"/>
      <c r="I147" s="170">
        <v>7</v>
      </c>
      <c r="J147" s="170">
        <v>7</v>
      </c>
      <c r="K147" s="167"/>
      <c r="L147" s="171">
        <v>1794.2928400000001</v>
      </c>
      <c r="M147" s="171">
        <v>2418.7500100000002</v>
      </c>
      <c r="N147" s="171">
        <v>4213.0428499999998</v>
      </c>
      <c r="O147" s="166">
        <v>1490.26966790559</v>
      </c>
      <c r="P147" s="172">
        <v>264.61399999999998</v>
      </c>
      <c r="Q147" s="178">
        <v>5.6318625163656897</v>
      </c>
      <c r="R147" s="179">
        <v>3315.35555644326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1917.242935</v>
      </c>
      <c r="Y147" s="166">
        <v>678.18180202862095</v>
      </c>
      <c r="Z147" s="177">
        <v>573</v>
      </c>
      <c r="AA147" s="182">
        <v>1.18356335432569</v>
      </c>
      <c r="AB147" s="183">
        <v>-26.62556480732</v>
      </c>
      <c r="AC147" s="168">
        <v>1.7999999999999999E-2</v>
      </c>
      <c r="AD147" s="168">
        <v>1.7999999999999999E-2</v>
      </c>
      <c r="AE147" s="176">
        <v>0</v>
      </c>
      <c r="AF147" s="176">
        <v>27</v>
      </c>
      <c r="AG147" s="167"/>
      <c r="AH147" s="180">
        <v>178.8</v>
      </c>
      <c r="AI147" s="166">
        <v>63.246500476851303</v>
      </c>
      <c r="AJ147" s="181" t="s">
        <v>53</v>
      </c>
      <c r="AK147" s="182">
        <v>1.0039127059817701</v>
      </c>
      <c r="AL147" s="183">
        <v>-34.923761758919902</v>
      </c>
      <c r="AM147" s="168">
        <v>1E-3</v>
      </c>
      <c r="AN147" s="168">
        <v>1E-3</v>
      </c>
      <c r="AO147" s="176">
        <v>0</v>
      </c>
      <c r="AP147" s="176">
        <v>35</v>
      </c>
      <c r="AQ147" s="167"/>
      <c r="AR147" s="180">
        <v>93.4</v>
      </c>
      <c r="AS147" s="166">
        <v>33.038160763634899</v>
      </c>
      <c r="AT147" s="181" t="s">
        <v>54</v>
      </c>
      <c r="AU147" s="178">
        <v>2.0648850477271798</v>
      </c>
      <c r="AV147" s="179">
        <v>39.12094939456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196.2</v>
      </c>
      <c r="BC147" s="180">
        <v>69.401361261511397</v>
      </c>
      <c r="BD147" s="181" t="s">
        <v>55</v>
      </c>
      <c r="BE147" s="178">
        <v>2.1687925394222298</v>
      </c>
      <c r="BF147" s="179">
        <v>87.641898789120006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0.82</v>
      </c>
      <c r="BN147" s="186">
        <v>7.5000000000000002E-4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218</v>
      </c>
      <c r="D148" s="166">
        <v>8.2089189505999993</v>
      </c>
      <c r="E148" s="167"/>
      <c r="F148" s="168">
        <v>4.8500000000000001E-2</v>
      </c>
      <c r="G148" s="168">
        <v>4.8500000000000001E-2</v>
      </c>
      <c r="H148" s="169"/>
      <c r="I148" s="170">
        <v>6</v>
      </c>
      <c r="J148" s="170">
        <v>6</v>
      </c>
      <c r="K148" s="167"/>
      <c r="L148" s="171">
        <v>3420.64077</v>
      </c>
      <c r="M148" s="171">
        <v>5180.4016099999999</v>
      </c>
      <c r="N148" s="171">
        <v>8601.0423800000008</v>
      </c>
      <c r="O148" s="166">
        <v>1047.7679742923201</v>
      </c>
      <c r="P148" s="172">
        <v>241.934</v>
      </c>
      <c r="Q148" s="178">
        <v>4.3308008559868396</v>
      </c>
      <c r="R148" s="179">
        <v>6217.8224631266503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5359.4222799999998</v>
      </c>
      <c r="Y148" s="166">
        <v>652.87796264674705</v>
      </c>
      <c r="Z148" s="177">
        <v>573</v>
      </c>
      <c r="AA148" s="182">
        <v>1.1394030761723299</v>
      </c>
      <c r="AB148" s="183">
        <v>-285.03039043255899</v>
      </c>
      <c r="AC148" s="168">
        <v>1.4E-2</v>
      </c>
      <c r="AD148" s="168">
        <v>1.4E-2</v>
      </c>
      <c r="AE148" s="176">
        <v>0</v>
      </c>
      <c r="AF148" s="176">
        <v>286</v>
      </c>
      <c r="AG148" s="167"/>
      <c r="AH148" s="180">
        <v>467.15</v>
      </c>
      <c r="AI148" s="166">
        <v>56.907615096608502</v>
      </c>
      <c r="AJ148" s="181" t="s">
        <v>53</v>
      </c>
      <c r="AK148" s="188">
        <v>0.90329547772394403</v>
      </c>
      <c r="AL148" s="171">
        <v>-153.44427266535999</v>
      </c>
      <c r="AM148" s="168"/>
      <c r="AN148" s="168"/>
      <c r="AO148" s="176">
        <v>51</v>
      </c>
      <c r="AP148" s="176">
        <v>154</v>
      </c>
      <c r="AQ148" s="167"/>
      <c r="AR148" s="180">
        <v>143.4</v>
      </c>
      <c r="AS148" s="166">
        <v>17.468804462921199</v>
      </c>
      <c r="AT148" s="181" t="s">
        <v>54</v>
      </c>
      <c r="AU148" s="182">
        <v>1.09180027893258</v>
      </c>
      <c r="AV148" s="183">
        <v>-14.211243851520001</v>
      </c>
      <c r="AW148" s="168">
        <v>4.4999999999999997E-3</v>
      </c>
      <c r="AX148" s="168">
        <v>4.4999999999999997E-3</v>
      </c>
      <c r="AY148" s="176">
        <v>0</v>
      </c>
      <c r="AZ148" s="176">
        <v>15</v>
      </c>
      <c r="BA148" s="167"/>
      <c r="BB148" s="184">
        <v>346.2</v>
      </c>
      <c r="BC148" s="180">
        <v>42.173640900023202</v>
      </c>
      <c r="BD148" s="181" t="s">
        <v>55</v>
      </c>
      <c r="BE148" s="178">
        <v>1.3179262781257299</v>
      </c>
      <c r="BF148" s="179">
        <v>30.977512296960001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2">
        <v>0.81</v>
      </c>
      <c r="BN148" s="186">
        <v>3.7500000000000001E-4</v>
      </c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219</v>
      </c>
      <c r="D149" s="166">
        <v>5.1753039335000004</v>
      </c>
      <c r="E149" s="167"/>
      <c r="F149" s="168">
        <v>0.05</v>
      </c>
      <c r="G149" s="168">
        <v>0.05</v>
      </c>
      <c r="H149" s="169"/>
      <c r="I149" s="170">
        <v>5</v>
      </c>
      <c r="J149" s="170">
        <v>5</v>
      </c>
      <c r="K149" s="167"/>
      <c r="L149" s="171">
        <v>6271.41309</v>
      </c>
      <c r="M149" s="171">
        <v>8529.8827999999994</v>
      </c>
      <c r="N149" s="171">
        <v>14801.295889999999</v>
      </c>
      <c r="O149" s="166">
        <v>2859.9858250238199</v>
      </c>
      <c r="P149" s="172">
        <v>267.06299999999999</v>
      </c>
      <c r="Q149" s="178">
        <v>10.7090305471886</v>
      </c>
      <c r="R149" s="179">
        <v>13142.7372567292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3641.7579900000001</v>
      </c>
      <c r="Y149" s="166">
        <v>703.68002281503095</v>
      </c>
      <c r="Z149" s="177">
        <v>573</v>
      </c>
      <c r="AA149" s="178">
        <v>1.22806286704194</v>
      </c>
      <c r="AB149" s="179">
        <v>83.219005325400303</v>
      </c>
      <c r="AC149" s="168">
        <v>0.02</v>
      </c>
      <c r="AD149" s="168">
        <v>0.02</v>
      </c>
      <c r="AE149" s="176">
        <v>0</v>
      </c>
      <c r="AF149" s="176">
        <v>0</v>
      </c>
      <c r="AG149" s="167"/>
      <c r="AH149" s="180">
        <v>314.10000000000002</v>
      </c>
      <c r="AI149" s="166">
        <v>60.692087660169101</v>
      </c>
      <c r="AJ149" s="181" t="s">
        <v>53</v>
      </c>
      <c r="AK149" s="188">
        <v>0.96336647079633497</v>
      </c>
      <c r="AL149" s="171">
        <v>-77.152977372599906</v>
      </c>
      <c r="AM149" s="168"/>
      <c r="AN149" s="168"/>
      <c r="AO149" s="176">
        <v>12</v>
      </c>
      <c r="AP149" s="176">
        <v>78</v>
      </c>
      <c r="AQ149" s="167"/>
      <c r="AR149" s="180">
        <v>65.400000000000006</v>
      </c>
      <c r="AS149" s="166">
        <v>12.636938977953101</v>
      </c>
      <c r="AT149" s="181" t="s">
        <v>54</v>
      </c>
      <c r="AU149" s="173">
        <v>0.78980868612206701</v>
      </c>
      <c r="AV149" s="174">
        <v>-33.965835523199999</v>
      </c>
      <c r="AW149" s="168"/>
      <c r="AX149" s="168"/>
      <c r="AY149" s="176">
        <v>18</v>
      </c>
      <c r="AZ149" s="176">
        <v>34</v>
      </c>
      <c r="BA149" s="167"/>
      <c r="BB149" s="184">
        <v>246</v>
      </c>
      <c r="BC149" s="180">
        <v>47.533440192300503</v>
      </c>
      <c r="BD149" s="181" t="s">
        <v>55</v>
      </c>
      <c r="BE149" s="178">
        <v>1.4854200060093901</v>
      </c>
      <c r="BF149" s="179">
        <v>47.268328953599998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2">
        <v>0.82</v>
      </c>
      <c r="BN149" s="186">
        <v>7.5000000000000002E-4</v>
      </c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220</v>
      </c>
      <c r="B150" s="165" t="s">
        <v>221</v>
      </c>
      <c r="C150" s="165" t="s">
        <v>222</v>
      </c>
      <c r="D150" s="166">
        <v>2.4519047284000002</v>
      </c>
      <c r="E150" s="167"/>
      <c r="F150" s="168">
        <v>1.4E-2</v>
      </c>
      <c r="G150" s="168">
        <v>1.4E-2</v>
      </c>
      <c r="H150" s="169"/>
      <c r="I150" s="170">
        <v>3</v>
      </c>
      <c r="J150" s="170">
        <v>3</v>
      </c>
      <c r="K150" s="167"/>
      <c r="L150" s="171">
        <v>787.56478000000004</v>
      </c>
      <c r="M150" s="171">
        <v>1085.66841</v>
      </c>
      <c r="N150" s="171">
        <v>1873.2331899999999</v>
      </c>
      <c r="O150" s="166">
        <v>763.99101820827502</v>
      </c>
      <c r="P150" s="172">
        <v>242.67599999999999</v>
      </c>
      <c r="Q150" s="178">
        <v>3.1481935511063099</v>
      </c>
      <c r="R150" s="179">
        <v>1159.2110717569601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1456.17605</v>
      </c>
      <c r="Y150" s="166">
        <v>593.89585293970003</v>
      </c>
      <c r="Z150" s="177">
        <v>573</v>
      </c>
      <c r="AA150" s="182">
        <v>1.03646745713735</v>
      </c>
      <c r="AB150" s="183">
        <v>-229.75364124783999</v>
      </c>
      <c r="AC150" s="168">
        <v>4.0000000000000001E-3</v>
      </c>
      <c r="AD150" s="168">
        <v>4.0000000000000001E-3</v>
      </c>
      <c r="AE150" s="176">
        <v>0</v>
      </c>
      <c r="AF150" s="176">
        <v>230</v>
      </c>
      <c r="AG150" s="167"/>
      <c r="AH150" s="180">
        <v>123.7</v>
      </c>
      <c r="AI150" s="166">
        <v>50.450573616178403</v>
      </c>
      <c r="AJ150" s="181" t="s">
        <v>53</v>
      </c>
      <c r="AK150" s="188">
        <v>0.80080275581235505</v>
      </c>
      <c r="AL150" s="171">
        <v>-61.663997467039998</v>
      </c>
      <c r="AM150" s="168"/>
      <c r="AN150" s="168"/>
      <c r="AO150" s="176">
        <v>31</v>
      </c>
      <c r="AP150" s="176">
        <v>62</v>
      </c>
      <c r="AQ150" s="167"/>
      <c r="AR150" s="180">
        <v>20.399999999999999</v>
      </c>
      <c r="AS150" s="166">
        <v>8.3200622616817999</v>
      </c>
      <c r="AT150" s="181" t="s">
        <v>54</v>
      </c>
      <c r="AU150" s="173">
        <v>0.52000389135511205</v>
      </c>
      <c r="AV150" s="174">
        <v>-26.676570785279999</v>
      </c>
      <c r="AW150" s="168"/>
      <c r="AX150" s="168"/>
      <c r="AY150" s="176">
        <v>19</v>
      </c>
      <c r="AZ150" s="176">
        <v>27</v>
      </c>
      <c r="BA150" s="167"/>
      <c r="BB150" s="184">
        <v>64</v>
      </c>
      <c r="BC150" s="180">
        <v>26.102156115080099</v>
      </c>
      <c r="BD150" s="181" t="s">
        <v>55</v>
      </c>
      <c r="BE150" s="188">
        <v>0.81569237859625499</v>
      </c>
      <c r="BF150" s="171">
        <v>-30.153141570559999</v>
      </c>
      <c r="BG150" s="168"/>
      <c r="BH150" s="168"/>
      <c r="BI150" s="176">
        <v>15</v>
      </c>
      <c r="BJ150" s="176">
        <v>31</v>
      </c>
      <c r="BK150" s="169"/>
      <c r="BL150" s="185">
        <v>0.8</v>
      </c>
      <c r="BM150" s="188">
        <v>0.78</v>
      </c>
      <c r="BN150" s="186"/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220</v>
      </c>
      <c r="B151" s="165" t="s">
        <v>221</v>
      </c>
      <c r="C151" s="165" t="s">
        <v>223</v>
      </c>
      <c r="D151" s="166">
        <v>1.3371805613000001</v>
      </c>
      <c r="E151" s="167"/>
      <c r="F151" s="168">
        <v>1.7999999999999999E-2</v>
      </c>
      <c r="G151" s="168">
        <v>1.7999999999999999E-2</v>
      </c>
      <c r="H151" s="169"/>
      <c r="I151" s="170">
        <v>3</v>
      </c>
      <c r="J151" s="170">
        <v>3</v>
      </c>
      <c r="K151" s="167"/>
      <c r="L151" s="171">
        <v>982.87054999999998</v>
      </c>
      <c r="M151" s="171">
        <v>-209.26930999999999</v>
      </c>
      <c r="N151" s="171">
        <v>773.60123999999996</v>
      </c>
      <c r="O151" s="166">
        <v>578.53162272110001</v>
      </c>
      <c r="P151" s="172">
        <v>219.79400000000001</v>
      </c>
      <c r="Q151" s="178">
        <v>2.6321538473347799</v>
      </c>
      <c r="R151" s="179">
        <v>420.91612285155298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828.91499499999998</v>
      </c>
      <c r="Y151" s="166">
        <v>619.89758076810006</v>
      </c>
      <c r="Z151" s="177">
        <v>573</v>
      </c>
      <c r="AA151" s="182">
        <v>1.08184569069476</v>
      </c>
      <c r="AB151" s="183">
        <v>-90.530358949880096</v>
      </c>
      <c r="AC151" s="168">
        <v>8.0000000000000002E-3</v>
      </c>
      <c r="AD151" s="168">
        <v>8.0000000000000002E-3</v>
      </c>
      <c r="AE151" s="176">
        <v>0</v>
      </c>
      <c r="AF151" s="176">
        <v>91</v>
      </c>
      <c r="AG151" s="167"/>
      <c r="AH151" s="180">
        <v>72.7</v>
      </c>
      <c r="AI151" s="166">
        <v>54.368125071547098</v>
      </c>
      <c r="AJ151" s="181" t="s">
        <v>53</v>
      </c>
      <c r="AK151" s="188">
        <v>0.86298611224678001</v>
      </c>
      <c r="AL151" s="171">
        <v>-28.390850434280001</v>
      </c>
      <c r="AM151" s="168"/>
      <c r="AN151" s="168"/>
      <c r="AO151" s="176">
        <v>12</v>
      </c>
      <c r="AP151" s="176">
        <v>29</v>
      </c>
      <c r="AQ151" s="167"/>
      <c r="AR151" s="180">
        <v>10.6</v>
      </c>
      <c r="AS151" s="166">
        <v>7.9271269017661599</v>
      </c>
      <c r="AT151" s="181" t="s">
        <v>54</v>
      </c>
      <c r="AU151" s="173">
        <v>0.49544543136038499</v>
      </c>
      <c r="AV151" s="174">
        <v>-15.073866776959999</v>
      </c>
      <c r="AW151" s="168"/>
      <c r="AX151" s="168"/>
      <c r="AY151" s="176">
        <v>11</v>
      </c>
      <c r="AZ151" s="176">
        <v>16</v>
      </c>
      <c r="BA151" s="167"/>
      <c r="BB151" s="184">
        <v>31.8</v>
      </c>
      <c r="BC151" s="180">
        <v>23.781380705298499</v>
      </c>
      <c r="BD151" s="181" t="s">
        <v>55</v>
      </c>
      <c r="BE151" s="173">
        <v>0.74316814704057699</v>
      </c>
      <c r="BF151" s="174">
        <v>-19.547733553920001</v>
      </c>
      <c r="BG151" s="168"/>
      <c r="BH151" s="168"/>
      <c r="BI151" s="176">
        <v>11</v>
      </c>
      <c r="BJ151" s="176">
        <v>20</v>
      </c>
      <c r="BK151" s="169"/>
      <c r="BL151" s="185">
        <v>0.8</v>
      </c>
      <c r="BM151" s="188">
        <v>0.77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220</v>
      </c>
      <c r="B152" s="165" t="s">
        <v>221</v>
      </c>
      <c r="C152" s="165" t="s">
        <v>224</v>
      </c>
      <c r="D152" s="166">
        <v>2.7313369805000001</v>
      </c>
      <c r="E152" s="167"/>
      <c r="F152" s="168">
        <v>0.03</v>
      </c>
      <c r="G152" s="168">
        <v>0.03</v>
      </c>
      <c r="H152" s="169"/>
      <c r="I152" s="170">
        <v>4</v>
      </c>
      <c r="J152" s="170">
        <v>4</v>
      </c>
      <c r="K152" s="167"/>
      <c r="L152" s="171">
        <v>1355.4406200000001</v>
      </c>
      <c r="M152" s="171">
        <v>868.73081000000002</v>
      </c>
      <c r="N152" s="171">
        <v>2224.1714299999999</v>
      </c>
      <c r="O152" s="166">
        <v>814.31600929477497</v>
      </c>
      <c r="P152" s="172">
        <v>219.79400000000001</v>
      </c>
      <c r="Q152" s="178">
        <v>3.7049055447135699</v>
      </c>
      <c r="R152" s="179">
        <v>1503.77365364958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1641.960345</v>
      </c>
      <c r="Y152" s="166">
        <v>601.15626768961397</v>
      </c>
      <c r="Z152" s="177">
        <v>573</v>
      </c>
      <c r="AA152" s="182">
        <v>1.0491383380272501</v>
      </c>
      <c r="AB152" s="183">
        <v>-236.10696279179999</v>
      </c>
      <c r="AC152" s="168">
        <v>5.0000000000000001E-3</v>
      </c>
      <c r="AD152" s="168">
        <v>5.0000000000000001E-3</v>
      </c>
      <c r="AE152" s="176">
        <v>0</v>
      </c>
      <c r="AF152" s="176">
        <v>237</v>
      </c>
      <c r="AG152" s="167"/>
      <c r="AH152" s="180">
        <v>73.7</v>
      </c>
      <c r="AI152" s="166">
        <v>26.9831223778578</v>
      </c>
      <c r="AJ152" s="181" t="s">
        <v>53</v>
      </c>
      <c r="AK152" s="173">
        <v>0.42830352980726599</v>
      </c>
      <c r="AL152" s="174">
        <v>-132.78907572579999</v>
      </c>
      <c r="AM152" s="168"/>
      <c r="AN152" s="168"/>
      <c r="AO152" s="176">
        <v>99</v>
      </c>
      <c r="AP152" s="176">
        <v>133</v>
      </c>
      <c r="AQ152" s="167"/>
      <c r="AR152" s="180">
        <v>21.6</v>
      </c>
      <c r="AS152" s="166">
        <v>7.9082149709868101</v>
      </c>
      <c r="AT152" s="181" t="s">
        <v>54</v>
      </c>
      <c r="AU152" s="173">
        <v>0.49426343568667602</v>
      </c>
      <c r="AV152" s="174">
        <v>-30.841670025599999</v>
      </c>
      <c r="AW152" s="168"/>
      <c r="AX152" s="168"/>
      <c r="AY152" s="176">
        <v>23</v>
      </c>
      <c r="AZ152" s="176">
        <v>31</v>
      </c>
      <c r="BA152" s="167"/>
      <c r="BB152" s="184">
        <v>100.6</v>
      </c>
      <c r="BC152" s="180">
        <v>36.8317789852441</v>
      </c>
      <c r="BD152" s="181" t="s">
        <v>55</v>
      </c>
      <c r="BE152" s="182">
        <v>1.1509930932888801</v>
      </c>
      <c r="BF152" s="183">
        <v>-4.28334005119999</v>
      </c>
      <c r="BG152" s="168">
        <v>1.4999999999999999E-2</v>
      </c>
      <c r="BH152" s="168">
        <v>1.4999999999999999E-2</v>
      </c>
      <c r="BI152" s="176">
        <v>0</v>
      </c>
      <c r="BJ152" s="176">
        <v>5</v>
      </c>
      <c r="BK152" s="169"/>
      <c r="BL152" s="185">
        <v>0.8</v>
      </c>
      <c r="BM152" s="188">
        <v>0.8</v>
      </c>
      <c r="BN152" s="186">
        <v>0</v>
      </c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220</v>
      </c>
      <c r="B153" s="165" t="s">
        <v>221</v>
      </c>
      <c r="C153" s="165" t="s">
        <v>225</v>
      </c>
      <c r="D153" s="166">
        <v>1.1206443222</v>
      </c>
      <c r="E153" s="167"/>
      <c r="F153" s="168">
        <v>0.05</v>
      </c>
      <c r="G153" s="168">
        <v>0.05</v>
      </c>
      <c r="H153" s="169"/>
      <c r="I153" s="170">
        <v>5</v>
      </c>
      <c r="J153" s="170">
        <v>5</v>
      </c>
      <c r="K153" s="167"/>
      <c r="L153" s="171">
        <v>955.99843999999996</v>
      </c>
      <c r="M153" s="171">
        <v>633.40052000000003</v>
      </c>
      <c r="N153" s="171">
        <v>1589.39896</v>
      </c>
      <c r="O153" s="166">
        <v>1418.2902893576099</v>
      </c>
      <c r="P153" s="172">
        <v>224.79599999999999</v>
      </c>
      <c r="Q153" s="178">
        <v>6.3092327681880898</v>
      </c>
      <c r="R153" s="179">
        <v>1287.09932673607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629.024945</v>
      </c>
      <c r="Y153" s="166">
        <v>561.30650246380196</v>
      </c>
      <c r="Z153" s="177">
        <v>573</v>
      </c>
      <c r="AA153" s="188">
        <v>0.97959249993682695</v>
      </c>
      <c r="AB153" s="171">
        <v>-141.53009094472</v>
      </c>
      <c r="AC153" s="168"/>
      <c r="AD153" s="168"/>
      <c r="AE153" s="176">
        <v>14</v>
      </c>
      <c r="AF153" s="176">
        <v>142</v>
      </c>
      <c r="AG153" s="167"/>
      <c r="AH153" s="180">
        <v>86.4</v>
      </c>
      <c r="AI153" s="166">
        <v>77.098503323858594</v>
      </c>
      <c r="AJ153" s="181" t="s">
        <v>53</v>
      </c>
      <c r="AK153" s="178">
        <v>1.22378576704537</v>
      </c>
      <c r="AL153" s="179">
        <v>1.67928924168</v>
      </c>
      <c r="AM153" s="168">
        <v>0.02</v>
      </c>
      <c r="AN153" s="168">
        <v>0.02</v>
      </c>
      <c r="AO153" s="176">
        <v>0</v>
      </c>
      <c r="AP153" s="176">
        <v>0</v>
      </c>
      <c r="AQ153" s="167"/>
      <c r="AR153" s="180">
        <v>10.6</v>
      </c>
      <c r="AS153" s="166">
        <v>9.4588441577882101</v>
      </c>
      <c r="AT153" s="181" t="s">
        <v>54</v>
      </c>
      <c r="AU153" s="173">
        <v>0.59117775986176302</v>
      </c>
      <c r="AV153" s="174">
        <v>-10.91637098624</v>
      </c>
      <c r="AW153" s="168"/>
      <c r="AX153" s="168"/>
      <c r="AY153" s="176">
        <v>8</v>
      </c>
      <c r="AZ153" s="176">
        <v>11</v>
      </c>
      <c r="BA153" s="167"/>
      <c r="BB153" s="184">
        <v>52.4</v>
      </c>
      <c r="BC153" s="180">
        <v>46.758814515858703</v>
      </c>
      <c r="BD153" s="181" t="s">
        <v>55</v>
      </c>
      <c r="BE153" s="178">
        <v>1.46121295362058</v>
      </c>
      <c r="BF153" s="179">
        <v>9.3672580275200001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220</v>
      </c>
      <c r="B154" s="165" t="s">
        <v>221</v>
      </c>
      <c r="C154" s="165" t="s">
        <v>226</v>
      </c>
      <c r="D154" s="166">
        <v>3.1999230111000001</v>
      </c>
      <c r="E154" s="167"/>
      <c r="F154" s="168">
        <v>0.08</v>
      </c>
      <c r="G154" s="168">
        <v>0.08</v>
      </c>
      <c r="H154" s="169"/>
      <c r="I154" s="170">
        <v>6</v>
      </c>
      <c r="J154" s="170">
        <v>6</v>
      </c>
      <c r="K154" s="167"/>
      <c r="L154" s="171">
        <v>3207.3896500000001</v>
      </c>
      <c r="M154" s="171">
        <v>-57.686889999999998</v>
      </c>
      <c r="N154" s="171">
        <v>3149.7027600000001</v>
      </c>
      <c r="O154" s="166">
        <v>984.30579394385597</v>
      </c>
      <c r="P154" s="172">
        <v>239.25899999999999</v>
      </c>
      <c r="Q154" s="178">
        <v>4.1139760424638396</v>
      </c>
      <c r="R154" s="179">
        <v>2230.9703043446698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2608.43833</v>
      </c>
      <c r="Y154" s="166">
        <v>815.15659000287303</v>
      </c>
      <c r="Z154" s="177">
        <v>573</v>
      </c>
      <c r="AA154" s="178">
        <v>1.42261184991775</v>
      </c>
      <c r="AB154" s="179">
        <v>408.17126756763997</v>
      </c>
      <c r="AC154" s="168">
        <v>0.02</v>
      </c>
      <c r="AD154" s="168">
        <v>0.02</v>
      </c>
      <c r="AE154" s="176">
        <v>0</v>
      </c>
      <c r="AF154" s="176">
        <v>0</v>
      </c>
      <c r="AG154" s="167"/>
      <c r="AH154" s="180">
        <v>310.89999999999998</v>
      </c>
      <c r="AI154" s="166">
        <v>97.158587541493901</v>
      </c>
      <c r="AJ154" s="181" t="s">
        <v>53</v>
      </c>
      <c r="AK154" s="178">
        <v>1.54219980224593</v>
      </c>
      <c r="AL154" s="179">
        <v>68.985820360840094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64.3</v>
      </c>
      <c r="AS154" s="166">
        <v>20.094233447790501</v>
      </c>
      <c r="AT154" s="181" t="s">
        <v>54</v>
      </c>
      <c r="AU154" s="178">
        <v>1.2558895904869001</v>
      </c>
      <c r="AV154" s="179">
        <v>2.8614781868799999</v>
      </c>
      <c r="AW154" s="168">
        <v>0.01</v>
      </c>
      <c r="AX154" s="168">
        <v>0.01</v>
      </c>
      <c r="AY154" s="176">
        <v>0</v>
      </c>
      <c r="AZ154" s="176">
        <v>0</v>
      </c>
      <c r="BA154" s="167"/>
      <c r="BB154" s="184">
        <v>203.2</v>
      </c>
      <c r="BC154" s="180">
        <v>63.5015277852414</v>
      </c>
      <c r="BD154" s="181" t="s">
        <v>55</v>
      </c>
      <c r="BE154" s="178">
        <v>1.98442274328879</v>
      </c>
      <c r="BF154" s="179">
        <v>80.322956373759993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0.78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220</v>
      </c>
      <c r="B155" s="165" t="s">
        <v>221</v>
      </c>
      <c r="C155" s="165" t="s">
        <v>227</v>
      </c>
      <c r="D155" s="166">
        <v>3.723699629</v>
      </c>
      <c r="E155" s="167"/>
      <c r="F155" s="168">
        <v>2.4E-2</v>
      </c>
      <c r="G155" s="168">
        <v>2.4E-2</v>
      </c>
      <c r="H155" s="169"/>
      <c r="I155" s="170">
        <v>3</v>
      </c>
      <c r="J155" s="170">
        <v>3</v>
      </c>
      <c r="K155" s="167"/>
      <c r="L155" s="171">
        <v>2243.84944</v>
      </c>
      <c r="M155" s="171">
        <v>-560.12428</v>
      </c>
      <c r="N155" s="171">
        <v>1683.72516</v>
      </c>
      <c r="O155" s="166">
        <v>452.16460180816603</v>
      </c>
      <c r="P155" s="172">
        <v>272.85399999999998</v>
      </c>
      <c r="Q155" s="178">
        <v>1.65716684310351</v>
      </c>
      <c r="R155" s="179">
        <v>464.49355371460098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1982.9852800000001</v>
      </c>
      <c r="Y155" s="166">
        <v>532.53094437494406</v>
      </c>
      <c r="Z155" s="177">
        <v>573</v>
      </c>
      <c r="AA155" s="188">
        <v>0.92937337587250302</v>
      </c>
      <c r="AB155" s="171">
        <v>-577.43058490040005</v>
      </c>
      <c r="AC155" s="168"/>
      <c r="AD155" s="168"/>
      <c r="AE155" s="176">
        <v>151</v>
      </c>
      <c r="AF155" s="176">
        <v>578</v>
      </c>
      <c r="AG155" s="167"/>
      <c r="AH155" s="180">
        <v>98.7</v>
      </c>
      <c r="AI155" s="166">
        <v>26.505897315489399</v>
      </c>
      <c r="AJ155" s="181" t="s">
        <v>53</v>
      </c>
      <c r="AK155" s="173">
        <v>0.420728528817292</v>
      </c>
      <c r="AL155" s="174">
        <v>-182.8116919524</v>
      </c>
      <c r="AM155" s="168"/>
      <c r="AN155" s="168"/>
      <c r="AO155" s="176">
        <v>136</v>
      </c>
      <c r="AP155" s="176">
        <v>183</v>
      </c>
      <c r="AQ155" s="167"/>
      <c r="AR155" s="180">
        <v>35.799999999999997</v>
      </c>
      <c r="AS155" s="166">
        <v>9.6140944670164199</v>
      </c>
      <c r="AT155" s="181" t="s">
        <v>54</v>
      </c>
      <c r="AU155" s="173">
        <v>0.60088090418852602</v>
      </c>
      <c r="AV155" s="174">
        <v>-35.695032876799999</v>
      </c>
      <c r="AW155" s="168"/>
      <c r="AX155" s="168"/>
      <c r="AY155" s="176">
        <v>24</v>
      </c>
      <c r="AZ155" s="176">
        <v>36</v>
      </c>
      <c r="BA155" s="167"/>
      <c r="BB155" s="184">
        <v>136</v>
      </c>
      <c r="BC155" s="180">
        <v>36.522816969671297</v>
      </c>
      <c r="BD155" s="181" t="s">
        <v>55</v>
      </c>
      <c r="BE155" s="182">
        <v>1.14133803030223</v>
      </c>
      <c r="BF155" s="183">
        <v>-6.9900657536000201</v>
      </c>
      <c r="BG155" s="168">
        <v>1.4E-2</v>
      </c>
      <c r="BH155" s="168">
        <v>1.4E-2</v>
      </c>
      <c r="BI155" s="176">
        <v>0</v>
      </c>
      <c r="BJ155" s="176">
        <v>7</v>
      </c>
      <c r="BK155" s="169"/>
      <c r="BL155" s="185">
        <v>0.8</v>
      </c>
      <c r="BM155" s="188">
        <v>0.73</v>
      </c>
      <c r="BN155" s="186"/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220</v>
      </c>
      <c r="B156" s="165" t="s">
        <v>221</v>
      </c>
      <c r="C156" s="165" t="s">
        <v>228</v>
      </c>
      <c r="D156" s="166">
        <v>3.6316184890000001</v>
      </c>
      <c r="E156" s="167"/>
      <c r="F156" s="168">
        <v>1.7000000000000001E-2</v>
      </c>
      <c r="G156" s="168">
        <v>1.7000000000000001E-2</v>
      </c>
      <c r="H156" s="169"/>
      <c r="I156" s="170">
        <v>3</v>
      </c>
      <c r="J156" s="170">
        <v>3</v>
      </c>
      <c r="K156" s="167"/>
      <c r="L156" s="171">
        <v>1149.9147399999999</v>
      </c>
      <c r="M156" s="171">
        <v>776.89494000000002</v>
      </c>
      <c r="N156" s="171">
        <v>1926.8096800000001</v>
      </c>
      <c r="O156" s="166">
        <v>530.56500451140903</v>
      </c>
      <c r="P156" s="172">
        <v>244.22499999999999</v>
      </c>
      <c r="Q156" s="178">
        <v>2.17244346201826</v>
      </c>
      <c r="R156" s="179">
        <v>862.49124942876995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1871.6552349999999</v>
      </c>
      <c r="Y156" s="166">
        <v>515.377714005244</v>
      </c>
      <c r="Z156" s="177">
        <v>573</v>
      </c>
      <c r="AA156" s="188">
        <v>0.89943754625697103</v>
      </c>
      <c r="AB156" s="171">
        <v>-625.44563803640006</v>
      </c>
      <c r="AC156" s="168"/>
      <c r="AD156" s="168"/>
      <c r="AE156" s="176">
        <v>210</v>
      </c>
      <c r="AF156" s="176">
        <v>626</v>
      </c>
      <c r="AG156" s="167"/>
      <c r="AH156" s="180">
        <v>176.8</v>
      </c>
      <c r="AI156" s="166">
        <v>48.683527891357201</v>
      </c>
      <c r="AJ156" s="181" t="s">
        <v>53</v>
      </c>
      <c r="AK156" s="173">
        <v>0.77275441097392406</v>
      </c>
      <c r="AL156" s="174">
        <v>-97.750357768399994</v>
      </c>
      <c r="AM156" s="168"/>
      <c r="AN156" s="168"/>
      <c r="AO156" s="176">
        <v>52</v>
      </c>
      <c r="AP156" s="176">
        <v>98</v>
      </c>
      <c r="AQ156" s="167"/>
      <c r="AR156" s="180">
        <v>36.4</v>
      </c>
      <c r="AS156" s="166">
        <v>10.023079271749999</v>
      </c>
      <c r="AT156" s="181" t="s">
        <v>54</v>
      </c>
      <c r="AU156" s="173">
        <v>0.62644245448437597</v>
      </c>
      <c r="AV156" s="174">
        <v>-33.3270749888</v>
      </c>
      <c r="AW156" s="168"/>
      <c r="AX156" s="168"/>
      <c r="AY156" s="176">
        <v>22</v>
      </c>
      <c r="AZ156" s="176">
        <v>34</v>
      </c>
      <c r="BA156" s="167"/>
      <c r="BB156" s="184">
        <v>124.6</v>
      </c>
      <c r="BC156" s="180">
        <v>34.309771353298103</v>
      </c>
      <c r="BD156" s="181" t="s">
        <v>55</v>
      </c>
      <c r="BE156" s="182">
        <v>1.0721803547905699</v>
      </c>
      <c r="BF156" s="183">
        <v>-14.854149977600001</v>
      </c>
      <c r="BG156" s="168">
        <v>7.0000000000000001E-3</v>
      </c>
      <c r="BH156" s="168">
        <v>7.0000000000000001E-3</v>
      </c>
      <c r="BI156" s="176">
        <v>0</v>
      </c>
      <c r="BJ156" s="176">
        <v>15</v>
      </c>
      <c r="BK156" s="169"/>
      <c r="BL156" s="185">
        <v>0.8</v>
      </c>
      <c r="BM156" s="188">
        <v>0.78</v>
      </c>
      <c r="BN156" s="186"/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220</v>
      </c>
      <c r="B157" s="165" t="s">
        <v>221</v>
      </c>
      <c r="C157" s="165" t="s">
        <v>229</v>
      </c>
      <c r="D157" s="166">
        <v>8.4869231773999996</v>
      </c>
      <c r="E157" s="167"/>
      <c r="F157" s="168">
        <v>0.04</v>
      </c>
      <c r="G157" s="168">
        <v>0.04</v>
      </c>
      <c r="H157" s="169"/>
      <c r="I157" s="170">
        <v>5</v>
      </c>
      <c r="J157" s="170">
        <v>5</v>
      </c>
      <c r="K157" s="167"/>
      <c r="L157" s="171">
        <v>12718.32114</v>
      </c>
      <c r="M157" s="171">
        <v>465.17326000000003</v>
      </c>
      <c r="N157" s="171">
        <v>13183.4944</v>
      </c>
      <c r="O157" s="166">
        <v>1553.3891522791901</v>
      </c>
      <c r="P157" s="172">
        <v>224.79599999999999</v>
      </c>
      <c r="Q157" s="178">
        <v>6.9102170513674199</v>
      </c>
      <c r="R157" s="179">
        <v>10894.1027408958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5246.2215699999997</v>
      </c>
      <c r="Y157" s="166">
        <v>618.15353577964197</v>
      </c>
      <c r="Z157" s="177">
        <v>573</v>
      </c>
      <c r="AA157" s="182">
        <v>1.07880198216342</v>
      </c>
      <c r="AB157" s="183">
        <v>-589.38680678024002</v>
      </c>
      <c r="AC157" s="168">
        <v>8.0000000000000002E-3</v>
      </c>
      <c r="AD157" s="168">
        <v>8.0000000000000002E-3</v>
      </c>
      <c r="AE157" s="176">
        <v>0</v>
      </c>
      <c r="AF157" s="176">
        <v>590</v>
      </c>
      <c r="AG157" s="167"/>
      <c r="AH157" s="180">
        <v>542.70000000000005</v>
      </c>
      <c r="AI157" s="166">
        <v>63.945435660966801</v>
      </c>
      <c r="AJ157" s="181" t="s">
        <v>53</v>
      </c>
      <c r="AK157" s="182">
        <v>1.01500691525344</v>
      </c>
      <c r="AL157" s="183">
        <v>-98.911392211439903</v>
      </c>
      <c r="AM157" s="168">
        <v>2E-3</v>
      </c>
      <c r="AN157" s="168">
        <v>2E-3</v>
      </c>
      <c r="AO157" s="176">
        <v>0</v>
      </c>
      <c r="AP157" s="176">
        <v>99</v>
      </c>
      <c r="AQ157" s="167"/>
      <c r="AR157" s="180">
        <v>116.6</v>
      </c>
      <c r="AS157" s="166">
        <v>13.738783486399001</v>
      </c>
      <c r="AT157" s="181" t="s">
        <v>54</v>
      </c>
      <c r="AU157" s="188">
        <v>0.858673967899937</v>
      </c>
      <c r="AV157" s="171">
        <v>-46.348925006080002</v>
      </c>
      <c r="AW157" s="168"/>
      <c r="AX157" s="168"/>
      <c r="AY157" s="176">
        <v>20</v>
      </c>
      <c r="AZ157" s="176">
        <v>47</v>
      </c>
      <c r="BA157" s="167"/>
      <c r="BB157" s="184">
        <v>401</v>
      </c>
      <c r="BC157" s="180">
        <v>47.249161046706703</v>
      </c>
      <c r="BD157" s="181" t="s">
        <v>55</v>
      </c>
      <c r="BE157" s="178">
        <v>1.47653628270958</v>
      </c>
      <c r="BF157" s="179">
        <v>75.102149987840093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8">
        <v>0.75</v>
      </c>
      <c r="BN157" s="186"/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220</v>
      </c>
      <c r="B158" s="165" t="s">
        <v>221</v>
      </c>
      <c r="C158" s="165" t="s">
        <v>230</v>
      </c>
      <c r="D158" s="166">
        <v>1.8557394218000001</v>
      </c>
      <c r="E158" s="167"/>
      <c r="F158" s="168">
        <v>3.6999999999999998E-2</v>
      </c>
      <c r="G158" s="168">
        <v>3.6999999999999998E-2</v>
      </c>
      <c r="H158" s="169"/>
      <c r="I158" s="170">
        <v>3</v>
      </c>
      <c r="J158" s="170">
        <v>3</v>
      </c>
      <c r="K158" s="167"/>
      <c r="L158" s="171">
        <v>-7851.7588100000003</v>
      </c>
      <c r="M158" s="171">
        <v>784.15520000000004</v>
      </c>
      <c r="N158" s="171">
        <v>-7067.6036100000001</v>
      </c>
      <c r="O158" s="166">
        <v>-3808.51078927055</v>
      </c>
      <c r="P158" s="172">
        <v>225.90199999999999</v>
      </c>
      <c r="Q158" s="173">
        <v>-16.859128247074199</v>
      </c>
      <c r="R158" s="174">
        <v>-7570.6619062361597</v>
      </c>
      <c r="S158" s="168"/>
      <c r="T158" s="168"/>
      <c r="U158" s="175">
        <v>7487</v>
      </c>
      <c r="V158" s="176">
        <v>7571</v>
      </c>
      <c r="W158" s="167"/>
      <c r="X158" s="175">
        <v>883.646885</v>
      </c>
      <c r="Y158" s="166">
        <v>476.16970066998601</v>
      </c>
      <c r="Z158" s="177">
        <v>573</v>
      </c>
      <c r="AA158" s="188">
        <v>0.83101169401393804</v>
      </c>
      <c r="AB158" s="171">
        <v>-392.35954142968001</v>
      </c>
      <c r="AC158" s="168"/>
      <c r="AD158" s="168"/>
      <c r="AE158" s="176">
        <v>180</v>
      </c>
      <c r="AF158" s="176">
        <v>393</v>
      </c>
      <c r="AG158" s="167"/>
      <c r="AH158" s="180">
        <v>146.25</v>
      </c>
      <c r="AI158" s="166">
        <v>78.809556062640894</v>
      </c>
      <c r="AJ158" s="181" t="s">
        <v>53</v>
      </c>
      <c r="AK158" s="178">
        <v>1.25094533432763</v>
      </c>
      <c r="AL158" s="179">
        <v>5.9560997119200199</v>
      </c>
      <c r="AM158" s="168">
        <v>0.02</v>
      </c>
      <c r="AN158" s="168">
        <v>0.02</v>
      </c>
      <c r="AO158" s="176">
        <v>0</v>
      </c>
      <c r="AP158" s="176">
        <v>0</v>
      </c>
      <c r="AQ158" s="167"/>
      <c r="AR158" s="180">
        <v>23.1</v>
      </c>
      <c r="AS158" s="166">
        <v>12.4478683422017</v>
      </c>
      <c r="AT158" s="181" t="s">
        <v>54</v>
      </c>
      <c r="AU158" s="173">
        <v>0.777991771387609</v>
      </c>
      <c r="AV158" s="174">
        <v>-12.53019689856</v>
      </c>
      <c r="AW158" s="168"/>
      <c r="AX158" s="168"/>
      <c r="AY158" s="176">
        <v>7</v>
      </c>
      <c r="AZ158" s="176">
        <v>13</v>
      </c>
      <c r="BA158" s="167"/>
      <c r="BB158" s="184">
        <v>69.400000000000006</v>
      </c>
      <c r="BC158" s="180">
        <v>37.397491902545497</v>
      </c>
      <c r="BD158" s="181" t="s">
        <v>55</v>
      </c>
      <c r="BE158" s="182">
        <v>1.1686716219545501</v>
      </c>
      <c r="BF158" s="183">
        <v>-1.86039379712</v>
      </c>
      <c r="BG158" s="168">
        <v>1.7000000000000001E-2</v>
      </c>
      <c r="BH158" s="168">
        <v>1.7000000000000001E-2</v>
      </c>
      <c r="BI158" s="176">
        <v>0</v>
      </c>
      <c r="BJ158" s="176">
        <v>2</v>
      </c>
      <c r="BK158" s="169"/>
      <c r="BL158" s="185">
        <v>0.8</v>
      </c>
      <c r="BM158" s="173"/>
      <c r="BN158" s="186"/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231</v>
      </c>
      <c r="D159" s="166">
        <v>2.0961521296000001</v>
      </c>
      <c r="E159" s="167"/>
      <c r="F159" s="168">
        <v>0.05</v>
      </c>
      <c r="G159" s="168">
        <v>0.05</v>
      </c>
      <c r="H159" s="169"/>
      <c r="I159" s="170">
        <v>4</v>
      </c>
      <c r="J159" s="170">
        <v>4</v>
      </c>
      <c r="K159" s="167"/>
      <c r="L159" s="171">
        <v>2133.9153099999999</v>
      </c>
      <c r="M159" s="171">
        <v>480.90388000000002</v>
      </c>
      <c r="N159" s="171">
        <v>2614.8191900000002</v>
      </c>
      <c r="O159" s="166">
        <v>1247.4376993329099</v>
      </c>
      <c r="P159" s="172">
        <v>258.548</v>
      </c>
      <c r="Q159" s="178">
        <v>4.8247818561076103</v>
      </c>
      <c r="R159" s="179">
        <v>1964.47206103542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2001.011465</v>
      </c>
      <c r="Y159" s="166">
        <v>954.61175586613797</v>
      </c>
      <c r="Z159" s="177">
        <v>573</v>
      </c>
      <c r="AA159" s="178">
        <v>1.6659891027332201</v>
      </c>
      <c r="AB159" s="179">
        <v>559.69726068703994</v>
      </c>
      <c r="AC159" s="168">
        <v>0.02</v>
      </c>
      <c r="AD159" s="168">
        <v>0.02</v>
      </c>
      <c r="AE159" s="176">
        <v>0</v>
      </c>
      <c r="AF159" s="176">
        <v>0</v>
      </c>
      <c r="AG159" s="167"/>
      <c r="AH159" s="180">
        <v>126.55</v>
      </c>
      <c r="AI159" s="166">
        <v>60.372526503669903</v>
      </c>
      <c r="AJ159" s="181" t="s">
        <v>53</v>
      </c>
      <c r="AK159" s="188">
        <v>0.958294071486823</v>
      </c>
      <c r="AL159" s="171">
        <v>-31.919100997760001</v>
      </c>
      <c r="AM159" s="168"/>
      <c r="AN159" s="168"/>
      <c r="AO159" s="176">
        <v>6</v>
      </c>
      <c r="AP159" s="176">
        <v>32</v>
      </c>
      <c r="AQ159" s="167"/>
      <c r="AR159" s="180">
        <v>28.8</v>
      </c>
      <c r="AS159" s="166">
        <v>13.7394607926171</v>
      </c>
      <c r="AT159" s="181" t="s">
        <v>54</v>
      </c>
      <c r="AU159" s="188">
        <v>0.85871629953856699</v>
      </c>
      <c r="AV159" s="171">
        <v>-11.446120888319999</v>
      </c>
      <c r="AW159" s="168"/>
      <c r="AX159" s="168"/>
      <c r="AY159" s="176">
        <v>5</v>
      </c>
      <c r="AZ159" s="176">
        <v>12</v>
      </c>
      <c r="BA159" s="167"/>
      <c r="BB159" s="184">
        <v>109</v>
      </c>
      <c r="BC159" s="180">
        <v>52.000042583168799</v>
      </c>
      <c r="BD159" s="181" t="s">
        <v>55</v>
      </c>
      <c r="BE159" s="178">
        <v>1.6250013307240301</v>
      </c>
      <c r="BF159" s="179">
        <v>28.50775822336</v>
      </c>
      <c r="BG159" s="168">
        <v>0.02</v>
      </c>
      <c r="BH159" s="168">
        <v>0.02</v>
      </c>
      <c r="BI159" s="176">
        <v>0</v>
      </c>
      <c r="BJ159" s="176">
        <v>0</v>
      </c>
      <c r="BK159" s="169"/>
      <c r="BL159" s="185">
        <v>0.8</v>
      </c>
      <c r="BM159" s="188">
        <v>0.77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232</v>
      </c>
      <c r="D160" s="166">
        <v>1.8666392637</v>
      </c>
      <c r="E160" s="167"/>
      <c r="F160" s="168">
        <v>4.1000000000000002E-2</v>
      </c>
      <c r="G160" s="168">
        <v>4.1000000000000002E-2</v>
      </c>
      <c r="H160" s="169"/>
      <c r="I160" s="170">
        <v>5</v>
      </c>
      <c r="J160" s="170">
        <v>5</v>
      </c>
      <c r="K160" s="167"/>
      <c r="L160" s="171">
        <v>1549.8575900000001</v>
      </c>
      <c r="M160" s="171">
        <v>917.70875000000001</v>
      </c>
      <c r="N160" s="171">
        <v>2467.5663399999999</v>
      </c>
      <c r="O160" s="166">
        <v>1321.92994542977</v>
      </c>
      <c r="P160" s="172">
        <v>266.29899999999998</v>
      </c>
      <c r="Q160" s="178">
        <v>4.9640815227611403</v>
      </c>
      <c r="R160" s="179">
        <v>1871.06533685914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1084.265525</v>
      </c>
      <c r="Y160" s="166">
        <v>580.86505844241105</v>
      </c>
      <c r="Z160" s="177">
        <v>573</v>
      </c>
      <c r="AA160" s="182">
        <v>1.01372610548414</v>
      </c>
      <c r="AB160" s="183">
        <v>-199.23563272012001</v>
      </c>
      <c r="AC160" s="168">
        <v>1E-3</v>
      </c>
      <c r="AD160" s="168">
        <v>1E-3</v>
      </c>
      <c r="AE160" s="176">
        <v>0</v>
      </c>
      <c r="AF160" s="176">
        <v>200</v>
      </c>
      <c r="AG160" s="167"/>
      <c r="AH160" s="180">
        <v>115.1</v>
      </c>
      <c r="AI160" s="166">
        <v>61.661619488198298</v>
      </c>
      <c r="AJ160" s="181" t="s">
        <v>53</v>
      </c>
      <c r="AK160" s="188">
        <v>0.97875586489203603</v>
      </c>
      <c r="AL160" s="171">
        <v>-26.017928335720001</v>
      </c>
      <c r="AM160" s="168"/>
      <c r="AN160" s="168"/>
      <c r="AO160" s="176">
        <v>3</v>
      </c>
      <c r="AP160" s="176">
        <v>27</v>
      </c>
      <c r="AQ160" s="167"/>
      <c r="AR160" s="180">
        <v>49.6</v>
      </c>
      <c r="AS160" s="166">
        <v>26.5718186499968</v>
      </c>
      <c r="AT160" s="181" t="s">
        <v>54</v>
      </c>
      <c r="AU160" s="178">
        <v>1.6607386656248</v>
      </c>
      <c r="AV160" s="179">
        <v>13.760526136959999</v>
      </c>
      <c r="AW160" s="168">
        <v>0.01</v>
      </c>
      <c r="AX160" s="168">
        <v>0.01</v>
      </c>
      <c r="AY160" s="176">
        <v>0</v>
      </c>
      <c r="AZ160" s="176">
        <v>0</v>
      </c>
      <c r="BA160" s="167"/>
      <c r="BB160" s="184">
        <v>97</v>
      </c>
      <c r="BC160" s="180">
        <v>51.965048569550198</v>
      </c>
      <c r="BD160" s="181" t="s">
        <v>55</v>
      </c>
      <c r="BE160" s="178">
        <v>1.6239077677984399</v>
      </c>
      <c r="BF160" s="179">
        <v>25.321052273919999</v>
      </c>
      <c r="BG160" s="168">
        <v>0.02</v>
      </c>
      <c r="BH160" s="168">
        <v>0.02</v>
      </c>
      <c r="BI160" s="176">
        <v>0</v>
      </c>
      <c r="BJ160" s="176">
        <v>0</v>
      </c>
      <c r="BK160" s="169"/>
      <c r="BL160" s="185">
        <v>0.8</v>
      </c>
      <c r="BM160" s="188">
        <v>0.76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233</v>
      </c>
      <c r="D161" s="166">
        <v>10.4460224551</v>
      </c>
      <c r="E161" s="167"/>
      <c r="F161" s="168">
        <v>0.06</v>
      </c>
      <c r="G161" s="168">
        <v>0.06</v>
      </c>
      <c r="H161" s="169"/>
      <c r="I161" s="170">
        <v>5</v>
      </c>
      <c r="J161" s="170">
        <v>5</v>
      </c>
      <c r="K161" s="167"/>
      <c r="L161" s="171">
        <v>9498.8859699999994</v>
      </c>
      <c r="M161" s="171">
        <v>5147.9662900000003</v>
      </c>
      <c r="N161" s="171">
        <v>14646.85226</v>
      </c>
      <c r="O161" s="166">
        <v>1402.1463502454001</v>
      </c>
      <c r="P161" s="172">
        <v>287.5</v>
      </c>
      <c r="Q161" s="178">
        <v>4.8770307834622599</v>
      </c>
      <c r="R161" s="179">
        <v>11042.9745129905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4557.8626000000004</v>
      </c>
      <c r="Y161" s="166">
        <v>436.325177319023</v>
      </c>
      <c r="Z161" s="177">
        <v>573</v>
      </c>
      <c r="AA161" s="173">
        <v>0.76147500404715995</v>
      </c>
      <c r="AB161" s="174">
        <v>-2624.8224401267598</v>
      </c>
      <c r="AC161" s="168"/>
      <c r="AD161" s="168"/>
      <c r="AE161" s="176">
        <v>1428</v>
      </c>
      <c r="AF161" s="176">
        <v>2625</v>
      </c>
      <c r="AG161" s="167"/>
      <c r="AH161" s="180">
        <v>867.8</v>
      </c>
      <c r="AI161" s="166">
        <v>83.074682610539398</v>
      </c>
      <c r="AJ161" s="181" t="s">
        <v>53</v>
      </c>
      <c r="AK161" s="178">
        <v>1.3186457557228499</v>
      </c>
      <c r="AL161" s="179">
        <v>78.080702394440195</v>
      </c>
      <c r="AM161" s="168">
        <v>0.02</v>
      </c>
      <c r="AN161" s="168">
        <v>0.02</v>
      </c>
      <c r="AO161" s="176">
        <v>0</v>
      </c>
      <c r="AP161" s="176">
        <v>0</v>
      </c>
      <c r="AQ161" s="167"/>
      <c r="AR161" s="180">
        <v>451.2</v>
      </c>
      <c r="AS161" s="166">
        <v>43.193474065309204</v>
      </c>
      <c r="AT161" s="181" t="s">
        <v>54</v>
      </c>
      <c r="AU161" s="178">
        <v>2.6995921290818301</v>
      </c>
      <c r="AV161" s="179">
        <v>250.63636886207999</v>
      </c>
      <c r="AW161" s="168">
        <v>0.01</v>
      </c>
      <c r="AX161" s="168">
        <v>0.01</v>
      </c>
      <c r="AY161" s="176">
        <v>0</v>
      </c>
      <c r="AZ161" s="176">
        <v>0</v>
      </c>
      <c r="BA161" s="167"/>
      <c r="BB161" s="184">
        <v>821</v>
      </c>
      <c r="BC161" s="180">
        <v>78.594508438871699</v>
      </c>
      <c r="BD161" s="181" t="s">
        <v>55</v>
      </c>
      <c r="BE161" s="178">
        <v>2.4560783887147402</v>
      </c>
      <c r="BF161" s="179">
        <v>419.87273772416</v>
      </c>
      <c r="BG161" s="168">
        <v>0.02</v>
      </c>
      <c r="BH161" s="168">
        <v>0.02</v>
      </c>
      <c r="BI161" s="176">
        <v>0</v>
      </c>
      <c r="BJ161" s="176">
        <v>0</v>
      </c>
      <c r="BK161" s="169"/>
      <c r="BL161" s="185">
        <v>0.8</v>
      </c>
      <c r="BM161" s="188">
        <v>0.76</v>
      </c>
      <c r="BN161" s="186"/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234</v>
      </c>
      <c r="D162" s="166">
        <v>4.6766736720999997</v>
      </c>
      <c r="E162" s="167"/>
      <c r="F162" s="168">
        <v>2.4E-2</v>
      </c>
      <c r="G162" s="168">
        <v>2.4E-2</v>
      </c>
      <c r="H162" s="169"/>
      <c r="I162" s="170">
        <v>3</v>
      </c>
      <c r="J162" s="170">
        <v>3</v>
      </c>
      <c r="K162" s="167"/>
      <c r="L162" s="171">
        <v>1210.7938099999999</v>
      </c>
      <c r="M162" s="171">
        <v>1461.1691599999999</v>
      </c>
      <c r="N162" s="171">
        <v>2671.96297</v>
      </c>
      <c r="O162" s="166">
        <v>571.33833945702497</v>
      </c>
      <c r="P162" s="172">
        <v>266.29899999999998</v>
      </c>
      <c r="Q162" s="178">
        <v>2.1454768491696301</v>
      </c>
      <c r="R162" s="179">
        <v>1177.49074335213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2216.6157349999999</v>
      </c>
      <c r="Y162" s="166">
        <v>473.97271873465098</v>
      </c>
      <c r="Z162" s="177">
        <v>573</v>
      </c>
      <c r="AA162" s="188">
        <v>0.82717751960672103</v>
      </c>
      <c r="AB162" s="171">
        <v>-999.06508193596005</v>
      </c>
      <c r="AC162" s="168"/>
      <c r="AD162" s="168"/>
      <c r="AE162" s="176">
        <v>464</v>
      </c>
      <c r="AF162" s="176">
        <v>1000</v>
      </c>
      <c r="AG162" s="167"/>
      <c r="AH162" s="180">
        <v>226.3</v>
      </c>
      <c r="AI162" s="166">
        <v>48.389093588046499</v>
      </c>
      <c r="AJ162" s="181" t="s">
        <v>53</v>
      </c>
      <c r="AK162" s="173">
        <v>0.76808085060391296</v>
      </c>
      <c r="AL162" s="174">
        <v>-127.25652961076</v>
      </c>
      <c r="AM162" s="168"/>
      <c r="AN162" s="168"/>
      <c r="AO162" s="176">
        <v>69</v>
      </c>
      <c r="AP162" s="176">
        <v>128</v>
      </c>
      <c r="AQ162" s="167"/>
      <c r="AR162" s="180">
        <v>60.3</v>
      </c>
      <c r="AS162" s="166">
        <v>12.8937796878445</v>
      </c>
      <c r="AT162" s="181" t="s">
        <v>54</v>
      </c>
      <c r="AU162" s="188">
        <v>0.80586123049027902</v>
      </c>
      <c r="AV162" s="171">
        <v>-29.492134504319999</v>
      </c>
      <c r="AW162" s="168"/>
      <c r="AX162" s="168"/>
      <c r="AY162" s="176">
        <v>15</v>
      </c>
      <c r="AZ162" s="176">
        <v>30</v>
      </c>
      <c r="BA162" s="167"/>
      <c r="BB162" s="184">
        <v>171.2</v>
      </c>
      <c r="BC162" s="180">
        <v>36.607215299485503</v>
      </c>
      <c r="BD162" s="181" t="s">
        <v>55</v>
      </c>
      <c r="BE162" s="182">
        <v>1.14397547810892</v>
      </c>
      <c r="BF162" s="183">
        <v>-8.3842690086399596</v>
      </c>
      <c r="BG162" s="168">
        <v>1.4E-2</v>
      </c>
      <c r="BH162" s="168">
        <v>1.4E-2</v>
      </c>
      <c r="BI162" s="176">
        <v>0</v>
      </c>
      <c r="BJ162" s="176">
        <v>9</v>
      </c>
      <c r="BK162" s="169"/>
      <c r="BL162" s="185">
        <v>0.8</v>
      </c>
      <c r="BM162" s="188">
        <v>0.74</v>
      </c>
      <c r="BN162" s="186"/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235</v>
      </c>
      <c r="D163" s="166">
        <v>3.3325728900999998</v>
      </c>
      <c r="E163" s="167"/>
      <c r="F163" s="168">
        <v>0.04</v>
      </c>
      <c r="G163" s="168">
        <v>0.04</v>
      </c>
      <c r="H163" s="169"/>
      <c r="I163" s="170">
        <v>4</v>
      </c>
      <c r="J163" s="170">
        <v>4</v>
      </c>
      <c r="K163" s="167"/>
      <c r="L163" s="171">
        <v>298.49270999999999</v>
      </c>
      <c r="M163" s="171">
        <v>3183.4748500000001</v>
      </c>
      <c r="N163" s="171">
        <v>3481.96756</v>
      </c>
      <c r="O163" s="166">
        <v>1044.8286278580099</v>
      </c>
      <c r="P163" s="172">
        <v>263.185</v>
      </c>
      <c r="Q163" s="178">
        <v>3.9699398820525902</v>
      </c>
      <c r="R163" s="179">
        <v>2429.4677247028399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1703.567595</v>
      </c>
      <c r="Y163" s="166">
        <v>511.18689708505701</v>
      </c>
      <c r="Z163" s="177">
        <v>573</v>
      </c>
      <c r="AA163" s="188">
        <v>0.892123729642333</v>
      </c>
      <c r="AB163" s="171">
        <v>-587.90952423275996</v>
      </c>
      <c r="AC163" s="168"/>
      <c r="AD163" s="168"/>
      <c r="AE163" s="176">
        <v>206</v>
      </c>
      <c r="AF163" s="176">
        <v>588</v>
      </c>
      <c r="AG163" s="167"/>
      <c r="AH163" s="180">
        <v>171.3</v>
      </c>
      <c r="AI163" s="166">
        <v>51.4017264285133</v>
      </c>
      <c r="AJ163" s="181" t="s">
        <v>53</v>
      </c>
      <c r="AK163" s="188">
        <v>0.81590041950020997</v>
      </c>
      <c r="AL163" s="171">
        <v>-80.642510491560003</v>
      </c>
      <c r="AM163" s="168"/>
      <c r="AN163" s="168"/>
      <c r="AO163" s="176">
        <v>39</v>
      </c>
      <c r="AP163" s="176">
        <v>81</v>
      </c>
      <c r="AQ163" s="167"/>
      <c r="AR163" s="180">
        <v>71.8</v>
      </c>
      <c r="AS163" s="166">
        <v>21.5449151054714</v>
      </c>
      <c r="AT163" s="181" t="s">
        <v>54</v>
      </c>
      <c r="AU163" s="178">
        <v>1.3465571940919601</v>
      </c>
      <c r="AV163" s="179">
        <v>7.81460051008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127.8</v>
      </c>
      <c r="BC163" s="180">
        <v>38.348748613917103</v>
      </c>
      <c r="BD163" s="181" t="s">
        <v>55</v>
      </c>
      <c r="BE163" s="178">
        <v>1.1983983941849099</v>
      </c>
      <c r="BF163" s="179">
        <v>-0.170798979840001</v>
      </c>
      <c r="BG163" s="168">
        <v>0.02</v>
      </c>
      <c r="BH163" s="168">
        <v>0.02</v>
      </c>
      <c r="BI163" s="176">
        <v>0</v>
      </c>
      <c r="BJ163" s="176">
        <v>1</v>
      </c>
      <c r="BK163" s="169"/>
      <c r="BL163" s="185">
        <v>0.8</v>
      </c>
      <c r="BM163" s="188">
        <v>0.76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236</v>
      </c>
      <c r="D164" s="166">
        <v>4.0624214285000004</v>
      </c>
      <c r="E164" s="167"/>
      <c r="F164" s="168">
        <v>1.4999999999999999E-2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2268.1007800000002</v>
      </c>
      <c r="M164" s="171">
        <v>-261.93448000000001</v>
      </c>
      <c r="N164" s="171">
        <v>2006.1663000000001</v>
      </c>
      <c r="O164" s="166">
        <v>493.83510187438901</v>
      </c>
      <c r="P164" s="172">
        <v>254.727</v>
      </c>
      <c r="Q164" s="178">
        <v>1.9386837746858001</v>
      </c>
      <c r="R164" s="179">
        <v>764.39619213897697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1390.2838099999999</v>
      </c>
      <c r="Y164" s="166">
        <v>342.23032604309202</v>
      </c>
      <c r="Z164" s="177">
        <v>573</v>
      </c>
      <c r="AA164" s="173">
        <v>0.59726060391464597</v>
      </c>
      <c r="AB164" s="174">
        <v>-1403.0371642365999</v>
      </c>
      <c r="AC164" s="168"/>
      <c r="AD164" s="168"/>
      <c r="AE164" s="176">
        <v>938</v>
      </c>
      <c r="AF164" s="176">
        <v>1404</v>
      </c>
      <c r="AG164" s="167"/>
      <c r="AH164" s="180">
        <v>146.9</v>
      </c>
      <c r="AI164" s="166">
        <v>36.160699372403897</v>
      </c>
      <c r="AJ164" s="181" t="s">
        <v>53</v>
      </c>
      <c r="AK164" s="173">
        <v>0.57397935511752196</v>
      </c>
      <c r="AL164" s="174">
        <v>-160.2190599946</v>
      </c>
      <c r="AM164" s="168"/>
      <c r="AN164" s="168"/>
      <c r="AO164" s="176">
        <v>110</v>
      </c>
      <c r="AP164" s="176">
        <v>161</v>
      </c>
      <c r="AQ164" s="167"/>
      <c r="AR164" s="180">
        <v>55.5</v>
      </c>
      <c r="AS164" s="166">
        <v>13.6618026900505</v>
      </c>
      <c r="AT164" s="181" t="s">
        <v>54</v>
      </c>
      <c r="AU164" s="188">
        <v>0.85386266812815403</v>
      </c>
      <c r="AV164" s="171">
        <v>-22.498491427200001</v>
      </c>
      <c r="AW164" s="168"/>
      <c r="AX164" s="168"/>
      <c r="AY164" s="176">
        <v>10</v>
      </c>
      <c r="AZ164" s="176">
        <v>23</v>
      </c>
      <c r="BA164" s="167"/>
      <c r="BB164" s="184">
        <v>136.4</v>
      </c>
      <c r="BC164" s="180">
        <v>33.576033998610498</v>
      </c>
      <c r="BD164" s="181" t="s">
        <v>55</v>
      </c>
      <c r="BE164" s="182">
        <v>1.0492510624565801</v>
      </c>
      <c r="BF164" s="183">
        <v>-19.5969828544</v>
      </c>
      <c r="BG164" s="168">
        <v>5.0000000000000001E-3</v>
      </c>
      <c r="BH164" s="168">
        <v>5.0000000000000001E-3</v>
      </c>
      <c r="BI164" s="176">
        <v>0</v>
      </c>
      <c r="BJ164" s="176">
        <v>20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237</v>
      </c>
      <c r="D165" s="166">
        <v>2.9971506286</v>
      </c>
      <c r="E165" s="167"/>
      <c r="F165" s="168">
        <v>0.03</v>
      </c>
      <c r="G165" s="168">
        <v>0.03</v>
      </c>
      <c r="H165" s="169"/>
      <c r="I165" s="170">
        <v>3</v>
      </c>
      <c r="J165" s="170">
        <v>3</v>
      </c>
      <c r="K165" s="167"/>
      <c r="L165" s="171">
        <v>2509.50576</v>
      </c>
      <c r="M165" s="171">
        <v>2490.6594100000002</v>
      </c>
      <c r="N165" s="171">
        <v>5000.1651700000002</v>
      </c>
      <c r="O165" s="166">
        <v>1668.30626471904</v>
      </c>
      <c r="P165" s="172">
        <v>242.02199999999999</v>
      </c>
      <c r="Q165" s="178">
        <v>6.8932008855353599</v>
      </c>
      <c r="R165" s="179">
        <v>4129.7135026779697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1235.15092</v>
      </c>
      <c r="Y165" s="166">
        <v>412.10838995334399</v>
      </c>
      <c r="Z165" s="177">
        <v>573</v>
      </c>
      <c r="AA165" s="173">
        <v>0.71921184983131603</v>
      </c>
      <c r="AB165" s="174">
        <v>-825.68985222536003</v>
      </c>
      <c r="AC165" s="168"/>
      <c r="AD165" s="168"/>
      <c r="AE165" s="176">
        <v>483</v>
      </c>
      <c r="AF165" s="176">
        <v>826</v>
      </c>
      <c r="AG165" s="167"/>
      <c r="AH165" s="180">
        <v>130.4</v>
      </c>
      <c r="AI165" s="166">
        <v>43.507990140926303</v>
      </c>
      <c r="AJ165" s="181" t="s">
        <v>53</v>
      </c>
      <c r="AK165" s="173">
        <v>0.69060301810994196</v>
      </c>
      <c r="AL165" s="174">
        <v>-96.184587522160001</v>
      </c>
      <c r="AM165" s="168"/>
      <c r="AN165" s="168"/>
      <c r="AO165" s="176">
        <v>59</v>
      </c>
      <c r="AP165" s="176">
        <v>97</v>
      </c>
      <c r="AQ165" s="167"/>
      <c r="AR165" s="180">
        <v>27.4</v>
      </c>
      <c r="AS165" s="166">
        <v>9.1420163332928102</v>
      </c>
      <c r="AT165" s="181" t="s">
        <v>54</v>
      </c>
      <c r="AU165" s="173">
        <v>0.57137602083080097</v>
      </c>
      <c r="AV165" s="174">
        <v>-30.14529206912</v>
      </c>
      <c r="AW165" s="168"/>
      <c r="AX165" s="168"/>
      <c r="AY165" s="176">
        <v>21</v>
      </c>
      <c r="AZ165" s="176">
        <v>31</v>
      </c>
      <c r="BA165" s="167"/>
      <c r="BB165" s="184">
        <v>125.2</v>
      </c>
      <c r="BC165" s="180">
        <v>41.773008938987601</v>
      </c>
      <c r="BD165" s="181" t="s">
        <v>55</v>
      </c>
      <c r="BE165" s="178">
        <v>1.3054065293433601</v>
      </c>
      <c r="BF165" s="179">
        <v>10.109415861760001</v>
      </c>
      <c r="BG165" s="168">
        <v>0.02</v>
      </c>
      <c r="BH165" s="168">
        <v>0.02</v>
      </c>
      <c r="BI165" s="176">
        <v>0</v>
      </c>
      <c r="BJ165" s="176">
        <v>0</v>
      </c>
      <c r="BK165" s="169"/>
      <c r="BL165" s="185">
        <v>0.8</v>
      </c>
      <c r="BM165" s="188">
        <v>0.79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238</v>
      </c>
      <c r="D166" s="166">
        <v>2.7185394315</v>
      </c>
      <c r="E166" s="167"/>
      <c r="F166" s="168">
        <v>5.7000000000000002E-2</v>
      </c>
      <c r="G166" s="168">
        <v>5.7000000000000002E-2</v>
      </c>
      <c r="H166" s="169"/>
      <c r="I166" s="170">
        <v>5</v>
      </c>
      <c r="J166" s="170">
        <v>5</v>
      </c>
      <c r="K166" s="167"/>
      <c r="L166" s="171">
        <v>1415.7800400000001</v>
      </c>
      <c r="M166" s="171">
        <v>954.24856999999997</v>
      </c>
      <c r="N166" s="171">
        <v>2370.0286099999998</v>
      </c>
      <c r="O166" s="166">
        <v>871.80218264934103</v>
      </c>
      <c r="P166" s="172">
        <v>222.28899999999999</v>
      </c>
      <c r="Q166" s="178">
        <v>3.9219312815719198</v>
      </c>
      <c r="R166" s="179">
        <v>1644.86691597356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1821.651535</v>
      </c>
      <c r="Y166" s="166">
        <v>670.084646885138</v>
      </c>
      <c r="Z166" s="177">
        <v>573</v>
      </c>
      <c r="AA166" s="182">
        <v>1.1694321935168199</v>
      </c>
      <c r="AB166" s="183">
        <v>-47.616178099400003</v>
      </c>
      <c r="AC166" s="168">
        <v>1.7000000000000001E-2</v>
      </c>
      <c r="AD166" s="168">
        <v>1.7000000000000001E-2</v>
      </c>
      <c r="AE166" s="176">
        <v>0</v>
      </c>
      <c r="AF166" s="176">
        <v>48</v>
      </c>
      <c r="AG166" s="167"/>
      <c r="AH166" s="180">
        <v>188.85</v>
      </c>
      <c r="AI166" s="166">
        <v>69.467449252997895</v>
      </c>
      <c r="AJ166" s="181" t="s">
        <v>53</v>
      </c>
      <c r="AK166" s="182">
        <v>1.10265792465076</v>
      </c>
      <c r="AL166" s="183">
        <v>-16.671581021400002</v>
      </c>
      <c r="AM166" s="168">
        <v>0.01</v>
      </c>
      <c r="AN166" s="168">
        <v>0.01</v>
      </c>
      <c r="AO166" s="176">
        <v>0</v>
      </c>
      <c r="AP166" s="176">
        <v>17</v>
      </c>
      <c r="AQ166" s="167"/>
      <c r="AR166" s="180">
        <v>43.1</v>
      </c>
      <c r="AS166" s="166">
        <v>15.854101471031001</v>
      </c>
      <c r="AT166" s="181" t="s">
        <v>54</v>
      </c>
      <c r="AU166" s="188">
        <v>0.990881341939439</v>
      </c>
      <c r="AV166" s="171">
        <v>-9.0959570848000002</v>
      </c>
      <c r="AW166" s="168"/>
      <c r="AX166" s="168"/>
      <c r="AY166" s="176">
        <v>1</v>
      </c>
      <c r="AZ166" s="176">
        <v>10</v>
      </c>
      <c r="BA166" s="167"/>
      <c r="BB166" s="184">
        <v>123.8</v>
      </c>
      <c r="BC166" s="180">
        <v>45.539159213773601</v>
      </c>
      <c r="BD166" s="181" t="s">
        <v>55</v>
      </c>
      <c r="BE166" s="178">
        <v>1.4230987254304199</v>
      </c>
      <c r="BF166" s="179">
        <v>19.408085830400001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0.76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239</v>
      </c>
      <c r="D167" s="166">
        <v>4.4235571914999996</v>
      </c>
      <c r="E167" s="167"/>
      <c r="F167" s="168">
        <v>0.04</v>
      </c>
      <c r="G167" s="168">
        <v>0.04</v>
      </c>
      <c r="H167" s="169"/>
      <c r="I167" s="170">
        <v>4</v>
      </c>
      <c r="J167" s="170">
        <v>4</v>
      </c>
      <c r="K167" s="167"/>
      <c r="L167" s="171">
        <v>3177.6501400000002</v>
      </c>
      <c r="M167" s="171">
        <v>2371.0113000000001</v>
      </c>
      <c r="N167" s="171">
        <v>5548.6614399999999</v>
      </c>
      <c r="O167" s="166">
        <v>1254.3437780485599</v>
      </c>
      <c r="P167" s="172">
        <v>258.548</v>
      </c>
      <c r="Q167" s="178">
        <v>4.8514928680498803</v>
      </c>
      <c r="R167" s="179">
        <v>4176.21920230247</v>
      </c>
      <c r="S167" s="168">
        <v>0.01</v>
      </c>
      <c r="T167" s="168">
        <v>0.01</v>
      </c>
      <c r="U167" s="175">
        <v>0</v>
      </c>
      <c r="V167" s="176">
        <v>0</v>
      </c>
      <c r="W167" s="167"/>
      <c r="X167" s="175">
        <v>2091.934855</v>
      </c>
      <c r="Y167" s="166">
        <v>472.90783512864198</v>
      </c>
      <c r="Z167" s="177">
        <v>573</v>
      </c>
      <c r="AA167" s="188">
        <v>0.825319083994139</v>
      </c>
      <c r="AB167" s="171">
        <v>-949.70306987540005</v>
      </c>
      <c r="AC167" s="168"/>
      <c r="AD167" s="168"/>
      <c r="AE167" s="176">
        <v>443</v>
      </c>
      <c r="AF167" s="176">
        <v>950</v>
      </c>
      <c r="AG167" s="167"/>
      <c r="AH167" s="180">
        <v>225.3</v>
      </c>
      <c r="AI167" s="166">
        <v>50.931860999315397</v>
      </c>
      <c r="AJ167" s="181" t="s">
        <v>53</v>
      </c>
      <c r="AK167" s="188">
        <v>0.80844223808437099</v>
      </c>
      <c r="AL167" s="171">
        <v>-109.1209236774</v>
      </c>
      <c r="AM167" s="168"/>
      <c r="AN167" s="168"/>
      <c r="AO167" s="176">
        <v>54</v>
      </c>
      <c r="AP167" s="176">
        <v>110</v>
      </c>
      <c r="AQ167" s="167"/>
      <c r="AR167" s="180">
        <v>85.3</v>
      </c>
      <c r="AS167" s="166">
        <v>19.283123582963199</v>
      </c>
      <c r="AT167" s="181" t="s">
        <v>54</v>
      </c>
      <c r="AU167" s="178">
        <v>1.2051952239352</v>
      </c>
      <c r="AV167" s="179">
        <v>0.367701923200002</v>
      </c>
      <c r="AW167" s="168">
        <v>0.01</v>
      </c>
      <c r="AX167" s="168">
        <v>0.01</v>
      </c>
      <c r="AY167" s="176">
        <v>0</v>
      </c>
      <c r="AZ167" s="176">
        <v>0</v>
      </c>
      <c r="BA167" s="167"/>
      <c r="BB167" s="184">
        <v>207.8</v>
      </c>
      <c r="BC167" s="180">
        <v>46.975768822271398</v>
      </c>
      <c r="BD167" s="181" t="s">
        <v>55</v>
      </c>
      <c r="BE167" s="178">
        <v>1.4679927756959801</v>
      </c>
      <c r="BF167" s="179">
        <v>37.9354038464</v>
      </c>
      <c r="BG167" s="168">
        <v>0.02</v>
      </c>
      <c r="BH167" s="168">
        <v>0.02</v>
      </c>
      <c r="BI167" s="176">
        <v>0</v>
      </c>
      <c r="BJ167" s="176">
        <v>0</v>
      </c>
      <c r="BK167" s="169"/>
      <c r="BL167" s="185">
        <v>0.8</v>
      </c>
      <c r="BM167" s="188">
        <v>0.71</v>
      </c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240</v>
      </c>
      <c r="C168" s="165" t="s">
        <v>241</v>
      </c>
      <c r="D168" s="166">
        <v>4.0428715833000002</v>
      </c>
      <c r="E168" s="167"/>
      <c r="F168" s="168">
        <v>1.9E-2</v>
      </c>
      <c r="G168" s="168">
        <v>1.9E-2</v>
      </c>
      <c r="H168" s="169"/>
      <c r="I168" s="170">
        <v>3</v>
      </c>
      <c r="J168" s="170">
        <v>3</v>
      </c>
      <c r="K168" s="167"/>
      <c r="L168" s="171">
        <v>2883.8302699999999</v>
      </c>
      <c r="M168" s="171">
        <v>-478.28872000000001</v>
      </c>
      <c r="N168" s="171">
        <v>2405.5415499999999</v>
      </c>
      <c r="O168" s="166">
        <v>595.00815211065196</v>
      </c>
      <c r="P168" s="172">
        <v>241.762</v>
      </c>
      <c r="Q168" s="178">
        <v>2.46113182431752</v>
      </c>
      <c r="R168" s="179">
        <v>1232.64628633387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2522.5247100000001</v>
      </c>
      <c r="Y168" s="166">
        <v>623.94381271467103</v>
      </c>
      <c r="Z168" s="177">
        <v>573</v>
      </c>
      <c r="AA168" s="182">
        <v>1.0889071775125101</v>
      </c>
      <c r="AB168" s="183">
        <v>-257.35379067707999</v>
      </c>
      <c r="AC168" s="168">
        <v>8.9999999999999993E-3</v>
      </c>
      <c r="AD168" s="168">
        <v>8.9999999999999993E-3</v>
      </c>
      <c r="AE168" s="176">
        <v>0</v>
      </c>
      <c r="AF168" s="176">
        <v>258</v>
      </c>
      <c r="AG168" s="167"/>
      <c r="AH168" s="180">
        <v>194</v>
      </c>
      <c r="AI168" s="166">
        <v>47.985694327111702</v>
      </c>
      <c r="AJ168" s="181" t="s">
        <v>53</v>
      </c>
      <c r="AK168" s="173">
        <v>0.76167768773193201</v>
      </c>
      <c r="AL168" s="174">
        <v>-111.64109169747999</v>
      </c>
      <c r="AM168" s="168"/>
      <c r="AN168" s="168"/>
      <c r="AO168" s="176">
        <v>61</v>
      </c>
      <c r="AP168" s="176">
        <v>112</v>
      </c>
      <c r="AQ168" s="167"/>
      <c r="AR168" s="180">
        <v>35.799999999999997</v>
      </c>
      <c r="AS168" s="166">
        <v>8.8550920459309292</v>
      </c>
      <c r="AT168" s="181" t="s">
        <v>54</v>
      </c>
      <c r="AU168" s="173">
        <v>0.55344325287068297</v>
      </c>
      <c r="AV168" s="174">
        <v>-41.823134399360001</v>
      </c>
      <c r="AW168" s="168"/>
      <c r="AX168" s="168"/>
      <c r="AY168" s="176">
        <v>29</v>
      </c>
      <c r="AZ168" s="176">
        <v>42</v>
      </c>
      <c r="BA168" s="167"/>
      <c r="BB168" s="184">
        <v>103.2</v>
      </c>
      <c r="BC168" s="180">
        <v>25.526410590504799</v>
      </c>
      <c r="BD168" s="181" t="s">
        <v>55</v>
      </c>
      <c r="BE168" s="188">
        <v>0.79770033095327497</v>
      </c>
      <c r="BF168" s="171">
        <v>-52.04626879872</v>
      </c>
      <c r="BG168" s="168"/>
      <c r="BH168" s="168"/>
      <c r="BI168" s="176">
        <v>27</v>
      </c>
      <c r="BJ168" s="176">
        <v>53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240</v>
      </c>
      <c r="C169" s="165" t="s">
        <v>242</v>
      </c>
      <c r="D169" s="166">
        <v>2.6587267141000002</v>
      </c>
      <c r="E169" s="167"/>
      <c r="F169" s="168">
        <v>5.3499999999999999E-2</v>
      </c>
      <c r="G169" s="168">
        <v>5.3499999999999999E-2</v>
      </c>
      <c r="H169" s="169"/>
      <c r="I169" s="170">
        <v>5</v>
      </c>
      <c r="J169" s="170">
        <v>5</v>
      </c>
      <c r="K169" s="167"/>
      <c r="L169" s="171">
        <v>1760.23353</v>
      </c>
      <c r="M169" s="171">
        <v>1313.75432</v>
      </c>
      <c r="N169" s="171">
        <v>3073.98785</v>
      </c>
      <c r="O169" s="166">
        <v>1156.18797287354</v>
      </c>
      <c r="P169" s="172">
        <v>238.04499999999999</v>
      </c>
      <c r="Q169" s="178">
        <v>4.8570143160895602</v>
      </c>
      <c r="R169" s="179">
        <v>2314.51192921048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1272.7542599999999</v>
      </c>
      <c r="Y169" s="166">
        <v>478.70819262852899</v>
      </c>
      <c r="Z169" s="177">
        <v>573</v>
      </c>
      <c r="AA169" s="188">
        <v>0.83544187195205799</v>
      </c>
      <c r="AB169" s="171">
        <v>-555.38622861516001</v>
      </c>
      <c r="AC169" s="168"/>
      <c r="AD169" s="168"/>
      <c r="AE169" s="176">
        <v>251</v>
      </c>
      <c r="AF169" s="176">
        <v>556</v>
      </c>
      <c r="AG169" s="167"/>
      <c r="AH169" s="180">
        <v>211.8</v>
      </c>
      <c r="AI169" s="166">
        <v>79.662192761957499</v>
      </c>
      <c r="AJ169" s="181" t="s">
        <v>53</v>
      </c>
      <c r="AK169" s="178">
        <v>1.2644792501897999</v>
      </c>
      <c r="AL169" s="179">
        <v>10.8002604140401</v>
      </c>
      <c r="AM169" s="168">
        <v>0.02</v>
      </c>
      <c r="AN169" s="168">
        <v>0.02</v>
      </c>
      <c r="AO169" s="176">
        <v>0</v>
      </c>
      <c r="AP169" s="176">
        <v>0</v>
      </c>
      <c r="AQ169" s="167"/>
      <c r="AR169" s="180">
        <v>45.5</v>
      </c>
      <c r="AS169" s="166">
        <v>17.1134550078804</v>
      </c>
      <c r="AT169" s="181" t="s">
        <v>54</v>
      </c>
      <c r="AU169" s="182">
        <v>1.0695909379925199</v>
      </c>
      <c r="AV169" s="183">
        <v>-5.5475529107199897</v>
      </c>
      <c r="AW169" s="168">
        <v>3.5000000000000001E-3</v>
      </c>
      <c r="AX169" s="168">
        <v>3.5000000000000001E-3</v>
      </c>
      <c r="AY169" s="176">
        <v>0</v>
      </c>
      <c r="AZ169" s="176">
        <v>6</v>
      </c>
      <c r="BA169" s="167"/>
      <c r="BB169" s="184">
        <v>137.19999999999999</v>
      </c>
      <c r="BC169" s="180">
        <v>51.6036489468393</v>
      </c>
      <c r="BD169" s="181" t="s">
        <v>55</v>
      </c>
      <c r="BE169" s="178">
        <v>1.6126140295887299</v>
      </c>
      <c r="BF169" s="179">
        <v>35.104894178560002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0.72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240</v>
      </c>
      <c r="C170" s="165" t="s">
        <v>243</v>
      </c>
      <c r="D170" s="166">
        <v>3.2063500093999999</v>
      </c>
      <c r="E170" s="167"/>
      <c r="F170" s="168">
        <v>1.4E-2</v>
      </c>
      <c r="G170" s="168">
        <v>1.4E-2</v>
      </c>
      <c r="H170" s="169"/>
      <c r="I170" s="170">
        <v>3</v>
      </c>
      <c r="J170" s="170">
        <v>3</v>
      </c>
      <c r="K170" s="167"/>
      <c r="L170" s="171">
        <v>1812.93551</v>
      </c>
      <c r="M170" s="171">
        <v>2379.9583699999998</v>
      </c>
      <c r="N170" s="171">
        <v>4192.8938799999996</v>
      </c>
      <c r="O170" s="166">
        <v>1307.68439743252</v>
      </c>
      <c r="P170" s="172">
        <v>247.75800000000001</v>
      </c>
      <c r="Q170" s="178">
        <v>5.2780713334484499</v>
      </c>
      <c r="R170" s="179">
        <v>3239.6152412452898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1913.59602</v>
      </c>
      <c r="Y170" s="166">
        <v>596.81445082101004</v>
      </c>
      <c r="Z170" s="177">
        <v>573</v>
      </c>
      <c r="AA170" s="182">
        <v>1.0415609961972201</v>
      </c>
      <c r="AB170" s="183">
        <v>-291.09024646344102</v>
      </c>
      <c r="AC170" s="168">
        <v>4.0000000000000001E-3</v>
      </c>
      <c r="AD170" s="168">
        <v>4.0000000000000001E-3</v>
      </c>
      <c r="AE170" s="176">
        <v>0</v>
      </c>
      <c r="AF170" s="176">
        <v>292</v>
      </c>
      <c r="AG170" s="167"/>
      <c r="AH170" s="180">
        <v>179</v>
      </c>
      <c r="AI170" s="166">
        <v>55.826718691106301</v>
      </c>
      <c r="AJ170" s="181" t="s">
        <v>53</v>
      </c>
      <c r="AK170" s="188">
        <v>0.88613839192232302</v>
      </c>
      <c r="AL170" s="171">
        <v>-63.400060710639998</v>
      </c>
      <c r="AM170" s="168"/>
      <c r="AN170" s="168"/>
      <c r="AO170" s="176">
        <v>24</v>
      </c>
      <c r="AP170" s="176">
        <v>64</v>
      </c>
      <c r="AQ170" s="167"/>
      <c r="AR170" s="180">
        <v>28</v>
      </c>
      <c r="AS170" s="166">
        <v>8.7326710801730592</v>
      </c>
      <c r="AT170" s="181" t="s">
        <v>54</v>
      </c>
      <c r="AU170" s="173">
        <v>0.54579194251081597</v>
      </c>
      <c r="AV170" s="174">
        <v>-33.561920180480001</v>
      </c>
      <c r="AW170" s="168"/>
      <c r="AX170" s="168"/>
      <c r="AY170" s="176">
        <v>24</v>
      </c>
      <c r="AZ170" s="176">
        <v>34</v>
      </c>
      <c r="BA170" s="167"/>
      <c r="BB170" s="184">
        <v>100</v>
      </c>
      <c r="BC170" s="180">
        <v>31.1881110006181</v>
      </c>
      <c r="BD170" s="181" t="s">
        <v>55</v>
      </c>
      <c r="BE170" s="188">
        <v>0.97462846876931497</v>
      </c>
      <c r="BF170" s="171">
        <v>-23.123840360959999</v>
      </c>
      <c r="BG170" s="168"/>
      <c r="BH170" s="168"/>
      <c r="BI170" s="176">
        <v>3</v>
      </c>
      <c r="BJ170" s="176">
        <v>24</v>
      </c>
      <c r="BK170" s="169"/>
      <c r="BL170" s="185">
        <v>0.8</v>
      </c>
      <c r="BM170" s="188">
        <v>0.7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240</v>
      </c>
      <c r="C171" s="165" t="s">
        <v>244</v>
      </c>
      <c r="D171" s="166">
        <v>3.5085191891999998</v>
      </c>
      <c r="E171" s="167"/>
      <c r="F171" s="168">
        <v>0.01</v>
      </c>
      <c r="G171" s="168">
        <v>0.01</v>
      </c>
      <c r="H171" s="169"/>
      <c r="I171" s="170">
        <v>3</v>
      </c>
      <c r="J171" s="170">
        <v>3</v>
      </c>
      <c r="K171" s="167"/>
      <c r="L171" s="171">
        <v>1143.02943</v>
      </c>
      <c r="M171" s="171">
        <v>325.08893999999998</v>
      </c>
      <c r="N171" s="171">
        <v>1468.1183699999999</v>
      </c>
      <c r="O171" s="166">
        <v>418.44387641350102</v>
      </c>
      <c r="P171" s="172">
        <v>247.167</v>
      </c>
      <c r="Q171" s="178">
        <v>1.69296012984541</v>
      </c>
      <c r="R171" s="179">
        <v>427.49017507560501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1463.1114950000001</v>
      </c>
      <c r="Y171" s="166">
        <v>417.01681424567403</v>
      </c>
      <c r="Z171" s="177">
        <v>573</v>
      </c>
      <c r="AA171" s="173">
        <v>0.72777803533276497</v>
      </c>
      <c r="AB171" s="174">
        <v>-949.34629949392001</v>
      </c>
      <c r="AC171" s="168"/>
      <c r="AD171" s="168"/>
      <c r="AE171" s="176">
        <v>548</v>
      </c>
      <c r="AF171" s="176">
        <v>950</v>
      </c>
      <c r="AG171" s="167"/>
      <c r="AH171" s="180">
        <v>186.4</v>
      </c>
      <c r="AI171" s="166">
        <v>53.127826854640098</v>
      </c>
      <c r="AJ171" s="181" t="s">
        <v>53</v>
      </c>
      <c r="AK171" s="188">
        <v>0.84329883896254199</v>
      </c>
      <c r="AL171" s="171">
        <v>-78.844050703519997</v>
      </c>
      <c r="AM171" s="168"/>
      <c r="AN171" s="168"/>
      <c r="AO171" s="176">
        <v>35</v>
      </c>
      <c r="AP171" s="176">
        <v>79</v>
      </c>
      <c r="AQ171" s="167"/>
      <c r="AR171" s="180">
        <v>25.8</v>
      </c>
      <c r="AS171" s="166">
        <v>7.3535296826701497</v>
      </c>
      <c r="AT171" s="181" t="s">
        <v>54</v>
      </c>
      <c r="AU171" s="173">
        <v>0.45959560516688402</v>
      </c>
      <c r="AV171" s="174">
        <v>-41.563568432639997</v>
      </c>
      <c r="AW171" s="168"/>
      <c r="AX171" s="168"/>
      <c r="AY171" s="176">
        <v>31</v>
      </c>
      <c r="AZ171" s="176">
        <v>42</v>
      </c>
      <c r="BA171" s="167"/>
      <c r="BB171" s="184">
        <v>84.2</v>
      </c>
      <c r="BC171" s="180">
        <v>23.998728654295601</v>
      </c>
      <c r="BD171" s="181" t="s">
        <v>55</v>
      </c>
      <c r="BE171" s="173">
        <v>0.74996027044673697</v>
      </c>
      <c r="BF171" s="174">
        <v>-50.527136865279999</v>
      </c>
      <c r="BG171" s="168"/>
      <c r="BH171" s="168"/>
      <c r="BI171" s="176">
        <v>29</v>
      </c>
      <c r="BJ171" s="176">
        <v>51</v>
      </c>
      <c r="BK171" s="169"/>
      <c r="BL171" s="185">
        <v>0.8</v>
      </c>
      <c r="BM171" s="182">
        <v>0.86</v>
      </c>
      <c r="BN171" s="186">
        <v>2.2499999999999998E-3</v>
      </c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240</v>
      </c>
      <c r="C172" s="165" t="s">
        <v>245</v>
      </c>
      <c r="D172" s="166">
        <v>2.5722025560000001</v>
      </c>
      <c r="E172" s="167"/>
      <c r="F172" s="168">
        <v>5.8999999999999997E-2</v>
      </c>
      <c r="G172" s="168">
        <v>5.8999999999999997E-2</v>
      </c>
      <c r="H172" s="169"/>
      <c r="I172" s="170">
        <v>5</v>
      </c>
      <c r="J172" s="170">
        <v>5</v>
      </c>
      <c r="K172" s="167"/>
      <c r="L172" s="171">
        <v>2273.9973599999998</v>
      </c>
      <c r="M172" s="171">
        <v>1044.0345400000001</v>
      </c>
      <c r="N172" s="171">
        <v>3318.0319</v>
      </c>
      <c r="O172" s="166">
        <v>1289.9574694303401</v>
      </c>
      <c r="P172" s="172">
        <v>233.029</v>
      </c>
      <c r="Q172" s="178">
        <v>5.53560917066262</v>
      </c>
      <c r="R172" s="179">
        <v>2598.75455269345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1647.2421899999999</v>
      </c>
      <c r="Y172" s="166">
        <v>640.40142801257696</v>
      </c>
      <c r="Z172" s="177">
        <v>573</v>
      </c>
      <c r="AA172" s="182">
        <v>1.11762901921916</v>
      </c>
      <c r="AB172" s="183">
        <v>-121.4042875056</v>
      </c>
      <c r="AC172" s="168">
        <v>1.2E-2</v>
      </c>
      <c r="AD172" s="168">
        <v>1.2E-2</v>
      </c>
      <c r="AE172" s="176">
        <v>0</v>
      </c>
      <c r="AF172" s="176">
        <v>122</v>
      </c>
      <c r="AG172" s="167"/>
      <c r="AH172" s="180">
        <v>189.6</v>
      </c>
      <c r="AI172" s="166">
        <v>73.711146720437398</v>
      </c>
      <c r="AJ172" s="181" t="s">
        <v>53</v>
      </c>
      <c r="AK172" s="182">
        <v>1.1700182019117</v>
      </c>
      <c r="AL172" s="183">
        <v>-4.8585132335999797</v>
      </c>
      <c r="AM172" s="168">
        <v>1.7000000000000001E-2</v>
      </c>
      <c r="AN172" s="168">
        <v>1.7000000000000001E-2</v>
      </c>
      <c r="AO172" s="176">
        <v>0</v>
      </c>
      <c r="AP172" s="176">
        <v>5</v>
      </c>
      <c r="AQ172" s="167"/>
      <c r="AR172" s="180">
        <v>27.7</v>
      </c>
      <c r="AS172" s="166">
        <v>10.768980823608199</v>
      </c>
      <c r="AT172" s="181" t="s">
        <v>54</v>
      </c>
      <c r="AU172" s="173">
        <v>0.67306130147551202</v>
      </c>
      <c r="AV172" s="174">
        <v>-21.686289075200001</v>
      </c>
      <c r="AW172" s="168"/>
      <c r="AX172" s="168"/>
      <c r="AY172" s="176">
        <v>14</v>
      </c>
      <c r="AZ172" s="176">
        <v>22</v>
      </c>
      <c r="BA172" s="167"/>
      <c r="BB172" s="184">
        <v>122.6</v>
      </c>
      <c r="BC172" s="180">
        <v>47.663431370915703</v>
      </c>
      <c r="BD172" s="181" t="s">
        <v>55</v>
      </c>
      <c r="BE172" s="178">
        <v>1.4894822303411199</v>
      </c>
      <c r="BF172" s="179">
        <v>23.8274218496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0.73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240</v>
      </c>
      <c r="C173" s="165" t="s">
        <v>246</v>
      </c>
      <c r="D173" s="166">
        <v>3.8299949952999999</v>
      </c>
      <c r="E173" s="167"/>
      <c r="F173" s="168">
        <v>1.0999999999999999E-2</v>
      </c>
      <c r="G173" s="168">
        <v>1.0999999999999999E-2</v>
      </c>
      <c r="H173" s="169"/>
      <c r="I173" s="170">
        <v>3</v>
      </c>
      <c r="J173" s="170">
        <v>3</v>
      </c>
      <c r="K173" s="167"/>
      <c r="L173" s="171">
        <v>2019.8528200000001</v>
      </c>
      <c r="M173" s="171">
        <v>2305.62842</v>
      </c>
      <c r="N173" s="171">
        <v>4325.4812400000001</v>
      </c>
      <c r="O173" s="166">
        <v>1129.3699457330999</v>
      </c>
      <c r="P173" s="172">
        <v>254.047</v>
      </c>
      <c r="Q173" s="178">
        <v>4.4455157735895297</v>
      </c>
      <c r="R173" s="179">
        <v>3157.88275371483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2015.0921699999999</v>
      </c>
      <c r="Y173" s="166">
        <v>526.13441335375899</v>
      </c>
      <c r="Z173" s="177">
        <v>573</v>
      </c>
      <c r="AA173" s="188">
        <v>0.91821014546903901</v>
      </c>
      <c r="AB173" s="171">
        <v>-618.41238876828004</v>
      </c>
      <c r="AC173" s="168"/>
      <c r="AD173" s="168"/>
      <c r="AE173" s="176">
        <v>180</v>
      </c>
      <c r="AF173" s="176">
        <v>619</v>
      </c>
      <c r="AG173" s="167"/>
      <c r="AH173" s="180">
        <v>222.3</v>
      </c>
      <c r="AI173" s="166">
        <v>58.041851300797198</v>
      </c>
      <c r="AJ173" s="181" t="s">
        <v>53</v>
      </c>
      <c r="AK173" s="188">
        <v>0.92129922699678102</v>
      </c>
      <c r="AL173" s="171">
        <v>-67.247621644679995</v>
      </c>
      <c r="AM173" s="168"/>
      <c r="AN173" s="168"/>
      <c r="AO173" s="176">
        <v>19</v>
      </c>
      <c r="AP173" s="176">
        <v>68</v>
      </c>
      <c r="AQ173" s="167"/>
      <c r="AR173" s="180">
        <v>29.8</v>
      </c>
      <c r="AS173" s="166">
        <v>7.7806890182805004</v>
      </c>
      <c r="AT173" s="181" t="s">
        <v>54</v>
      </c>
      <c r="AU173" s="173">
        <v>0.486293063642531</v>
      </c>
      <c r="AV173" s="174">
        <v>-43.735903909759998</v>
      </c>
      <c r="AW173" s="168"/>
      <c r="AX173" s="168"/>
      <c r="AY173" s="176">
        <v>32</v>
      </c>
      <c r="AZ173" s="176">
        <v>44</v>
      </c>
      <c r="BA173" s="167"/>
      <c r="BB173" s="184">
        <v>124</v>
      </c>
      <c r="BC173" s="180">
        <v>32.376021418348401</v>
      </c>
      <c r="BD173" s="181" t="s">
        <v>55</v>
      </c>
      <c r="BE173" s="182">
        <v>1.01175066932339</v>
      </c>
      <c r="BF173" s="183">
        <v>-23.07180781952</v>
      </c>
      <c r="BG173" s="168">
        <v>1E-3</v>
      </c>
      <c r="BH173" s="168">
        <v>1E-3</v>
      </c>
      <c r="BI173" s="176">
        <v>0</v>
      </c>
      <c r="BJ173" s="176">
        <v>24</v>
      </c>
      <c r="BK173" s="169"/>
      <c r="BL173" s="185">
        <v>0.8</v>
      </c>
      <c r="BM173" s="188">
        <v>0.79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240</v>
      </c>
      <c r="C174" s="165" t="s">
        <v>247</v>
      </c>
      <c r="D174" s="166">
        <v>4.3873447962999998</v>
      </c>
      <c r="E174" s="167"/>
      <c r="F174" s="168">
        <v>0.01</v>
      </c>
      <c r="G174" s="168">
        <v>0.01</v>
      </c>
      <c r="H174" s="169"/>
      <c r="I174" s="170">
        <v>2</v>
      </c>
      <c r="J174" s="170">
        <v>2</v>
      </c>
      <c r="K174" s="167"/>
      <c r="L174" s="171">
        <v>2237.88105</v>
      </c>
      <c r="M174" s="171">
        <v>-124.51656</v>
      </c>
      <c r="N174" s="171">
        <v>2113.3644899999999</v>
      </c>
      <c r="O174" s="166">
        <v>481.69555576809802</v>
      </c>
      <c r="P174" s="172">
        <v>217.155</v>
      </c>
      <c r="Q174" s="178">
        <v>2.2182107516202598</v>
      </c>
      <c r="R174" s="179">
        <v>970.08385891136902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2321.9023750000001</v>
      </c>
      <c r="Y174" s="166">
        <v>529.22723943605695</v>
      </c>
      <c r="Z174" s="177">
        <v>573</v>
      </c>
      <c r="AA174" s="188">
        <v>0.92360774770690601</v>
      </c>
      <c r="AB174" s="171">
        <v>-694.83590693587996</v>
      </c>
      <c r="AC174" s="168"/>
      <c r="AD174" s="168"/>
      <c r="AE174" s="176">
        <v>193</v>
      </c>
      <c r="AF174" s="176">
        <v>695</v>
      </c>
      <c r="AG174" s="167"/>
      <c r="AH174" s="180">
        <v>188.35</v>
      </c>
      <c r="AI174" s="166">
        <v>42.930293547669699</v>
      </c>
      <c r="AJ174" s="181" t="s">
        <v>53</v>
      </c>
      <c r="AK174" s="173">
        <v>0.68143323091539199</v>
      </c>
      <c r="AL174" s="174">
        <v>-143.33326660028001</v>
      </c>
      <c r="AM174" s="168"/>
      <c r="AN174" s="168"/>
      <c r="AO174" s="176">
        <v>89</v>
      </c>
      <c r="AP174" s="176">
        <v>144</v>
      </c>
      <c r="AQ174" s="167"/>
      <c r="AR174" s="180">
        <v>31.4</v>
      </c>
      <c r="AS174" s="166">
        <v>7.1569483270338603</v>
      </c>
      <c r="AT174" s="181" t="s">
        <v>54</v>
      </c>
      <c r="AU174" s="173">
        <v>0.44730927043961599</v>
      </c>
      <c r="AV174" s="174">
        <v>-52.837020088960003</v>
      </c>
      <c r="AW174" s="168"/>
      <c r="AX174" s="168"/>
      <c r="AY174" s="176">
        <v>39</v>
      </c>
      <c r="AZ174" s="176">
        <v>53</v>
      </c>
      <c r="BA174" s="167"/>
      <c r="BB174" s="184">
        <v>120.8</v>
      </c>
      <c r="BC174" s="180">
        <v>27.533737512920101</v>
      </c>
      <c r="BD174" s="181" t="s">
        <v>55</v>
      </c>
      <c r="BE174" s="188">
        <v>0.86042929727875195</v>
      </c>
      <c r="BF174" s="171">
        <v>-47.674040177919998</v>
      </c>
      <c r="BG174" s="168"/>
      <c r="BH174" s="168"/>
      <c r="BI174" s="176">
        <v>20</v>
      </c>
      <c r="BJ174" s="176">
        <v>48</v>
      </c>
      <c r="BK174" s="169"/>
      <c r="BL174" s="185">
        <v>0.8</v>
      </c>
      <c r="BM174" s="188">
        <v>0.76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240</v>
      </c>
      <c r="C175" s="165" t="s">
        <v>248</v>
      </c>
      <c r="D175" s="166">
        <v>4.4287659362999996</v>
      </c>
      <c r="E175" s="167"/>
      <c r="F175" s="168">
        <v>1.4999999999999999E-2</v>
      </c>
      <c r="G175" s="168">
        <v>1.4999999999999999E-2</v>
      </c>
      <c r="H175" s="169"/>
      <c r="I175" s="170">
        <v>3</v>
      </c>
      <c r="J175" s="170">
        <v>3</v>
      </c>
      <c r="K175" s="167"/>
      <c r="L175" s="171">
        <v>1199.1297400000001</v>
      </c>
      <c r="M175" s="171">
        <v>1161.5045700000001</v>
      </c>
      <c r="N175" s="171">
        <v>2360.6343099999999</v>
      </c>
      <c r="O175" s="166">
        <v>533.023046138263</v>
      </c>
      <c r="P175" s="172">
        <v>287.5</v>
      </c>
      <c r="Q175" s="178">
        <v>1.85399320395917</v>
      </c>
      <c r="R175" s="179">
        <v>832.71006197650001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1836.672045</v>
      </c>
      <c r="Y175" s="166">
        <v>414.71418255498099</v>
      </c>
      <c r="Z175" s="177">
        <v>573</v>
      </c>
      <c r="AA175" s="173">
        <v>0.72375948089874498</v>
      </c>
      <c r="AB175" s="174">
        <v>-1208.54741279988</v>
      </c>
      <c r="AC175" s="168"/>
      <c r="AD175" s="168"/>
      <c r="AE175" s="176">
        <v>702</v>
      </c>
      <c r="AF175" s="176">
        <v>1209</v>
      </c>
      <c r="AG175" s="167"/>
      <c r="AH175" s="180">
        <v>181.3</v>
      </c>
      <c r="AI175" s="166">
        <v>40.936911683227599</v>
      </c>
      <c r="AJ175" s="181" t="s">
        <v>53</v>
      </c>
      <c r="AK175" s="173">
        <v>0.649792248940121</v>
      </c>
      <c r="AL175" s="174">
        <v>-153.51470478428001</v>
      </c>
      <c r="AM175" s="168"/>
      <c r="AN175" s="168"/>
      <c r="AO175" s="176">
        <v>98</v>
      </c>
      <c r="AP175" s="176">
        <v>154</v>
      </c>
      <c r="AQ175" s="167"/>
      <c r="AR175" s="180">
        <v>48.4</v>
      </c>
      <c r="AS175" s="166">
        <v>10.928552264027701</v>
      </c>
      <c r="AT175" s="181" t="s">
        <v>54</v>
      </c>
      <c r="AU175" s="173">
        <v>0.68303451650172897</v>
      </c>
      <c r="AV175" s="174">
        <v>-36.632305976959998</v>
      </c>
      <c r="AW175" s="168"/>
      <c r="AX175" s="168"/>
      <c r="AY175" s="176">
        <v>23</v>
      </c>
      <c r="AZ175" s="176">
        <v>37</v>
      </c>
      <c r="BA175" s="167"/>
      <c r="BB175" s="184">
        <v>149</v>
      </c>
      <c r="BC175" s="180">
        <v>33.643683622729803</v>
      </c>
      <c r="BD175" s="181" t="s">
        <v>55</v>
      </c>
      <c r="BE175" s="182">
        <v>1.0513651132103099</v>
      </c>
      <c r="BF175" s="183">
        <v>-21.06461195392</v>
      </c>
      <c r="BG175" s="168">
        <v>5.0000000000000001E-3</v>
      </c>
      <c r="BH175" s="168">
        <v>5.0000000000000001E-3</v>
      </c>
      <c r="BI175" s="176">
        <v>0</v>
      </c>
      <c r="BJ175" s="176">
        <v>22</v>
      </c>
      <c r="BK175" s="169"/>
      <c r="BL175" s="185">
        <v>0.8</v>
      </c>
      <c r="BM175" s="173">
        <v>0.69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240</v>
      </c>
      <c r="C176" s="165" t="s">
        <v>249</v>
      </c>
      <c r="D176" s="166">
        <v>3.0178712591000001</v>
      </c>
      <c r="E176" s="167"/>
      <c r="F176" s="168">
        <v>0.01</v>
      </c>
      <c r="G176" s="168">
        <v>0.01</v>
      </c>
      <c r="H176" s="169"/>
      <c r="I176" s="170">
        <v>2</v>
      </c>
      <c r="J176" s="170">
        <v>2</v>
      </c>
      <c r="K176" s="167"/>
      <c r="L176" s="171">
        <v>1806.9964600000001</v>
      </c>
      <c r="M176" s="171">
        <v>1586.5370600000001</v>
      </c>
      <c r="N176" s="171">
        <v>3393.53352</v>
      </c>
      <c r="O176" s="166">
        <v>1124.47922016794</v>
      </c>
      <c r="P176" s="172">
        <v>243.29900000000001</v>
      </c>
      <c r="Q176" s="178">
        <v>4.6217995970716697</v>
      </c>
      <c r="R176" s="179">
        <v>2512.43944863867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1174.843515</v>
      </c>
      <c r="Y176" s="166">
        <v>389.29543845099801</v>
      </c>
      <c r="Z176" s="177">
        <v>573</v>
      </c>
      <c r="AA176" s="173">
        <v>0.67939867094414996</v>
      </c>
      <c r="AB176" s="174">
        <v>-900.24476275715995</v>
      </c>
      <c r="AC176" s="168"/>
      <c r="AD176" s="168"/>
      <c r="AE176" s="176">
        <v>555</v>
      </c>
      <c r="AF176" s="176">
        <v>901</v>
      </c>
      <c r="AG176" s="167"/>
      <c r="AH176" s="180">
        <v>123.9</v>
      </c>
      <c r="AI176" s="166">
        <v>41.055429262065303</v>
      </c>
      <c r="AJ176" s="181" t="s">
        <v>53</v>
      </c>
      <c r="AK176" s="173">
        <v>0.65167348035024297</v>
      </c>
      <c r="AL176" s="174">
        <v>-104.25106718796</v>
      </c>
      <c r="AM176" s="168"/>
      <c r="AN176" s="168"/>
      <c r="AO176" s="176">
        <v>67</v>
      </c>
      <c r="AP176" s="176">
        <v>105</v>
      </c>
      <c r="AQ176" s="167"/>
      <c r="AR176" s="180">
        <v>39.799999999999997</v>
      </c>
      <c r="AS176" s="166">
        <v>13.188103992172699</v>
      </c>
      <c r="AT176" s="181" t="s">
        <v>54</v>
      </c>
      <c r="AU176" s="188">
        <v>0.82425649951079405</v>
      </c>
      <c r="AV176" s="171">
        <v>-18.143128174720001</v>
      </c>
      <c r="AW176" s="168"/>
      <c r="AX176" s="168"/>
      <c r="AY176" s="176">
        <v>9</v>
      </c>
      <c r="AZ176" s="176">
        <v>19</v>
      </c>
      <c r="BA176" s="167"/>
      <c r="BB176" s="184">
        <v>82</v>
      </c>
      <c r="BC176" s="180">
        <v>27.171470536637202</v>
      </c>
      <c r="BD176" s="181" t="s">
        <v>55</v>
      </c>
      <c r="BE176" s="188">
        <v>0.84910845426991399</v>
      </c>
      <c r="BF176" s="171">
        <v>-33.886256349440004</v>
      </c>
      <c r="BG176" s="168"/>
      <c r="BH176" s="168"/>
      <c r="BI176" s="176">
        <v>15</v>
      </c>
      <c r="BJ176" s="176">
        <v>34</v>
      </c>
      <c r="BK176" s="169"/>
      <c r="BL176" s="185">
        <v>0.8</v>
      </c>
      <c r="BM176" s="188">
        <v>0.7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250</v>
      </c>
      <c r="D177" s="166">
        <v>3.9319019689000001</v>
      </c>
      <c r="E177" s="167"/>
      <c r="F177" s="168">
        <v>0.04</v>
      </c>
      <c r="G177" s="168">
        <v>0.04</v>
      </c>
      <c r="H177" s="169"/>
      <c r="I177" s="170">
        <v>5</v>
      </c>
      <c r="J177" s="170">
        <v>5</v>
      </c>
      <c r="K177" s="167"/>
      <c r="L177" s="171">
        <v>4285.8177100000003</v>
      </c>
      <c r="M177" s="171">
        <v>3514.12871</v>
      </c>
      <c r="N177" s="171">
        <v>7799.9464200000002</v>
      </c>
      <c r="O177" s="166">
        <v>1983.75912769314</v>
      </c>
      <c r="P177" s="172">
        <v>285.27300000000002</v>
      </c>
      <c r="Q177" s="178">
        <v>6.9538972412150502</v>
      </c>
      <c r="R177" s="179">
        <v>6453.9478555511896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1971.36535</v>
      </c>
      <c r="Y177" s="166">
        <v>501.37703472589698</v>
      </c>
      <c r="Z177" s="177">
        <v>573</v>
      </c>
      <c r="AA177" s="188">
        <v>0.875003551005057</v>
      </c>
      <c r="AB177" s="171">
        <v>-732.21044381564002</v>
      </c>
      <c r="AC177" s="168"/>
      <c r="AD177" s="168"/>
      <c r="AE177" s="176">
        <v>282</v>
      </c>
      <c r="AF177" s="176">
        <v>733</v>
      </c>
      <c r="AG177" s="167"/>
      <c r="AH177" s="180">
        <v>191.9</v>
      </c>
      <c r="AI177" s="166">
        <v>48.805896362082102</v>
      </c>
      <c r="AJ177" s="181" t="s">
        <v>53</v>
      </c>
      <c r="AK177" s="173">
        <v>0.77469676765209705</v>
      </c>
      <c r="AL177" s="174">
        <v>-105.35178884884</v>
      </c>
      <c r="AM177" s="168"/>
      <c r="AN177" s="168"/>
      <c r="AO177" s="176">
        <v>56</v>
      </c>
      <c r="AP177" s="176">
        <v>106</v>
      </c>
      <c r="AQ177" s="167"/>
      <c r="AR177" s="180">
        <v>79.599999999999994</v>
      </c>
      <c r="AS177" s="166">
        <v>20.244655291410801</v>
      </c>
      <c r="AT177" s="181" t="s">
        <v>54</v>
      </c>
      <c r="AU177" s="178">
        <v>1.26529095571318</v>
      </c>
      <c r="AV177" s="179">
        <v>4.1074821971200102</v>
      </c>
      <c r="AW177" s="168">
        <v>0.01</v>
      </c>
      <c r="AX177" s="168">
        <v>0.01</v>
      </c>
      <c r="AY177" s="176">
        <v>0</v>
      </c>
      <c r="AZ177" s="176">
        <v>0</v>
      </c>
      <c r="BA177" s="167"/>
      <c r="BB177" s="184">
        <v>227.6</v>
      </c>
      <c r="BC177" s="180">
        <v>57.8854716623756</v>
      </c>
      <c r="BD177" s="181" t="s">
        <v>55</v>
      </c>
      <c r="BE177" s="178">
        <v>1.80892098944924</v>
      </c>
      <c r="BF177" s="179">
        <v>76.614964394240005</v>
      </c>
      <c r="BG177" s="168">
        <v>0.02</v>
      </c>
      <c r="BH177" s="168">
        <v>0.02</v>
      </c>
      <c r="BI177" s="176">
        <v>0</v>
      </c>
      <c r="BJ177" s="176">
        <v>0</v>
      </c>
      <c r="BK177" s="169"/>
      <c r="BL177" s="185">
        <v>0.8</v>
      </c>
      <c r="BM177" s="182">
        <v>0.82</v>
      </c>
      <c r="BN177" s="186">
        <v>7.5000000000000002E-4</v>
      </c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251</v>
      </c>
      <c r="D178" s="166">
        <v>1.8459936977</v>
      </c>
      <c r="E178" s="167"/>
      <c r="F178" s="168">
        <v>6.7500000000000004E-2</v>
      </c>
      <c r="G178" s="168">
        <v>6.7500000000000004E-2</v>
      </c>
      <c r="H178" s="169"/>
      <c r="I178" s="170">
        <v>5</v>
      </c>
      <c r="J178" s="170">
        <v>5</v>
      </c>
      <c r="K178" s="167"/>
      <c r="L178" s="171">
        <v>507.77127000000002</v>
      </c>
      <c r="M178" s="171">
        <v>10.464919999999999</v>
      </c>
      <c r="N178" s="171">
        <v>518.23618999999997</v>
      </c>
      <c r="O178" s="166">
        <v>280.73562257860999</v>
      </c>
      <c r="P178" s="172">
        <v>243.29900000000001</v>
      </c>
      <c r="Q178" s="182">
        <v>1.1538708444285</v>
      </c>
      <c r="R178" s="183">
        <v>-20.717914788054699</v>
      </c>
      <c r="S178" s="168">
        <v>7.4999999999999997E-3</v>
      </c>
      <c r="T178" s="168">
        <v>7.4999999999999997E-3</v>
      </c>
      <c r="U178" s="175">
        <v>0</v>
      </c>
      <c r="V178" s="176">
        <v>21</v>
      </c>
      <c r="W178" s="167"/>
      <c r="X178" s="175">
        <v>1268.780305</v>
      </c>
      <c r="Y178" s="166">
        <v>687.31562116426801</v>
      </c>
      <c r="Z178" s="177">
        <v>573</v>
      </c>
      <c r="AA178" s="178">
        <v>1.19950370185736</v>
      </c>
      <c r="AB178" s="179">
        <v>-0.52496153852007399</v>
      </c>
      <c r="AC178" s="168">
        <v>0.02</v>
      </c>
      <c r="AD178" s="168">
        <v>0.02</v>
      </c>
      <c r="AE178" s="176">
        <v>0</v>
      </c>
      <c r="AF178" s="176">
        <v>1</v>
      </c>
      <c r="AG178" s="167"/>
      <c r="AH178" s="180">
        <v>175.2</v>
      </c>
      <c r="AI178" s="166">
        <v>94.908233012002697</v>
      </c>
      <c r="AJ178" s="181" t="s">
        <v>53</v>
      </c>
      <c r="AK178" s="178">
        <v>1.50647988907941</v>
      </c>
      <c r="AL178" s="179">
        <v>35.64287645388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21.6</v>
      </c>
      <c r="AS178" s="166">
        <v>11.701015028877</v>
      </c>
      <c r="AT178" s="181" t="s">
        <v>54</v>
      </c>
      <c r="AU178" s="173">
        <v>0.73131343930481496</v>
      </c>
      <c r="AV178" s="174">
        <v>-13.843078995839999</v>
      </c>
      <c r="AW178" s="168"/>
      <c r="AX178" s="168"/>
      <c r="AY178" s="176">
        <v>8</v>
      </c>
      <c r="AZ178" s="176">
        <v>14</v>
      </c>
      <c r="BA178" s="167"/>
      <c r="BB178" s="184">
        <v>92</v>
      </c>
      <c r="BC178" s="180">
        <v>49.837656604476301</v>
      </c>
      <c r="BD178" s="181" t="s">
        <v>55</v>
      </c>
      <c r="BE178" s="178">
        <v>1.55742676888988</v>
      </c>
      <c r="BF178" s="179">
        <v>21.113842008319999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0.75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252</v>
      </c>
      <c r="D179" s="166">
        <v>3.1022424753000002</v>
      </c>
      <c r="E179" s="167"/>
      <c r="F179" s="168">
        <v>2.9000000000000001E-2</v>
      </c>
      <c r="G179" s="168">
        <v>2.9000000000000001E-2</v>
      </c>
      <c r="H179" s="169"/>
      <c r="I179" s="170">
        <v>4</v>
      </c>
      <c r="J179" s="170">
        <v>4</v>
      </c>
      <c r="K179" s="167"/>
      <c r="L179" s="171">
        <v>1488.5916299999999</v>
      </c>
      <c r="M179" s="171">
        <v>448.91192000000001</v>
      </c>
      <c r="N179" s="171">
        <v>1937.5035499999999</v>
      </c>
      <c r="O179" s="166">
        <v>624.54935918980198</v>
      </c>
      <c r="P179" s="172">
        <v>262.53800000000001</v>
      </c>
      <c r="Q179" s="178">
        <v>2.3788912812233001</v>
      </c>
      <c r="R179" s="179">
        <v>960.15570802362595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1976.1318349999999</v>
      </c>
      <c r="Y179" s="166">
        <v>637.00108896513598</v>
      </c>
      <c r="Z179" s="177">
        <v>573</v>
      </c>
      <c r="AA179" s="182">
        <v>1.11169474513985</v>
      </c>
      <c r="AB179" s="183">
        <v>-156.97009101628001</v>
      </c>
      <c r="AC179" s="168">
        <v>1.0999999999999999E-2</v>
      </c>
      <c r="AD179" s="168">
        <v>1.0999999999999999E-2</v>
      </c>
      <c r="AE179" s="176">
        <v>0</v>
      </c>
      <c r="AF179" s="176">
        <v>157</v>
      </c>
      <c r="AG179" s="167"/>
      <c r="AH179" s="180">
        <v>155.69999999999999</v>
      </c>
      <c r="AI179" s="166">
        <v>50.189500414516502</v>
      </c>
      <c r="AJ179" s="181" t="s">
        <v>53</v>
      </c>
      <c r="AK179" s="188">
        <v>0.79665873673835697</v>
      </c>
      <c r="AL179" s="171">
        <v>-78.829531132680003</v>
      </c>
      <c r="AM179" s="168"/>
      <c r="AN179" s="168"/>
      <c r="AO179" s="176">
        <v>40</v>
      </c>
      <c r="AP179" s="176">
        <v>79</v>
      </c>
      <c r="AQ179" s="167"/>
      <c r="AR179" s="180">
        <v>20</v>
      </c>
      <c r="AS179" s="166">
        <v>6.4469493146456598</v>
      </c>
      <c r="AT179" s="181" t="s">
        <v>54</v>
      </c>
      <c r="AU179" s="173">
        <v>0.40293433216535401</v>
      </c>
      <c r="AV179" s="174">
        <v>-39.563055525759999</v>
      </c>
      <c r="AW179" s="168"/>
      <c r="AX179" s="168"/>
      <c r="AY179" s="176">
        <v>30</v>
      </c>
      <c r="AZ179" s="176">
        <v>40</v>
      </c>
      <c r="BA179" s="167"/>
      <c r="BB179" s="184">
        <v>107</v>
      </c>
      <c r="BC179" s="180">
        <v>34.491178833354297</v>
      </c>
      <c r="BD179" s="181" t="s">
        <v>55</v>
      </c>
      <c r="BE179" s="182">
        <v>1.07784933854232</v>
      </c>
      <c r="BF179" s="183">
        <v>-12.126111051520001</v>
      </c>
      <c r="BG179" s="168">
        <v>8.0000000000000002E-3</v>
      </c>
      <c r="BH179" s="168">
        <v>8.0000000000000002E-3</v>
      </c>
      <c r="BI179" s="176">
        <v>0</v>
      </c>
      <c r="BJ179" s="176">
        <v>13</v>
      </c>
      <c r="BK179" s="169"/>
      <c r="BL179" s="185">
        <v>0.8</v>
      </c>
      <c r="BM179" s="188">
        <v>0.74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253</v>
      </c>
      <c r="D180" s="166">
        <v>2.5928609072</v>
      </c>
      <c r="E180" s="167"/>
      <c r="F180" s="168">
        <v>4.9000000000000002E-2</v>
      </c>
      <c r="G180" s="168">
        <v>4.9000000000000002E-2</v>
      </c>
      <c r="H180" s="169"/>
      <c r="I180" s="170">
        <v>6</v>
      </c>
      <c r="J180" s="170">
        <v>6</v>
      </c>
      <c r="K180" s="167"/>
      <c r="L180" s="171">
        <v>2385.9627300000002</v>
      </c>
      <c r="M180" s="171">
        <v>2016.0378900000001</v>
      </c>
      <c r="N180" s="171">
        <v>4402.0006199999998</v>
      </c>
      <c r="O180" s="166">
        <v>1697.73882115168</v>
      </c>
      <c r="P180" s="172">
        <v>243.27799999999999</v>
      </c>
      <c r="Q180" s="178">
        <v>6.9785957676061097</v>
      </c>
      <c r="R180" s="179">
        <v>3645.0574010618402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1750.55062</v>
      </c>
      <c r="Y180" s="166">
        <v>675.14250962671099</v>
      </c>
      <c r="Z180" s="177">
        <v>573</v>
      </c>
      <c r="AA180" s="182">
        <v>1.1782591791042101</v>
      </c>
      <c r="AB180" s="183">
        <v>-32.300539790719803</v>
      </c>
      <c r="AC180" s="168">
        <v>1.7999999999999999E-2</v>
      </c>
      <c r="AD180" s="168">
        <v>1.7999999999999999E-2</v>
      </c>
      <c r="AE180" s="176">
        <v>0</v>
      </c>
      <c r="AF180" s="176">
        <v>33</v>
      </c>
      <c r="AG180" s="167"/>
      <c r="AH180" s="180">
        <v>169.85</v>
      </c>
      <c r="AI180" s="166">
        <v>65.506791948750902</v>
      </c>
      <c r="AJ180" s="181" t="s">
        <v>53</v>
      </c>
      <c r="AK180" s="182">
        <v>1.0397903483928701</v>
      </c>
      <c r="AL180" s="183">
        <v>-26.170284584320001</v>
      </c>
      <c r="AM180" s="168">
        <v>4.0000000000000001E-3</v>
      </c>
      <c r="AN180" s="168">
        <v>4.0000000000000001E-3</v>
      </c>
      <c r="AO180" s="176">
        <v>0</v>
      </c>
      <c r="AP180" s="176">
        <v>27</v>
      </c>
      <c r="AQ180" s="167"/>
      <c r="AR180" s="180">
        <v>27.5</v>
      </c>
      <c r="AS180" s="166">
        <v>10.6060452080698</v>
      </c>
      <c r="AT180" s="181" t="s">
        <v>54</v>
      </c>
      <c r="AU180" s="173">
        <v>0.66287782550436103</v>
      </c>
      <c r="AV180" s="174">
        <v>-22.282929418239998</v>
      </c>
      <c r="AW180" s="168"/>
      <c r="AX180" s="168"/>
      <c r="AY180" s="176">
        <v>14</v>
      </c>
      <c r="AZ180" s="176">
        <v>23</v>
      </c>
      <c r="BA180" s="167"/>
      <c r="BB180" s="184">
        <v>97.4</v>
      </c>
      <c r="BC180" s="180">
        <v>37.564683755127099</v>
      </c>
      <c r="BD180" s="181" t="s">
        <v>55</v>
      </c>
      <c r="BE180" s="182">
        <v>1.1738963673477201</v>
      </c>
      <c r="BF180" s="183">
        <v>-2.16585883647998</v>
      </c>
      <c r="BG180" s="168">
        <v>1.7000000000000001E-2</v>
      </c>
      <c r="BH180" s="168">
        <v>1.7000000000000001E-2</v>
      </c>
      <c r="BI180" s="176">
        <v>0</v>
      </c>
      <c r="BJ180" s="176">
        <v>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254</v>
      </c>
      <c r="D181" s="166">
        <v>2.5470619843</v>
      </c>
      <c r="E181" s="167"/>
      <c r="F181" s="168">
        <v>7.0000000000000007E-2</v>
      </c>
      <c r="G181" s="168">
        <v>7.0000000000000007E-2</v>
      </c>
      <c r="H181" s="169"/>
      <c r="I181" s="170">
        <v>5</v>
      </c>
      <c r="J181" s="170">
        <v>5</v>
      </c>
      <c r="K181" s="167"/>
      <c r="L181" s="171">
        <v>284.16314999999997</v>
      </c>
      <c r="M181" s="171">
        <v>112.33123000000001</v>
      </c>
      <c r="N181" s="171">
        <v>396.49437999999998</v>
      </c>
      <c r="O181" s="166">
        <v>155.667346316649</v>
      </c>
      <c r="P181" s="172">
        <v>233.029</v>
      </c>
      <c r="Q181" s="173">
        <v>0.66801705503027198</v>
      </c>
      <c r="R181" s="174">
        <v>-315.75278856733399</v>
      </c>
      <c r="S181" s="168"/>
      <c r="T181" s="168"/>
      <c r="U181" s="175">
        <v>198</v>
      </c>
      <c r="V181" s="176">
        <v>316</v>
      </c>
      <c r="W181" s="167"/>
      <c r="X181" s="175">
        <v>2197.6200100000001</v>
      </c>
      <c r="Y181" s="166">
        <v>862.80586163432702</v>
      </c>
      <c r="Z181" s="177">
        <v>573</v>
      </c>
      <c r="AA181" s="178">
        <v>1.5057693920319799</v>
      </c>
      <c r="AB181" s="179">
        <v>446.26018959532001</v>
      </c>
      <c r="AC181" s="168">
        <v>0.02</v>
      </c>
      <c r="AD181" s="168">
        <v>0.02</v>
      </c>
      <c r="AE181" s="176">
        <v>0</v>
      </c>
      <c r="AF181" s="176">
        <v>0</v>
      </c>
      <c r="AG181" s="167"/>
      <c r="AH181" s="180">
        <v>208.8</v>
      </c>
      <c r="AI181" s="166">
        <v>81.976803582730099</v>
      </c>
      <c r="AJ181" s="181" t="s">
        <v>53</v>
      </c>
      <c r="AK181" s="178">
        <v>1.3012191044877801</v>
      </c>
      <c r="AL181" s="179">
        <v>16.24211398692</v>
      </c>
      <c r="AM181" s="168">
        <v>0.02</v>
      </c>
      <c r="AN181" s="168">
        <v>0.02</v>
      </c>
      <c r="AO181" s="176">
        <v>0</v>
      </c>
      <c r="AP181" s="176">
        <v>0</v>
      </c>
      <c r="AQ181" s="167"/>
      <c r="AR181" s="180">
        <v>53.4</v>
      </c>
      <c r="AS181" s="166">
        <v>20.965331950755701</v>
      </c>
      <c r="AT181" s="181" t="s">
        <v>54</v>
      </c>
      <c r="AU181" s="178">
        <v>1.31033324692223</v>
      </c>
      <c r="AV181" s="179">
        <v>4.4964099014399999</v>
      </c>
      <c r="AW181" s="168">
        <v>0.01</v>
      </c>
      <c r="AX181" s="168">
        <v>0.01</v>
      </c>
      <c r="AY181" s="176">
        <v>0</v>
      </c>
      <c r="AZ181" s="176">
        <v>0</v>
      </c>
      <c r="BA181" s="167"/>
      <c r="BB181" s="184">
        <v>152.19999999999999</v>
      </c>
      <c r="BC181" s="180">
        <v>59.755122151779403</v>
      </c>
      <c r="BD181" s="181" t="s">
        <v>55</v>
      </c>
      <c r="BE181" s="178">
        <v>1.8673475672430999</v>
      </c>
      <c r="BF181" s="179">
        <v>54.392819802879998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0.79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255</v>
      </c>
      <c r="D182" s="166">
        <v>3.4525823808</v>
      </c>
      <c r="E182" s="167"/>
      <c r="F182" s="168">
        <v>1.6E-2</v>
      </c>
      <c r="G182" s="168">
        <v>1.6E-2</v>
      </c>
      <c r="H182" s="169"/>
      <c r="I182" s="170">
        <v>4</v>
      </c>
      <c r="J182" s="170">
        <v>4</v>
      </c>
      <c r="K182" s="167"/>
      <c r="L182" s="171">
        <v>1714.44687</v>
      </c>
      <c r="M182" s="171">
        <v>506.59197999999998</v>
      </c>
      <c r="N182" s="171">
        <v>2221.0388499999999</v>
      </c>
      <c r="O182" s="166">
        <v>643.29785796026704</v>
      </c>
      <c r="P182" s="172">
        <v>232.833</v>
      </c>
      <c r="Q182" s="178">
        <v>2.7629152996365098</v>
      </c>
      <c r="R182" s="179">
        <v>1256.38871383743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1507.24506</v>
      </c>
      <c r="Y182" s="166">
        <v>436.55585696719999</v>
      </c>
      <c r="Z182" s="177">
        <v>573</v>
      </c>
      <c r="AA182" s="173">
        <v>0.76187758633019198</v>
      </c>
      <c r="AB182" s="174">
        <v>-866.75058503807998</v>
      </c>
      <c r="AC182" s="168"/>
      <c r="AD182" s="168"/>
      <c r="AE182" s="176">
        <v>472</v>
      </c>
      <c r="AF182" s="176">
        <v>867</v>
      </c>
      <c r="AG182" s="167"/>
      <c r="AH182" s="180">
        <v>143.30000000000001</v>
      </c>
      <c r="AI182" s="166">
        <v>41.505164597056101</v>
      </c>
      <c r="AJ182" s="181" t="s">
        <v>53</v>
      </c>
      <c r="AK182" s="173">
        <v>0.65881213646120895</v>
      </c>
      <c r="AL182" s="174">
        <v>-117.71522798848</v>
      </c>
      <c r="AM182" s="168"/>
      <c r="AN182" s="168"/>
      <c r="AO182" s="176">
        <v>75</v>
      </c>
      <c r="AP182" s="176">
        <v>118</v>
      </c>
      <c r="AQ182" s="167"/>
      <c r="AR182" s="180">
        <v>35.4</v>
      </c>
      <c r="AS182" s="166">
        <v>10.253194883013199</v>
      </c>
      <c r="AT182" s="181" t="s">
        <v>54</v>
      </c>
      <c r="AU182" s="173">
        <v>0.64082468018832295</v>
      </c>
      <c r="AV182" s="174">
        <v>-30.889581711360002</v>
      </c>
      <c r="AW182" s="168"/>
      <c r="AX182" s="168"/>
      <c r="AY182" s="176">
        <v>20</v>
      </c>
      <c r="AZ182" s="176">
        <v>31</v>
      </c>
      <c r="BA182" s="167"/>
      <c r="BB182" s="184">
        <v>117.4</v>
      </c>
      <c r="BC182" s="180">
        <v>34.003533312591699</v>
      </c>
      <c r="BD182" s="181" t="s">
        <v>55</v>
      </c>
      <c r="BE182" s="182">
        <v>1.0626104160184899</v>
      </c>
      <c r="BF182" s="183">
        <v>-15.17916342272</v>
      </c>
      <c r="BG182" s="168">
        <v>6.0000000000000001E-3</v>
      </c>
      <c r="BH182" s="168">
        <v>6.0000000000000001E-3</v>
      </c>
      <c r="BI182" s="176">
        <v>0</v>
      </c>
      <c r="BJ182" s="176">
        <v>16</v>
      </c>
      <c r="BK182" s="169"/>
      <c r="BL182" s="185">
        <v>0.8</v>
      </c>
      <c r="BM182" s="182">
        <v>0.85</v>
      </c>
      <c r="BN182" s="186">
        <v>1.8749999999999999E-3</v>
      </c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256</v>
      </c>
      <c r="D183" s="166">
        <v>7.5857846084</v>
      </c>
      <c r="E183" s="167"/>
      <c r="F183" s="168">
        <v>3.0499999999999999E-2</v>
      </c>
      <c r="G183" s="168">
        <v>3.0499999999999999E-2</v>
      </c>
      <c r="H183" s="169"/>
      <c r="I183" s="170">
        <v>5</v>
      </c>
      <c r="J183" s="170">
        <v>5</v>
      </c>
      <c r="K183" s="167"/>
      <c r="L183" s="171">
        <v>5951.7796500000004</v>
      </c>
      <c r="M183" s="171">
        <v>4444.03683</v>
      </c>
      <c r="N183" s="171">
        <v>10395.81648</v>
      </c>
      <c r="O183" s="166">
        <v>1370.4339124641599</v>
      </c>
      <c r="P183" s="172">
        <v>247.167</v>
      </c>
      <c r="Q183" s="178">
        <v>5.5445666794683799</v>
      </c>
      <c r="R183" s="179">
        <v>8145.86973083472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4554.81718</v>
      </c>
      <c r="Y183" s="166">
        <v>600.44114289196898</v>
      </c>
      <c r="Z183" s="177">
        <v>573</v>
      </c>
      <c r="AA183" s="182">
        <v>1.04789030173118</v>
      </c>
      <c r="AB183" s="183">
        <v>-661.16831673584102</v>
      </c>
      <c r="AC183" s="168">
        <v>5.0000000000000001E-3</v>
      </c>
      <c r="AD183" s="168">
        <v>5.0000000000000001E-3</v>
      </c>
      <c r="AE183" s="176">
        <v>0</v>
      </c>
      <c r="AF183" s="176">
        <v>662</v>
      </c>
      <c r="AG183" s="167"/>
      <c r="AH183" s="180">
        <v>437.7</v>
      </c>
      <c r="AI183" s="166">
        <v>57.700030068784201</v>
      </c>
      <c r="AJ183" s="181" t="s">
        <v>53</v>
      </c>
      <c r="AK183" s="188">
        <v>0.91587349315530397</v>
      </c>
      <c r="AL183" s="171">
        <v>-135.78531639504001</v>
      </c>
      <c r="AM183" s="168"/>
      <c r="AN183" s="168"/>
      <c r="AO183" s="176">
        <v>41</v>
      </c>
      <c r="AP183" s="176">
        <v>136</v>
      </c>
      <c r="AQ183" s="167"/>
      <c r="AR183" s="180">
        <v>122.8</v>
      </c>
      <c r="AS183" s="166">
        <v>16.188173846119899</v>
      </c>
      <c r="AT183" s="181" t="s">
        <v>54</v>
      </c>
      <c r="AU183" s="182">
        <v>1.0117608653825001</v>
      </c>
      <c r="AV183" s="183">
        <v>-22.84706448128</v>
      </c>
      <c r="AW183" s="168">
        <v>5.0000000000000001E-4</v>
      </c>
      <c r="AX183" s="168">
        <v>5.0000000000000001E-4</v>
      </c>
      <c r="AY183" s="176">
        <v>0</v>
      </c>
      <c r="AZ183" s="176">
        <v>23</v>
      </c>
      <c r="BA183" s="167"/>
      <c r="BB183" s="184">
        <v>279.39999999999998</v>
      </c>
      <c r="BC183" s="180">
        <v>36.832050265520401</v>
      </c>
      <c r="BD183" s="181" t="s">
        <v>55</v>
      </c>
      <c r="BE183" s="182">
        <v>1.1510015707975101</v>
      </c>
      <c r="BF183" s="183">
        <v>-11.8941289625599</v>
      </c>
      <c r="BG183" s="168">
        <v>1.4999999999999999E-2</v>
      </c>
      <c r="BH183" s="168">
        <v>1.4999999999999999E-2</v>
      </c>
      <c r="BI183" s="176">
        <v>0</v>
      </c>
      <c r="BJ183" s="176">
        <v>12</v>
      </c>
      <c r="BK183" s="169"/>
      <c r="BL183" s="185">
        <v>0.8</v>
      </c>
      <c r="BM183" s="188">
        <v>0.79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257</v>
      </c>
      <c r="D184" s="166">
        <v>10.8756065481</v>
      </c>
      <c r="E184" s="167"/>
      <c r="F184" s="168">
        <v>0.08</v>
      </c>
      <c r="G184" s="168">
        <v>0.08</v>
      </c>
      <c r="H184" s="169"/>
      <c r="I184" s="170">
        <v>6</v>
      </c>
      <c r="J184" s="170">
        <v>6</v>
      </c>
      <c r="K184" s="167"/>
      <c r="L184" s="171">
        <v>11033.85007</v>
      </c>
      <c r="M184" s="171">
        <v>8281.0602400000007</v>
      </c>
      <c r="N184" s="171">
        <v>19314.910309999999</v>
      </c>
      <c r="O184" s="166">
        <v>1775.9846519433299</v>
      </c>
      <c r="P184" s="172">
        <v>236.7</v>
      </c>
      <c r="Q184" s="178">
        <v>7.50310372599633</v>
      </c>
      <c r="R184" s="179">
        <v>16225.8030260777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17174.754584999999</v>
      </c>
      <c r="Y184" s="166">
        <v>1579.1996987975299</v>
      </c>
      <c r="Z184" s="177">
        <v>573</v>
      </c>
      <c r="AA184" s="178">
        <v>2.7560204167496201</v>
      </c>
      <c r="AB184" s="179">
        <v>9696.6875225264394</v>
      </c>
      <c r="AC184" s="168">
        <v>0.02</v>
      </c>
      <c r="AD184" s="168">
        <v>0.02</v>
      </c>
      <c r="AE184" s="176">
        <v>0</v>
      </c>
      <c r="AF184" s="176">
        <v>0</v>
      </c>
      <c r="AG184" s="167"/>
      <c r="AH184" s="180">
        <v>2182.3000000000002</v>
      </c>
      <c r="AI184" s="166">
        <v>200.66007264498299</v>
      </c>
      <c r="AJ184" s="181" t="s">
        <v>53</v>
      </c>
      <c r="AK184" s="178">
        <v>3.1850805181743298</v>
      </c>
      <c r="AL184" s="179">
        <v>1360.10414496364</v>
      </c>
      <c r="AM184" s="168">
        <v>0.02</v>
      </c>
      <c r="AN184" s="168">
        <v>0.02</v>
      </c>
      <c r="AO184" s="176">
        <v>0</v>
      </c>
      <c r="AP184" s="176">
        <v>0</v>
      </c>
      <c r="AQ184" s="167"/>
      <c r="AR184" s="180">
        <v>775.7</v>
      </c>
      <c r="AS184" s="166">
        <v>71.324757526789796</v>
      </c>
      <c r="AT184" s="181" t="s">
        <v>54</v>
      </c>
      <c r="AU184" s="178">
        <v>4.4577973454243596</v>
      </c>
      <c r="AV184" s="179">
        <v>566.88835427647996</v>
      </c>
      <c r="AW184" s="168">
        <v>0.01</v>
      </c>
      <c r="AX184" s="168">
        <v>0.01</v>
      </c>
      <c r="AY184" s="176">
        <v>0</v>
      </c>
      <c r="AZ184" s="176">
        <v>0</v>
      </c>
      <c r="BA184" s="167"/>
      <c r="BB184" s="184">
        <v>1364.4</v>
      </c>
      <c r="BC184" s="180">
        <v>125.455071766858</v>
      </c>
      <c r="BD184" s="181" t="s">
        <v>55</v>
      </c>
      <c r="BE184" s="178">
        <v>3.9204709927143102</v>
      </c>
      <c r="BF184" s="179">
        <v>946.77670855296003</v>
      </c>
      <c r="BG184" s="168">
        <v>0.02</v>
      </c>
      <c r="BH184" s="168">
        <v>0.02</v>
      </c>
      <c r="BI184" s="176">
        <v>0</v>
      </c>
      <c r="BJ184" s="176">
        <v>0</v>
      </c>
      <c r="BK184" s="169"/>
      <c r="BL184" s="185">
        <v>0.8</v>
      </c>
      <c r="BM184" s="188">
        <v>0.77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258</v>
      </c>
      <c r="D185" s="166">
        <v>1.7081968756000001</v>
      </c>
      <c r="E185" s="167"/>
      <c r="F185" s="168">
        <v>2.5999999999999999E-2</v>
      </c>
      <c r="G185" s="168">
        <v>2.5999999999999999E-2</v>
      </c>
      <c r="H185" s="169"/>
      <c r="I185" s="170">
        <v>4</v>
      </c>
      <c r="J185" s="170">
        <v>4</v>
      </c>
      <c r="K185" s="167"/>
      <c r="L185" s="171">
        <v>650.51280999999994</v>
      </c>
      <c r="M185" s="171">
        <v>-97.985110000000006</v>
      </c>
      <c r="N185" s="171">
        <v>552.52769999999998</v>
      </c>
      <c r="O185" s="166">
        <v>323.45668575580697</v>
      </c>
      <c r="P185" s="172">
        <v>236.7</v>
      </c>
      <c r="Q185" s="178">
        <v>1.3665259220777599</v>
      </c>
      <c r="R185" s="179">
        <v>67.331459454576006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1111.1222949999999</v>
      </c>
      <c r="Y185" s="166">
        <v>650.46500837892097</v>
      </c>
      <c r="Z185" s="177">
        <v>573</v>
      </c>
      <c r="AA185" s="182">
        <v>1.13519198669969</v>
      </c>
      <c r="AB185" s="183">
        <v>-63.433876662560102</v>
      </c>
      <c r="AC185" s="168">
        <v>1.4E-2</v>
      </c>
      <c r="AD185" s="168">
        <v>1.4E-2</v>
      </c>
      <c r="AE185" s="176">
        <v>0</v>
      </c>
      <c r="AF185" s="176">
        <v>64</v>
      </c>
      <c r="AG185" s="167"/>
      <c r="AH185" s="180">
        <v>84.15</v>
      </c>
      <c r="AI185" s="166">
        <v>49.262471558170098</v>
      </c>
      <c r="AJ185" s="181" t="s">
        <v>53</v>
      </c>
      <c r="AK185" s="173">
        <v>0.78194399298682704</v>
      </c>
      <c r="AL185" s="174">
        <v>-44.989683795360001</v>
      </c>
      <c r="AM185" s="168"/>
      <c r="AN185" s="168"/>
      <c r="AO185" s="176">
        <v>24</v>
      </c>
      <c r="AP185" s="176">
        <v>45</v>
      </c>
      <c r="AQ185" s="167"/>
      <c r="AR185" s="180">
        <v>8</v>
      </c>
      <c r="AS185" s="166">
        <v>4.68330092056281</v>
      </c>
      <c r="AT185" s="181" t="s">
        <v>54</v>
      </c>
      <c r="AU185" s="173">
        <v>0.29270630753517601</v>
      </c>
      <c r="AV185" s="174">
        <v>-24.797380011520001</v>
      </c>
      <c r="AW185" s="168"/>
      <c r="AX185" s="168"/>
      <c r="AY185" s="176">
        <v>20</v>
      </c>
      <c r="AZ185" s="176">
        <v>25</v>
      </c>
      <c r="BA185" s="167"/>
      <c r="BB185" s="184">
        <v>55.6</v>
      </c>
      <c r="BC185" s="180">
        <v>32.548941397911499</v>
      </c>
      <c r="BD185" s="181" t="s">
        <v>55</v>
      </c>
      <c r="BE185" s="182">
        <v>1.0171544186847401</v>
      </c>
      <c r="BF185" s="183">
        <v>-9.9947600230399907</v>
      </c>
      <c r="BG185" s="168">
        <v>2E-3</v>
      </c>
      <c r="BH185" s="168">
        <v>2E-3</v>
      </c>
      <c r="BI185" s="176">
        <v>0</v>
      </c>
      <c r="BJ185" s="176">
        <v>10</v>
      </c>
      <c r="BK185" s="169"/>
      <c r="BL185" s="185">
        <v>0.8</v>
      </c>
      <c r="BM185" s="188">
        <v>0.75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259</v>
      </c>
      <c r="D186" s="166">
        <v>4.7522852115000003</v>
      </c>
      <c r="E186" s="167"/>
      <c r="F186" s="168">
        <v>4.4999999999999998E-2</v>
      </c>
      <c r="G186" s="168">
        <v>4.4999999999999998E-2</v>
      </c>
      <c r="H186" s="169"/>
      <c r="I186" s="170">
        <v>5</v>
      </c>
      <c r="J186" s="170">
        <v>5</v>
      </c>
      <c r="K186" s="167"/>
      <c r="L186" s="171">
        <v>3025.4398900000001</v>
      </c>
      <c r="M186" s="171">
        <v>1608.7173299999999</v>
      </c>
      <c r="N186" s="171">
        <v>4634.1572200000001</v>
      </c>
      <c r="O186" s="166">
        <v>975.14290783428896</v>
      </c>
      <c r="P186" s="172">
        <v>287.5</v>
      </c>
      <c r="Q186" s="178">
        <v>3.3918014185540502</v>
      </c>
      <c r="R186" s="179">
        <v>2994.6188220324998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2754.2398250000001</v>
      </c>
      <c r="Y186" s="166">
        <v>579.56113794160501</v>
      </c>
      <c r="Z186" s="177">
        <v>573</v>
      </c>
      <c r="AA186" s="182">
        <v>1.01145050251589</v>
      </c>
      <c r="AB186" s="183">
        <v>-513.43148642740005</v>
      </c>
      <c r="AC186" s="168">
        <v>1E-3</v>
      </c>
      <c r="AD186" s="168">
        <v>1E-3</v>
      </c>
      <c r="AE186" s="176">
        <v>0</v>
      </c>
      <c r="AF186" s="176">
        <v>514</v>
      </c>
      <c r="AG186" s="167"/>
      <c r="AH186" s="180">
        <v>341.05</v>
      </c>
      <c r="AI186" s="166">
        <v>71.765473834503297</v>
      </c>
      <c r="AJ186" s="181" t="s">
        <v>53</v>
      </c>
      <c r="AK186" s="182">
        <v>1.13913450530958</v>
      </c>
      <c r="AL186" s="183">
        <v>-18.222761989399999</v>
      </c>
      <c r="AM186" s="168">
        <v>1.4E-2</v>
      </c>
      <c r="AN186" s="168">
        <v>1.4E-2</v>
      </c>
      <c r="AO186" s="176">
        <v>0</v>
      </c>
      <c r="AP186" s="176">
        <v>19</v>
      </c>
      <c r="AQ186" s="167"/>
      <c r="AR186" s="180">
        <v>64.400000000000006</v>
      </c>
      <c r="AS186" s="166">
        <v>13.5513752087436</v>
      </c>
      <c r="AT186" s="181" t="s">
        <v>54</v>
      </c>
      <c r="AU186" s="188">
        <v>0.84696095054647602</v>
      </c>
      <c r="AV186" s="171">
        <v>-26.8438760608</v>
      </c>
      <c r="AW186" s="168"/>
      <c r="AX186" s="168"/>
      <c r="AY186" s="176">
        <v>12</v>
      </c>
      <c r="AZ186" s="176">
        <v>27</v>
      </c>
      <c r="BA186" s="167"/>
      <c r="BB186" s="184">
        <v>200.8</v>
      </c>
      <c r="BC186" s="180">
        <v>42.253356240927303</v>
      </c>
      <c r="BD186" s="181" t="s">
        <v>55</v>
      </c>
      <c r="BE186" s="178">
        <v>1.32041738252898</v>
      </c>
      <c r="BF186" s="179">
        <v>18.312247878400001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8">
        <v>0.74</v>
      </c>
      <c r="BN186" s="186"/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260</v>
      </c>
      <c r="C187" s="165" t="s">
        <v>261</v>
      </c>
      <c r="D187" s="166">
        <v>9.7581728930999994</v>
      </c>
      <c r="E187" s="167"/>
      <c r="F187" s="168">
        <v>0.02</v>
      </c>
      <c r="G187" s="168">
        <v>0.02</v>
      </c>
      <c r="H187" s="169"/>
      <c r="I187" s="170">
        <v>3</v>
      </c>
      <c r="J187" s="170">
        <v>3</v>
      </c>
      <c r="K187" s="167"/>
      <c r="L187" s="171">
        <v>4700.5009899999995</v>
      </c>
      <c r="M187" s="171">
        <v>2465.0455200000001</v>
      </c>
      <c r="N187" s="171">
        <v>7165.5465100000001</v>
      </c>
      <c r="O187" s="166">
        <v>734.31231322686995</v>
      </c>
      <c r="P187" s="172">
        <v>270.3</v>
      </c>
      <c r="Q187" s="178">
        <v>2.7166567266994801</v>
      </c>
      <c r="R187" s="179">
        <v>4000.3855503940799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5254.3236649999999</v>
      </c>
      <c r="Y187" s="166">
        <v>538.45363497456901</v>
      </c>
      <c r="Z187" s="177">
        <v>573</v>
      </c>
      <c r="AA187" s="188">
        <v>0.93970965964148101</v>
      </c>
      <c r="AB187" s="171">
        <v>-1455.39601629556</v>
      </c>
      <c r="AC187" s="168"/>
      <c r="AD187" s="168"/>
      <c r="AE187" s="176">
        <v>338</v>
      </c>
      <c r="AF187" s="176">
        <v>1456</v>
      </c>
      <c r="AG187" s="167"/>
      <c r="AH187" s="180">
        <v>484.2</v>
      </c>
      <c r="AI187" s="166">
        <v>49.619944768797602</v>
      </c>
      <c r="AJ187" s="181" t="s">
        <v>53</v>
      </c>
      <c r="AK187" s="173">
        <v>0.787618170933295</v>
      </c>
      <c r="AL187" s="174">
        <v>-253.51787071836</v>
      </c>
      <c r="AM187" s="168"/>
      <c r="AN187" s="168"/>
      <c r="AO187" s="176">
        <v>131</v>
      </c>
      <c r="AP187" s="176">
        <v>254</v>
      </c>
      <c r="AQ187" s="167"/>
      <c r="AR187" s="180">
        <v>91.8</v>
      </c>
      <c r="AS187" s="166">
        <v>9.4074988223370895</v>
      </c>
      <c r="AT187" s="181" t="s">
        <v>54</v>
      </c>
      <c r="AU187" s="173">
        <v>0.58796867639606798</v>
      </c>
      <c r="AV187" s="174">
        <v>-95.556919547519996</v>
      </c>
      <c r="AW187" s="168"/>
      <c r="AX187" s="168"/>
      <c r="AY187" s="176">
        <v>65</v>
      </c>
      <c r="AZ187" s="176">
        <v>96</v>
      </c>
      <c r="BA187" s="167"/>
      <c r="BB187" s="184">
        <v>342.6</v>
      </c>
      <c r="BC187" s="180">
        <v>35.1090315526437</v>
      </c>
      <c r="BD187" s="181" t="s">
        <v>55</v>
      </c>
      <c r="BE187" s="182">
        <v>1.0971572360201101</v>
      </c>
      <c r="BF187" s="183">
        <v>-32.113839095039999</v>
      </c>
      <c r="BG187" s="168">
        <v>0.01</v>
      </c>
      <c r="BH187" s="168">
        <v>0.01</v>
      </c>
      <c r="BI187" s="176">
        <v>0</v>
      </c>
      <c r="BJ187" s="176">
        <v>33</v>
      </c>
      <c r="BK187" s="169"/>
      <c r="BL187" s="185">
        <v>0.8</v>
      </c>
      <c r="BM187" s="188">
        <v>0.72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260</v>
      </c>
      <c r="C188" s="165" t="s">
        <v>262</v>
      </c>
      <c r="D188" s="166">
        <v>4.5313841278</v>
      </c>
      <c r="E188" s="167"/>
      <c r="F188" s="168">
        <v>1.7999999999999999E-2</v>
      </c>
      <c r="G188" s="168">
        <v>1.7999999999999999E-2</v>
      </c>
      <c r="H188" s="169"/>
      <c r="I188" s="170">
        <v>5</v>
      </c>
      <c r="J188" s="170">
        <v>5</v>
      </c>
      <c r="K188" s="167"/>
      <c r="L188" s="171">
        <v>1843.14509</v>
      </c>
      <c r="M188" s="171">
        <v>2631.5589</v>
      </c>
      <c r="N188" s="171">
        <v>4474.70399</v>
      </c>
      <c r="O188" s="166">
        <v>987.491650188677</v>
      </c>
      <c r="P188" s="172">
        <v>214.857</v>
      </c>
      <c r="Q188" s="178">
        <v>4.5960413213843498</v>
      </c>
      <c r="R188" s="179">
        <v>3306.3844705439301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2722.6278849999999</v>
      </c>
      <c r="Y188" s="166">
        <v>600.83802392666405</v>
      </c>
      <c r="Z188" s="177">
        <v>573</v>
      </c>
      <c r="AA188" s="182">
        <v>1.0485829387899901</v>
      </c>
      <c r="AB188" s="183">
        <v>-393.15184127527999</v>
      </c>
      <c r="AC188" s="168">
        <v>5.0000000000000001E-3</v>
      </c>
      <c r="AD188" s="168">
        <v>5.0000000000000001E-3</v>
      </c>
      <c r="AE188" s="176">
        <v>0</v>
      </c>
      <c r="AF188" s="176">
        <v>394</v>
      </c>
      <c r="AG188" s="167"/>
      <c r="AH188" s="180">
        <v>246.15</v>
      </c>
      <c r="AI188" s="166">
        <v>54.321150681062797</v>
      </c>
      <c r="AJ188" s="181" t="s">
        <v>53</v>
      </c>
      <c r="AK188" s="188">
        <v>0.86224048700099598</v>
      </c>
      <c r="AL188" s="171">
        <v>-96.422640061679999</v>
      </c>
      <c r="AM188" s="168"/>
      <c r="AN188" s="168"/>
      <c r="AO188" s="176">
        <v>40</v>
      </c>
      <c r="AP188" s="176">
        <v>97</v>
      </c>
      <c r="AQ188" s="167"/>
      <c r="AR188" s="180">
        <v>31.6</v>
      </c>
      <c r="AS188" s="166">
        <v>6.9735866809733196</v>
      </c>
      <c r="AT188" s="181" t="s">
        <v>54</v>
      </c>
      <c r="AU188" s="173">
        <v>0.43584916756083297</v>
      </c>
      <c r="AV188" s="174">
        <v>-55.402575253759998</v>
      </c>
      <c r="AW188" s="168"/>
      <c r="AX188" s="168"/>
      <c r="AY188" s="176">
        <v>41</v>
      </c>
      <c r="AZ188" s="176">
        <v>56</v>
      </c>
      <c r="BA188" s="167"/>
      <c r="BB188" s="184">
        <v>150</v>
      </c>
      <c r="BC188" s="180">
        <v>33.102468422341701</v>
      </c>
      <c r="BD188" s="181" t="s">
        <v>55</v>
      </c>
      <c r="BE188" s="182">
        <v>1.0344521381981799</v>
      </c>
      <c r="BF188" s="183">
        <v>-24.00515050752</v>
      </c>
      <c r="BG188" s="168">
        <v>3.0000000000000001E-3</v>
      </c>
      <c r="BH188" s="168">
        <v>3.0000000000000001E-3</v>
      </c>
      <c r="BI188" s="176">
        <v>0</v>
      </c>
      <c r="BJ188" s="176">
        <v>25</v>
      </c>
      <c r="BK188" s="169"/>
      <c r="BL188" s="185">
        <v>0.8</v>
      </c>
      <c r="BM188" s="182">
        <v>0.81</v>
      </c>
      <c r="BN188" s="186">
        <v>3.7500000000000001E-4</v>
      </c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260</v>
      </c>
      <c r="C189" s="165" t="s">
        <v>263</v>
      </c>
      <c r="D189" s="166">
        <v>1.9389090351</v>
      </c>
      <c r="E189" s="167"/>
      <c r="F189" s="168">
        <v>4.1000000000000002E-2</v>
      </c>
      <c r="G189" s="168">
        <v>4.1000000000000002E-2</v>
      </c>
      <c r="H189" s="169"/>
      <c r="I189" s="170">
        <v>5</v>
      </c>
      <c r="J189" s="170">
        <v>5</v>
      </c>
      <c r="K189" s="167"/>
      <c r="L189" s="171">
        <v>568.91088000000002</v>
      </c>
      <c r="M189" s="171">
        <v>1844.02396</v>
      </c>
      <c r="N189" s="171">
        <v>2412.9348399999999</v>
      </c>
      <c r="O189" s="166">
        <v>1244.48068285759</v>
      </c>
      <c r="P189" s="172">
        <v>241.29400000000001</v>
      </c>
      <c r="Q189" s="178">
        <v>5.1575285040555903</v>
      </c>
      <c r="R189" s="179">
        <v>1851.5182999414999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1466.9305850000001</v>
      </c>
      <c r="Y189" s="166">
        <v>756.57524847437799</v>
      </c>
      <c r="Z189" s="177">
        <v>573</v>
      </c>
      <c r="AA189" s="178">
        <v>1.3203756517877501</v>
      </c>
      <c r="AB189" s="179">
        <v>133.73673246524001</v>
      </c>
      <c r="AC189" s="168">
        <v>0.02</v>
      </c>
      <c r="AD189" s="168">
        <v>0.02</v>
      </c>
      <c r="AE189" s="176">
        <v>0</v>
      </c>
      <c r="AF189" s="176">
        <v>0</v>
      </c>
      <c r="AG189" s="167"/>
      <c r="AH189" s="180">
        <v>117.8</v>
      </c>
      <c r="AI189" s="166">
        <v>60.755815702269103</v>
      </c>
      <c r="AJ189" s="181" t="s">
        <v>53</v>
      </c>
      <c r="AK189" s="188">
        <v>0.96437802702014397</v>
      </c>
      <c r="AL189" s="171">
        <v>-28.781523053560001</v>
      </c>
      <c r="AM189" s="168"/>
      <c r="AN189" s="168"/>
      <c r="AO189" s="176">
        <v>5</v>
      </c>
      <c r="AP189" s="176">
        <v>29</v>
      </c>
      <c r="AQ189" s="167"/>
      <c r="AR189" s="180">
        <v>4.8</v>
      </c>
      <c r="AS189" s="166">
        <v>2.4756189759837999</v>
      </c>
      <c r="AT189" s="181" t="s">
        <v>54</v>
      </c>
      <c r="AU189" s="173">
        <v>0.15472618599898699</v>
      </c>
      <c r="AV189" s="174">
        <v>-32.427053473919997</v>
      </c>
      <c r="AW189" s="168"/>
      <c r="AX189" s="168"/>
      <c r="AY189" s="176">
        <v>27</v>
      </c>
      <c r="AZ189" s="176">
        <v>33</v>
      </c>
      <c r="BA189" s="167"/>
      <c r="BB189" s="184">
        <v>68.8</v>
      </c>
      <c r="BC189" s="180">
        <v>35.483871989101097</v>
      </c>
      <c r="BD189" s="181" t="s">
        <v>55</v>
      </c>
      <c r="BE189" s="182">
        <v>1.1088709996594099</v>
      </c>
      <c r="BF189" s="183">
        <v>-5.6541069478400097</v>
      </c>
      <c r="BG189" s="168">
        <v>1.0999999999999999E-2</v>
      </c>
      <c r="BH189" s="168">
        <v>1.0999999999999999E-2</v>
      </c>
      <c r="BI189" s="176">
        <v>0</v>
      </c>
      <c r="BJ189" s="176">
        <v>6</v>
      </c>
      <c r="BK189" s="169"/>
      <c r="BL189" s="185">
        <v>0.8</v>
      </c>
      <c r="BM189" s="182">
        <v>0.84</v>
      </c>
      <c r="BN189" s="186">
        <v>1.5E-3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260</v>
      </c>
      <c r="C190" s="165" t="s">
        <v>264</v>
      </c>
      <c r="D190" s="166">
        <v>2.6634026094999999</v>
      </c>
      <c r="E190" s="167"/>
      <c r="F190" s="168">
        <v>0.01</v>
      </c>
      <c r="G190" s="168">
        <v>0.01</v>
      </c>
      <c r="H190" s="169"/>
      <c r="I190" s="170">
        <v>2</v>
      </c>
      <c r="J190" s="170">
        <v>2</v>
      </c>
      <c r="K190" s="167"/>
      <c r="L190" s="171">
        <v>-180.83824999999999</v>
      </c>
      <c r="M190" s="171">
        <v>1751.0008499999999</v>
      </c>
      <c r="N190" s="171">
        <v>1570.1626000000001</v>
      </c>
      <c r="O190" s="166">
        <v>589.532575510529</v>
      </c>
      <c r="P190" s="172">
        <v>244.16499999999999</v>
      </c>
      <c r="Q190" s="178">
        <v>2.4144843671719101</v>
      </c>
      <c r="R190" s="179">
        <v>789.79096222171904</v>
      </c>
      <c r="S190" s="168">
        <v>0.01</v>
      </c>
      <c r="T190" s="168">
        <v>0.01</v>
      </c>
      <c r="U190" s="175">
        <v>0</v>
      </c>
      <c r="V190" s="176">
        <v>0</v>
      </c>
      <c r="W190" s="167"/>
      <c r="X190" s="175">
        <v>1282.5322550000001</v>
      </c>
      <c r="Y190" s="166">
        <v>481.53900969585999</v>
      </c>
      <c r="Z190" s="177">
        <v>573</v>
      </c>
      <c r="AA190" s="188">
        <v>0.840382215874102</v>
      </c>
      <c r="AB190" s="171">
        <v>-548.8233792922</v>
      </c>
      <c r="AC190" s="168"/>
      <c r="AD190" s="168"/>
      <c r="AE190" s="176">
        <v>244</v>
      </c>
      <c r="AF190" s="176">
        <v>549</v>
      </c>
      <c r="AG190" s="167"/>
      <c r="AH190" s="180">
        <v>108.7</v>
      </c>
      <c r="AI190" s="166">
        <v>40.812455320228999</v>
      </c>
      <c r="AJ190" s="181" t="s">
        <v>53</v>
      </c>
      <c r="AK190" s="173">
        <v>0.64781675111474601</v>
      </c>
      <c r="AL190" s="174">
        <v>-92.653237278199995</v>
      </c>
      <c r="AM190" s="168"/>
      <c r="AN190" s="168"/>
      <c r="AO190" s="176">
        <v>60</v>
      </c>
      <c r="AP190" s="176">
        <v>93</v>
      </c>
      <c r="AQ190" s="167"/>
      <c r="AR190" s="180">
        <v>11.8</v>
      </c>
      <c r="AS190" s="166">
        <v>4.4304229326467501</v>
      </c>
      <c r="AT190" s="181" t="s">
        <v>54</v>
      </c>
      <c r="AU190" s="173">
        <v>0.27690143329042199</v>
      </c>
      <c r="AV190" s="174">
        <v>-39.337330102400003</v>
      </c>
      <c r="AW190" s="168"/>
      <c r="AX190" s="168"/>
      <c r="AY190" s="176">
        <v>31</v>
      </c>
      <c r="AZ190" s="176">
        <v>40</v>
      </c>
      <c r="BA190" s="167"/>
      <c r="BB190" s="184">
        <v>77.2</v>
      </c>
      <c r="BC190" s="180">
        <v>28.985478847485499</v>
      </c>
      <c r="BD190" s="181" t="s">
        <v>55</v>
      </c>
      <c r="BE190" s="188">
        <v>0.90579621398392196</v>
      </c>
      <c r="BF190" s="171">
        <v>-25.074660204800001</v>
      </c>
      <c r="BG190" s="168"/>
      <c r="BH190" s="168"/>
      <c r="BI190" s="176">
        <v>9</v>
      </c>
      <c r="BJ190" s="176">
        <v>26</v>
      </c>
      <c r="BK190" s="169"/>
      <c r="BL190" s="185">
        <v>0.8</v>
      </c>
      <c r="BM190" s="188">
        <v>0.75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260</v>
      </c>
      <c r="C191" s="165" t="s">
        <v>265</v>
      </c>
      <c r="D191" s="166">
        <v>2.7229266552000002</v>
      </c>
      <c r="E191" s="167"/>
      <c r="F191" s="168">
        <v>4.5999999999999999E-2</v>
      </c>
      <c r="G191" s="168">
        <v>4.5999999999999999E-2</v>
      </c>
      <c r="H191" s="169"/>
      <c r="I191" s="170">
        <v>5</v>
      </c>
      <c r="J191" s="170">
        <v>5</v>
      </c>
      <c r="K191" s="167"/>
      <c r="L191" s="171">
        <v>930.80709999999999</v>
      </c>
      <c r="M191" s="171">
        <v>44.636780000000002</v>
      </c>
      <c r="N191" s="171">
        <v>975.44388000000004</v>
      </c>
      <c r="O191" s="166">
        <v>358.23362268579098</v>
      </c>
      <c r="P191" s="172">
        <v>217.55099999999999</v>
      </c>
      <c r="Q191" s="178">
        <v>1.64666502422784</v>
      </c>
      <c r="R191" s="179">
        <v>264.59337988150202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1809.54006</v>
      </c>
      <c r="Y191" s="166">
        <v>664.55703334656596</v>
      </c>
      <c r="Z191" s="177">
        <v>573</v>
      </c>
      <c r="AA191" s="182">
        <v>1.1597853985105899</v>
      </c>
      <c r="AB191" s="183">
        <v>-62.744308115520198</v>
      </c>
      <c r="AC191" s="168">
        <v>1.6E-2</v>
      </c>
      <c r="AD191" s="168">
        <v>1.6E-2</v>
      </c>
      <c r="AE191" s="176">
        <v>0</v>
      </c>
      <c r="AF191" s="176">
        <v>63</v>
      </c>
      <c r="AG191" s="167"/>
      <c r="AH191" s="180">
        <v>167.4</v>
      </c>
      <c r="AI191" s="166">
        <v>61.477968817233702</v>
      </c>
      <c r="AJ191" s="181" t="s">
        <v>53</v>
      </c>
      <c r="AK191" s="188">
        <v>0.97584077487672505</v>
      </c>
      <c r="AL191" s="171">
        <v>-38.453255133120003</v>
      </c>
      <c r="AM191" s="168"/>
      <c r="AN191" s="168"/>
      <c r="AO191" s="176">
        <v>5</v>
      </c>
      <c r="AP191" s="176">
        <v>39</v>
      </c>
      <c r="AQ191" s="167"/>
      <c r="AR191" s="180">
        <v>25.8</v>
      </c>
      <c r="AS191" s="166">
        <v>9.4750991367062696</v>
      </c>
      <c r="AT191" s="181" t="s">
        <v>54</v>
      </c>
      <c r="AU191" s="173">
        <v>0.59219369604414196</v>
      </c>
      <c r="AV191" s="174">
        <v>-26.480191779839998</v>
      </c>
      <c r="AW191" s="168"/>
      <c r="AX191" s="168"/>
      <c r="AY191" s="176">
        <v>18</v>
      </c>
      <c r="AZ191" s="176">
        <v>27</v>
      </c>
      <c r="BA191" s="167"/>
      <c r="BB191" s="184">
        <v>105.4</v>
      </c>
      <c r="BC191" s="180">
        <v>38.708350736776801</v>
      </c>
      <c r="BD191" s="181" t="s">
        <v>55</v>
      </c>
      <c r="BE191" s="178">
        <v>1.2096359605242699</v>
      </c>
      <c r="BF191" s="179">
        <v>0.83961644032000005</v>
      </c>
      <c r="BG191" s="168">
        <v>0.02</v>
      </c>
      <c r="BH191" s="168">
        <v>0.02</v>
      </c>
      <c r="BI191" s="176">
        <v>0</v>
      </c>
      <c r="BJ191" s="176">
        <v>0</v>
      </c>
      <c r="BK191" s="169"/>
      <c r="BL191" s="185">
        <v>0.8</v>
      </c>
      <c r="BM191" s="182">
        <v>0.81</v>
      </c>
      <c r="BN191" s="186">
        <v>3.7500000000000001E-4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260</v>
      </c>
      <c r="C192" s="165" t="s">
        <v>266</v>
      </c>
      <c r="D192" s="166">
        <v>3.8643758766</v>
      </c>
      <c r="E192" s="167"/>
      <c r="F192" s="168">
        <v>0.03</v>
      </c>
      <c r="G192" s="168">
        <v>0.03</v>
      </c>
      <c r="H192" s="169"/>
      <c r="I192" s="170">
        <v>3</v>
      </c>
      <c r="J192" s="170">
        <v>3</v>
      </c>
      <c r="K192" s="167"/>
      <c r="L192" s="171">
        <v>2511.70298</v>
      </c>
      <c r="M192" s="171">
        <v>2418.93253</v>
      </c>
      <c r="N192" s="171">
        <v>4930.6355100000001</v>
      </c>
      <c r="O192" s="166">
        <v>1275.9202695204999</v>
      </c>
      <c r="P192" s="172">
        <v>234.35599999999999</v>
      </c>
      <c r="Q192" s="178">
        <v>5.4443678400403703</v>
      </c>
      <c r="R192" s="179">
        <v>3843.86790247624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2201.5741699999999</v>
      </c>
      <c r="Y192" s="166">
        <v>569.710152506442</v>
      </c>
      <c r="Z192" s="177">
        <v>573</v>
      </c>
      <c r="AA192" s="188">
        <v>0.99425855585766398</v>
      </c>
      <c r="AB192" s="171">
        <v>-455.57068275016002</v>
      </c>
      <c r="AC192" s="168"/>
      <c r="AD192" s="168"/>
      <c r="AE192" s="176">
        <v>13</v>
      </c>
      <c r="AF192" s="176">
        <v>456</v>
      </c>
      <c r="AG192" s="167"/>
      <c r="AH192" s="180">
        <v>232.5</v>
      </c>
      <c r="AI192" s="166">
        <v>60.164954814012802</v>
      </c>
      <c r="AJ192" s="181" t="s">
        <v>53</v>
      </c>
      <c r="AK192" s="188">
        <v>0.95499928276210699</v>
      </c>
      <c r="AL192" s="171">
        <v>-59.646816270960002</v>
      </c>
      <c r="AM192" s="168"/>
      <c r="AN192" s="168"/>
      <c r="AO192" s="176">
        <v>11</v>
      </c>
      <c r="AP192" s="176">
        <v>60</v>
      </c>
      <c r="AQ192" s="167"/>
      <c r="AR192" s="180">
        <v>34.6</v>
      </c>
      <c r="AS192" s="166">
        <v>8.9535803723219001</v>
      </c>
      <c r="AT192" s="181" t="s">
        <v>54</v>
      </c>
      <c r="AU192" s="173">
        <v>0.55959877327011898</v>
      </c>
      <c r="AV192" s="174">
        <v>-39.596016830720004</v>
      </c>
      <c r="AW192" s="168"/>
      <c r="AX192" s="168"/>
      <c r="AY192" s="176">
        <v>28</v>
      </c>
      <c r="AZ192" s="176">
        <v>40</v>
      </c>
      <c r="BA192" s="167"/>
      <c r="BB192" s="184">
        <v>152.19999999999999</v>
      </c>
      <c r="BC192" s="180">
        <v>39.385402678248397</v>
      </c>
      <c r="BD192" s="181" t="s">
        <v>55</v>
      </c>
      <c r="BE192" s="178">
        <v>1.23079383369526</v>
      </c>
      <c r="BF192" s="179">
        <v>3.80796633856002</v>
      </c>
      <c r="BG192" s="168">
        <v>0.02</v>
      </c>
      <c r="BH192" s="168">
        <v>0.02</v>
      </c>
      <c r="BI192" s="176">
        <v>0</v>
      </c>
      <c r="BJ192" s="176">
        <v>0</v>
      </c>
      <c r="BK192" s="169"/>
      <c r="BL192" s="185">
        <v>0.8</v>
      </c>
      <c r="BM192" s="188">
        <v>0.74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260</v>
      </c>
      <c r="C193" s="165" t="s">
        <v>267</v>
      </c>
      <c r="D193" s="166">
        <v>3.3153751046000002</v>
      </c>
      <c r="E193" s="167"/>
      <c r="F193" s="168">
        <v>3.6999999999999998E-2</v>
      </c>
      <c r="G193" s="168">
        <v>3.6999999999999998E-2</v>
      </c>
      <c r="H193" s="169"/>
      <c r="I193" s="170">
        <v>4</v>
      </c>
      <c r="J193" s="170">
        <v>4</v>
      </c>
      <c r="K193" s="167"/>
      <c r="L193" s="171">
        <v>2856.1044900000002</v>
      </c>
      <c r="M193" s="171">
        <v>367.70769000000001</v>
      </c>
      <c r="N193" s="171">
        <v>3223.8121799999999</v>
      </c>
      <c r="O193" s="166">
        <v>972.38233330733601</v>
      </c>
      <c r="P193" s="172">
        <v>251.035</v>
      </c>
      <c r="Q193" s="178">
        <v>3.8734930719116298</v>
      </c>
      <c r="R193" s="179">
        <v>2225.0819527400899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2037.0896849999999</v>
      </c>
      <c r="Y193" s="166">
        <v>614.43716645322797</v>
      </c>
      <c r="Z193" s="177">
        <v>573</v>
      </c>
      <c r="AA193" s="182">
        <v>1.07231617182064</v>
      </c>
      <c r="AB193" s="183">
        <v>-242.56223692296001</v>
      </c>
      <c r="AC193" s="168">
        <v>7.0000000000000001E-3</v>
      </c>
      <c r="AD193" s="168">
        <v>7.0000000000000001E-3</v>
      </c>
      <c r="AE193" s="176">
        <v>0</v>
      </c>
      <c r="AF193" s="176">
        <v>243</v>
      </c>
      <c r="AG193" s="167"/>
      <c r="AH193" s="180">
        <v>203.35</v>
      </c>
      <c r="AI193" s="166">
        <v>61.335442773234597</v>
      </c>
      <c r="AJ193" s="181" t="s">
        <v>53</v>
      </c>
      <c r="AK193" s="188">
        <v>0.97357845671800902</v>
      </c>
      <c r="AL193" s="171">
        <v>-47.29235790776</v>
      </c>
      <c r="AM193" s="168"/>
      <c r="AN193" s="168"/>
      <c r="AO193" s="176">
        <v>6</v>
      </c>
      <c r="AP193" s="176">
        <v>48</v>
      </c>
      <c r="AQ193" s="167"/>
      <c r="AR193" s="180">
        <v>34.1</v>
      </c>
      <c r="AS193" s="166">
        <v>10.2854123362051</v>
      </c>
      <c r="AT193" s="181" t="s">
        <v>54</v>
      </c>
      <c r="AU193" s="173">
        <v>0.64283827101281599</v>
      </c>
      <c r="AV193" s="174">
        <v>-29.555202008319998</v>
      </c>
      <c r="AW193" s="168"/>
      <c r="AX193" s="168"/>
      <c r="AY193" s="176">
        <v>19</v>
      </c>
      <c r="AZ193" s="176">
        <v>30</v>
      </c>
      <c r="BA193" s="167"/>
      <c r="BB193" s="184">
        <v>131.80000000000001</v>
      </c>
      <c r="BC193" s="180">
        <v>39.754174366915798</v>
      </c>
      <c r="BD193" s="181" t="s">
        <v>55</v>
      </c>
      <c r="BE193" s="178">
        <v>1.24231794896612</v>
      </c>
      <c r="BF193" s="179">
        <v>4.4895959833600001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0.75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260</v>
      </c>
      <c r="C194" s="165" t="s">
        <v>268</v>
      </c>
      <c r="D194" s="166">
        <v>1.6811262612</v>
      </c>
      <c r="E194" s="167"/>
      <c r="F194" s="168">
        <v>0.05</v>
      </c>
      <c r="G194" s="168">
        <v>0.05</v>
      </c>
      <c r="H194" s="169"/>
      <c r="I194" s="170">
        <v>4</v>
      </c>
      <c r="J194" s="170">
        <v>4</v>
      </c>
      <c r="K194" s="167"/>
      <c r="L194" s="171">
        <v>1549.00557</v>
      </c>
      <c r="M194" s="171">
        <v>517.84482000000003</v>
      </c>
      <c r="N194" s="171">
        <v>2066.8503900000001</v>
      </c>
      <c r="O194" s="166">
        <v>1229.4438780134601</v>
      </c>
      <c r="P194" s="172">
        <v>221.102</v>
      </c>
      <c r="Q194" s="178">
        <v>5.5605280730769504</v>
      </c>
      <c r="R194" s="179">
        <v>1620.8099356753901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1614.0869399999999</v>
      </c>
      <c r="Y194" s="166">
        <v>960.12237584573404</v>
      </c>
      <c r="Z194" s="177">
        <v>573</v>
      </c>
      <c r="AA194" s="178">
        <v>1.67560624056847</v>
      </c>
      <c r="AB194" s="179">
        <v>458.14452279888002</v>
      </c>
      <c r="AC194" s="168">
        <v>0.02</v>
      </c>
      <c r="AD194" s="168">
        <v>0.02</v>
      </c>
      <c r="AE194" s="176">
        <v>0</v>
      </c>
      <c r="AF194" s="176">
        <v>0</v>
      </c>
      <c r="AG194" s="167"/>
      <c r="AH194" s="180">
        <v>105.7</v>
      </c>
      <c r="AI194" s="166">
        <v>62.874515995336701</v>
      </c>
      <c r="AJ194" s="181" t="s">
        <v>53</v>
      </c>
      <c r="AK194" s="188">
        <v>0.99800819040217004</v>
      </c>
      <c r="AL194" s="171">
        <v>-21.393145346720001</v>
      </c>
      <c r="AM194" s="168">
        <v>0</v>
      </c>
      <c r="AN194" s="168">
        <v>0</v>
      </c>
      <c r="AO194" s="176">
        <v>1</v>
      </c>
      <c r="AP194" s="176">
        <v>22</v>
      </c>
      <c r="AQ194" s="167"/>
      <c r="AR194" s="180">
        <v>8</v>
      </c>
      <c r="AS194" s="166">
        <v>4.7587145502619999</v>
      </c>
      <c r="AT194" s="181" t="s">
        <v>54</v>
      </c>
      <c r="AU194" s="173">
        <v>0.29741965939137499</v>
      </c>
      <c r="AV194" s="174">
        <v>-24.277624215039999</v>
      </c>
      <c r="AW194" s="168"/>
      <c r="AX194" s="168"/>
      <c r="AY194" s="176">
        <v>19</v>
      </c>
      <c r="AZ194" s="176">
        <v>25</v>
      </c>
      <c r="BA194" s="167"/>
      <c r="BB194" s="184">
        <v>67.599999999999994</v>
      </c>
      <c r="BC194" s="180">
        <v>40.211137949713901</v>
      </c>
      <c r="BD194" s="181" t="s">
        <v>55</v>
      </c>
      <c r="BE194" s="178">
        <v>1.2565980609285601</v>
      </c>
      <c r="BF194" s="179">
        <v>3.0447515699199998</v>
      </c>
      <c r="BG194" s="168">
        <v>0.02</v>
      </c>
      <c r="BH194" s="168">
        <v>0.02</v>
      </c>
      <c r="BI194" s="176">
        <v>0</v>
      </c>
      <c r="BJ194" s="176">
        <v>0</v>
      </c>
      <c r="BK194" s="169"/>
      <c r="BL194" s="185">
        <v>0.8</v>
      </c>
      <c r="BM194" s="188">
        <v>0.79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260</v>
      </c>
      <c r="C195" s="165" t="s">
        <v>269</v>
      </c>
      <c r="D195" s="166">
        <v>2.9011900208000001</v>
      </c>
      <c r="E195" s="167"/>
      <c r="F195" s="168">
        <v>2.5000000000000001E-2</v>
      </c>
      <c r="G195" s="168">
        <v>2.5000000000000001E-2</v>
      </c>
      <c r="H195" s="169"/>
      <c r="I195" s="170">
        <v>4</v>
      </c>
      <c r="J195" s="170">
        <v>4</v>
      </c>
      <c r="K195" s="167"/>
      <c r="L195" s="171">
        <v>1476.6558500000001</v>
      </c>
      <c r="M195" s="171">
        <v>1052.4634100000001</v>
      </c>
      <c r="N195" s="171">
        <v>2529.1192599999999</v>
      </c>
      <c r="O195" s="166">
        <v>871.75236432896497</v>
      </c>
      <c r="P195" s="172">
        <v>220.88900000000001</v>
      </c>
      <c r="Q195" s="178">
        <v>3.9465630444656101</v>
      </c>
      <c r="R195" s="179">
        <v>1760.1101049946101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1916.074695</v>
      </c>
      <c r="Y195" s="166">
        <v>660.44439738960796</v>
      </c>
      <c r="Z195" s="177">
        <v>573</v>
      </c>
      <c r="AA195" s="182">
        <v>1.15260802336755</v>
      </c>
      <c r="AB195" s="183">
        <v>-78.783563302080196</v>
      </c>
      <c r="AC195" s="168">
        <v>1.4999999999999999E-2</v>
      </c>
      <c r="AD195" s="168">
        <v>1.4999999999999999E-2</v>
      </c>
      <c r="AE195" s="176">
        <v>0</v>
      </c>
      <c r="AF195" s="176">
        <v>79</v>
      </c>
      <c r="AG195" s="167"/>
      <c r="AH195" s="180">
        <v>118.15</v>
      </c>
      <c r="AI195" s="166">
        <v>40.724667861438498</v>
      </c>
      <c r="AJ195" s="181" t="s">
        <v>53</v>
      </c>
      <c r="AK195" s="173">
        <v>0.64642329938791299</v>
      </c>
      <c r="AL195" s="174">
        <v>-101.17996557248</v>
      </c>
      <c r="AM195" s="168"/>
      <c r="AN195" s="168"/>
      <c r="AO195" s="176">
        <v>65</v>
      </c>
      <c r="AP195" s="176">
        <v>102</v>
      </c>
      <c r="AQ195" s="167"/>
      <c r="AR195" s="180">
        <v>14.5</v>
      </c>
      <c r="AS195" s="166">
        <v>4.9979490815984704</v>
      </c>
      <c r="AT195" s="181" t="s">
        <v>54</v>
      </c>
      <c r="AU195" s="173">
        <v>0.31237181759990401</v>
      </c>
      <c r="AV195" s="174">
        <v>-41.202848399360001</v>
      </c>
      <c r="AW195" s="168"/>
      <c r="AX195" s="168"/>
      <c r="AY195" s="176">
        <v>32</v>
      </c>
      <c r="AZ195" s="176">
        <v>42</v>
      </c>
      <c r="BA195" s="167"/>
      <c r="BB195" s="184">
        <v>74.8</v>
      </c>
      <c r="BC195" s="180">
        <v>25.7825235381769</v>
      </c>
      <c r="BD195" s="181" t="s">
        <v>55</v>
      </c>
      <c r="BE195" s="188">
        <v>0.80570386056802901</v>
      </c>
      <c r="BF195" s="171">
        <v>-36.605696798719997</v>
      </c>
      <c r="BG195" s="168"/>
      <c r="BH195" s="168"/>
      <c r="BI195" s="176">
        <v>19</v>
      </c>
      <c r="BJ195" s="176">
        <v>37</v>
      </c>
      <c r="BK195" s="169"/>
      <c r="BL195" s="185">
        <v>0.8</v>
      </c>
      <c r="BM195" s="182">
        <v>0.82</v>
      </c>
      <c r="BN195" s="186">
        <v>7.5000000000000002E-4</v>
      </c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270</v>
      </c>
      <c r="D196" s="166">
        <v>2.6790986065000002</v>
      </c>
      <c r="E196" s="167"/>
      <c r="F196" s="168">
        <v>5.3999999999999999E-2</v>
      </c>
      <c r="G196" s="168">
        <v>5.3999999999999999E-2</v>
      </c>
      <c r="H196" s="169"/>
      <c r="I196" s="170">
        <v>5</v>
      </c>
      <c r="J196" s="170">
        <v>5</v>
      </c>
      <c r="K196" s="167"/>
      <c r="L196" s="171">
        <v>552.70009000000005</v>
      </c>
      <c r="M196" s="171">
        <v>1024.0623800000001</v>
      </c>
      <c r="N196" s="171">
        <v>1576.7624699999999</v>
      </c>
      <c r="O196" s="166">
        <v>588.54215599772101</v>
      </c>
      <c r="P196" s="172">
        <v>221.102</v>
      </c>
      <c r="Q196" s="178">
        <v>2.6618581288171099</v>
      </c>
      <c r="R196" s="179">
        <v>865.93759788676402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2062.678105</v>
      </c>
      <c r="Y196" s="166">
        <v>769.91496318782504</v>
      </c>
      <c r="Z196" s="177">
        <v>573</v>
      </c>
      <c r="AA196" s="178">
        <v>1.3436561312178401</v>
      </c>
      <c r="AB196" s="179">
        <v>220.52990317059999</v>
      </c>
      <c r="AC196" s="168">
        <v>0.02</v>
      </c>
      <c r="AD196" s="168">
        <v>0.02</v>
      </c>
      <c r="AE196" s="176">
        <v>0</v>
      </c>
      <c r="AF196" s="176">
        <v>0</v>
      </c>
      <c r="AG196" s="167"/>
      <c r="AH196" s="180">
        <v>175.6</v>
      </c>
      <c r="AI196" s="166">
        <v>65.544433330658705</v>
      </c>
      <c r="AJ196" s="181" t="s">
        <v>53</v>
      </c>
      <c r="AK196" s="182">
        <v>1.04038783064538</v>
      </c>
      <c r="AL196" s="183">
        <v>-26.939854651400001</v>
      </c>
      <c r="AM196" s="168">
        <v>4.0000000000000001E-3</v>
      </c>
      <c r="AN196" s="168">
        <v>4.0000000000000001E-3</v>
      </c>
      <c r="AO196" s="176">
        <v>0</v>
      </c>
      <c r="AP196" s="176">
        <v>27</v>
      </c>
      <c r="AQ196" s="167"/>
      <c r="AR196" s="180">
        <v>19</v>
      </c>
      <c r="AS196" s="166">
        <v>7.0919375471669497</v>
      </c>
      <c r="AT196" s="181" t="s">
        <v>54</v>
      </c>
      <c r="AU196" s="173">
        <v>0.44324609669793402</v>
      </c>
      <c r="AV196" s="174">
        <v>-32.4386932448</v>
      </c>
      <c r="AW196" s="168"/>
      <c r="AX196" s="168"/>
      <c r="AY196" s="176">
        <v>24</v>
      </c>
      <c r="AZ196" s="176">
        <v>33</v>
      </c>
      <c r="BA196" s="167"/>
      <c r="BB196" s="184">
        <v>137.4</v>
      </c>
      <c r="BC196" s="180">
        <v>51.285906262144103</v>
      </c>
      <c r="BD196" s="181" t="s">
        <v>55</v>
      </c>
      <c r="BE196" s="178">
        <v>1.6026845706920001</v>
      </c>
      <c r="BF196" s="179">
        <v>34.522613510399999</v>
      </c>
      <c r="BG196" s="168">
        <v>0.02</v>
      </c>
      <c r="BH196" s="168">
        <v>0.02</v>
      </c>
      <c r="BI196" s="176">
        <v>0</v>
      </c>
      <c r="BJ196" s="176">
        <v>0</v>
      </c>
      <c r="BK196" s="169"/>
      <c r="BL196" s="185">
        <v>0.8</v>
      </c>
      <c r="BM196" s="188">
        <v>0.79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271</v>
      </c>
      <c r="D197" s="166">
        <v>1.8440784321000001</v>
      </c>
      <c r="E197" s="167"/>
      <c r="F197" s="168">
        <v>0.01</v>
      </c>
      <c r="G197" s="168">
        <v>0.01</v>
      </c>
      <c r="H197" s="169"/>
      <c r="I197" s="170">
        <v>3</v>
      </c>
      <c r="J197" s="170">
        <v>3</v>
      </c>
      <c r="K197" s="167"/>
      <c r="L197" s="171">
        <v>852.99564999999996</v>
      </c>
      <c r="M197" s="171">
        <v>893.52882</v>
      </c>
      <c r="N197" s="171">
        <v>1746.5244700000001</v>
      </c>
      <c r="O197" s="166">
        <v>947.09879991985599</v>
      </c>
      <c r="P197" s="172">
        <v>214.857</v>
      </c>
      <c r="Q197" s="178">
        <v>4.4080425581659304</v>
      </c>
      <c r="R197" s="179">
        <v>1271.06867837715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689.819165</v>
      </c>
      <c r="Y197" s="166">
        <v>374.07257359137799</v>
      </c>
      <c r="Z197" s="177">
        <v>573</v>
      </c>
      <c r="AA197" s="173">
        <v>0.65283171656435901</v>
      </c>
      <c r="AB197" s="174">
        <v>-578.16916491196002</v>
      </c>
      <c r="AC197" s="168"/>
      <c r="AD197" s="168"/>
      <c r="AE197" s="176">
        <v>367</v>
      </c>
      <c r="AF197" s="176">
        <v>579</v>
      </c>
      <c r="AG197" s="167"/>
      <c r="AH197" s="180">
        <v>63</v>
      </c>
      <c r="AI197" s="166">
        <v>34.163405906904302</v>
      </c>
      <c r="AJ197" s="181" t="s">
        <v>53</v>
      </c>
      <c r="AK197" s="173">
        <v>0.54227628423657603</v>
      </c>
      <c r="AL197" s="174">
        <v>-76.412329466759999</v>
      </c>
      <c r="AM197" s="168"/>
      <c r="AN197" s="168"/>
      <c r="AO197" s="176">
        <v>54</v>
      </c>
      <c r="AP197" s="176">
        <v>77</v>
      </c>
      <c r="AQ197" s="167"/>
      <c r="AR197" s="180">
        <v>8.6</v>
      </c>
      <c r="AS197" s="166">
        <v>4.66357604443456</v>
      </c>
      <c r="AT197" s="181" t="s">
        <v>54</v>
      </c>
      <c r="AU197" s="173">
        <v>0.29147350277716</v>
      </c>
      <c r="AV197" s="174">
        <v>-26.806305896320001</v>
      </c>
      <c r="AW197" s="168"/>
      <c r="AX197" s="168"/>
      <c r="AY197" s="176">
        <v>21</v>
      </c>
      <c r="AZ197" s="176">
        <v>27</v>
      </c>
      <c r="BA197" s="167"/>
      <c r="BB197" s="184">
        <v>38.6</v>
      </c>
      <c r="BC197" s="180">
        <v>20.931864571531801</v>
      </c>
      <c r="BD197" s="181" t="s">
        <v>55</v>
      </c>
      <c r="BE197" s="173">
        <v>0.65412076786036999</v>
      </c>
      <c r="BF197" s="174">
        <v>-32.212611792639997</v>
      </c>
      <c r="BG197" s="168"/>
      <c r="BH197" s="168"/>
      <c r="BI197" s="176">
        <v>21</v>
      </c>
      <c r="BJ197" s="176">
        <v>33</v>
      </c>
      <c r="BK197" s="169"/>
      <c r="BL197" s="185">
        <v>0.8</v>
      </c>
      <c r="BM197" s="182">
        <v>0.83</v>
      </c>
      <c r="BN197" s="186">
        <v>1.1249999999999999E-3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272</v>
      </c>
      <c r="D198" s="166">
        <v>9.2280619187999999</v>
      </c>
      <c r="E198" s="167"/>
      <c r="F198" s="168">
        <v>4.5999999999999999E-2</v>
      </c>
      <c r="G198" s="168">
        <v>4.5999999999999999E-2</v>
      </c>
      <c r="H198" s="169"/>
      <c r="I198" s="170">
        <v>4</v>
      </c>
      <c r="J198" s="170">
        <v>4</v>
      </c>
      <c r="K198" s="167"/>
      <c r="L198" s="171">
        <v>5901.4167600000001</v>
      </c>
      <c r="M198" s="171">
        <v>2851.5411600000002</v>
      </c>
      <c r="N198" s="171">
        <v>8752.9579200000007</v>
      </c>
      <c r="O198" s="166">
        <v>948.51530007269605</v>
      </c>
      <c r="P198" s="172">
        <v>241.29400000000001</v>
      </c>
      <c r="Q198" s="178">
        <v>3.9309526970115098</v>
      </c>
      <c r="R198" s="179">
        <v>6080.9467528380901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6131.510295</v>
      </c>
      <c r="Y198" s="166">
        <v>664.44182418287596</v>
      </c>
      <c r="Z198" s="177">
        <v>573</v>
      </c>
      <c r="AA198" s="182">
        <v>1.15958433539769</v>
      </c>
      <c r="AB198" s="183">
        <v>-213.70508036688</v>
      </c>
      <c r="AC198" s="168">
        <v>1.6E-2</v>
      </c>
      <c r="AD198" s="168">
        <v>1.6E-2</v>
      </c>
      <c r="AE198" s="176">
        <v>0</v>
      </c>
      <c r="AF198" s="176">
        <v>214</v>
      </c>
      <c r="AG198" s="167"/>
      <c r="AH198" s="180">
        <v>576</v>
      </c>
      <c r="AI198" s="166">
        <v>62.418306798151796</v>
      </c>
      <c r="AJ198" s="181" t="s">
        <v>53</v>
      </c>
      <c r="AK198" s="188">
        <v>0.99076677457383799</v>
      </c>
      <c r="AL198" s="171">
        <v>-121.64148106128</v>
      </c>
      <c r="AM198" s="168"/>
      <c r="AN198" s="168"/>
      <c r="AO198" s="176">
        <v>6</v>
      </c>
      <c r="AP198" s="176">
        <v>122</v>
      </c>
      <c r="AQ198" s="167"/>
      <c r="AR198" s="180">
        <v>139.4</v>
      </c>
      <c r="AS198" s="166">
        <v>15.106097166080501</v>
      </c>
      <c r="AT198" s="181" t="s">
        <v>54</v>
      </c>
      <c r="AU198" s="188">
        <v>0.94413107288003095</v>
      </c>
      <c r="AV198" s="171">
        <v>-37.778788840959997</v>
      </c>
      <c r="AW198" s="168"/>
      <c r="AX198" s="168"/>
      <c r="AY198" s="176">
        <v>9</v>
      </c>
      <c r="AZ198" s="176">
        <v>38</v>
      </c>
      <c r="BA198" s="167"/>
      <c r="BB198" s="184">
        <v>413.8</v>
      </c>
      <c r="BC198" s="180">
        <v>44.8414849879778</v>
      </c>
      <c r="BD198" s="181" t="s">
        <v>55</v>
      </c>
      <c r="BE198" s="178">
        <v>1.40129640587431</v>
      </c>
      <c r="BF198" s="179">
        <v>59.442422318079998</v>
      </c>
      <c r="BG198" s="168">
        <v>0.02</v>
      </c>
      <c r="BH198" s="168">
        <v>0.02</v>
      </c>
      <c r="BI198" s="176">
        <v>0</v>
      </c>
      <c r="BJ198" s="176">
        <v>0</v>
      </c>
      <c r="BK198" s="169"/>
      <c r="BL198" s="185">
        <v>0.8</v>
      </c>
      <c r="BM198" s="188">
        <v>0.78</v>
      </c>
      <c r="BN198" s="186"/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273</v>
      </c>
      <c r="D199" s="166">
        <v>3.8051258325999999</v>
      </c>
      <c r="E199" s="167"/>
      <c r="F199" s="168">
        <v>3.7999999999999999E-2</v>
      </c>
      <c r="G199" s="168">
        <v>3.7999999999999999E-2</v>
      </c>
      <c r="H199" s="169"/>
      <c r="I199" s="170">
        <v>5</v>
      </c>
      <c r="J199" s="170">
        <v>5</v>
      </c>
      <c r="K199" s="167"/>
      <c r="L199" s="171">
        <v>1626.9907499999999</v>
      </c>
      <c r="M199" s="171">
        <v>1993.31906</v>
      </c>
      <c r="N199" s="171">
        <v>3620.3098100000002</v>
      </c>
      <c r="O199" s="166">
        <v>951.42972118908403</v>
      </c>
      <c r="P199" s="172">
        <v>224.04499999999999</v>
      </c>
      <c r="Q199" s="178">
        <v>4.2466010006430999</v>
      </c>
      <c r="R199" s="179">
        <v>2597.2865094021599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3086.5239649999999</v>
      </c>
      <c r="Y199" s="166">
        <v>811.14898712587706</v>
      </c>
      <c r="Z199" s="177">
        <v>573</v>
      </c>
      <c r="AA199" s="178">
        <v>1.4156177785791899</v>
      </c>
      <c r="AB199" s="179">
        <v>470.11944250424</v>
      </c>
      <c r="AC199" s="168">
        <v>0.02</v>
      </c>
      <c r="AD199" s="168">
        <v>0.02</v>
      </c>
      <c r="AE199" s="176">
        <v>0</v>
      </c>
      <c r="AF199" s="176">
        <v>0</v>
      </c>
      <c r="AG199" s="167"/>
      <c r="AH199" s="180">
        <v>201.9</v>
      </c>
      <c r="AI199" s="166">
        <v>53.060006129164996</v>
      </c>
      <c r="AJ199" s="181" t="s">
        <v>53</v>
      </c>
      <c r="AK199" s="188">
        <v>0.84222231951055504</v>
      </c>
      <c r="AL199" s="171">
        <v>-85.767512944559996</v>
      </c>
      <c r="AM199" s="168"/>
      <c r="AN199" s="168"/>
      <c r="AO199" s="176">
        <v>38</v>
      </c>
      <c r="AP199" s="176">
        <v>86</v>
      </c>
      <c r="AQ199" s="167"/>
      <c r="AR199" s="180">
        <v>36.4</v>
      </c>
      <c r="AS199" s="166">
        <v>9.5660437003546601</v>
      </c>
      <c r="AT199" s="181" t="s">
        <v>54</v>
      </c>
      <c r="AU199" s="173">
        <v>0.59787773127216604</v>
      </c>
      <c r="AV199" s="174">
        <v>-36.658415985920001</v>
      </c>
      <c r="AW199" s="168"/>
      <c r="AX199" s="168"/>
      <c r="AY199" s="176">
        <v>25</v>
      </c>
      <c r="AZ199" s="176">
        <v>37</v>
      </c>
      <c r="BA199" s="167"/>
      <c r="BB199" s="184">
        <v>131.4</v>
      </c>
      <c r="BC199" s="180">
        <v>34.532366544686901</v>
      </c>
      <c r="BD199" s="181" t="s">
        <v>55</v>
      </c>
      <c r="BE199" s="182">
        <v>1.0791364545214599</v>
      </c>
      <c r="BF199" s="183">
        <v>-14.71683197184</v>
      </c>
      <c r="BG199" s="168">
        <v>8.0000000000000002E-3</v>
      </c>
      <c r="BH199" s="168">
        <v>8.0000000000000002E-3</v>
      </c>
      <c r="BI199" s="176">
        <v>0</v>
      </c>
      <c r="BJ199" s="176">
        <v>15</v>
      </c>
      <c r="BK199" s="169"/>
      <c r="BL199" s="185">
        <v>0.8</v>
      </c>
      <c r="BM199" s="182">
        <v>0.81</v>
      </c>
      <c r="BN199" s="186">
        <v>3.7500000000000001E-4</v>
      </c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274</v>
      </c>
      <c r="D200" s="166">
        <v>2.6579345241999999</v>
      </c>
      <c r="E200" s="167"/>
      <c r="F200" s="168">
        <v>4.5999999999999999E-2</v>
      </c>
      <c r="G200" s="168">
        <v>4.5999999999999999E-2</v>
      </c>
      <c r="H200" s="169"/>
      <c r="I200" s="170">
        <v>5</v>
      </c>
      <c r="J200" s="170">
        <v>5</v>
      </c>
      <c r="K200" s="167"/>
      <c r="L200" s="171">
        <v>1672.1296600000001</v>
      </c>
      <c r="M200" s="171">
        <v>-156.68665999999999</v>
      </c>
      <c r="N200" s="171">
        <v>1515.443</v>
      </c>
      <c r="O200" s="166">
        <v>570.15813828451098</v>
      </c>
      <c r="P200" s="172">
        <v>262.75900000000001</v>
      </c>
      <c r="Q200" s="178">
        <v>2.1698900448110701</v>
      </c>
      <c r="R200" s="179">
        <v>677.36753882687901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1607.63769</v>
      </c>
      <c r="Y200" s="166">
        <v>604.84473013264903</v>
      </c>
      <c r="Z200" s="177">
        <v>573</v>
      </c>
      <c r="AA200" s="182">
        <v>1.05557544525768</v>
      </c>
      <c r="AB200" s="183">
        <v>-219.95808883992001</v>
      </c>
      <c r="AC200" s="168">
        <v>6.0000000000000001E-3</v>
      </c>
      <c r="AD200" s="168">
        <v>6.0000000000000001E-3</v>
      </c>
      <c r="AE200" s="176">
        <v>0</v>
      </c>
      <c r="AF200" s="176">
        <v>220</v>
      </c>
      <c r="AG200" s="167"/>
      <c r="AH200" s="180">
        <v>184.85</v>
      </c>
      <c r="AI200" s="166">
        <v>69.546483676318999</v>
      </c>
      <c r="AJ200" s="181" t="s">
        <v>53</v>
      </c>
      <c r="AK200" s="182">
        <v>1.10391243930665</v>
      </c>
      <c r="AL200" s="183">
        <v>-16.089850029520001</v>
      </c>
      <c r="AM200" s="168">
        <v>0.01</v>
      </c>
      <c r="AN200" s="168">
        <v>0.01</v>
      </c>
      <c r="AO200" s="176">
        <v>0</v>
      </c>
      <c r="AP200" s="176">
        <v>17</v>
      </c>
      <c r="AQ200" s="167"/>
      <c r="AR200" s="180">
        <v>7.6</v>
      </c>
      <c r="AS200" s="166">
        <v>2.8593631373547401</v>
      </c>
      <c r="AT200" s="181" t="s">
        <v>54</v>
      </c>
      <c r="AU200" s="173">
        <v>0.17871019608467101</v>
      </c>
      <c r="AV200" s="174">
        <v>-43.432342864639999</v>
      </c>
      <c r="AW200" s="168"/>
      <c r="AX200" s="168"/>
      <c r="AY200" s="176">
        <v>35</v>
      </c>
      <c r="AZ200" s="176">
        <v>44</v>
      </c>
      <c r="BA200" s="167"/>
      <c r="BB200" s="184">
        <v>114</v>
      </c>
      <c r="BC200" s="180">
        <v>42.890447060321101</v>
      </c>
      <c r="BD200" s="181" t="s">
        <v>55</v>
      </c>
      <c r="BE200" s="178">
        <v>1.34032647063504</v>
      </c>
      <c r="BF200" s="179">
        <v>11.935314270719999</v>
      </c>
      <c r="BG200" s="168">
        <v>0.02</v>
      </c>
      <c r="BH200" s="168">
        <v>0.02</v>
      </c>
      <c r="BI200" s="176">
        <v>0</v>
      </c>
      <c r="BJ200" s="176">
        <v>0</v>
      </c>
      <c r="BK200" s="169"/>
      <c r="BL200" s="185">
        <v>0.8</v>
      </c>
      <c r="BM200" s="188">
        <v>0.76</v>
      </c>
      <c r="BN200" s="186"/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275</v>
      </c>
      <c r="B201" s="165" t="s">
        <v>276</v>
      </c>
      <c r="C201" s="165" t="s">
        <v>277</v>
      </c>
      <c r="D201" s="166">
        <v>3.8329039946000001</v>
      </c>
      <c r="E201" s="167"/>
      <c r="F201" s="168">
        <v>5.3999999999999999E-2</v>
      </c>
      <c r="G201" s="168">
        <v>5.3999999999999999E-2</v>
      </c>
      <c r="H201" s="169"/>
      <c r="I201" s="170">
        <v>5</v>
      </c>
      <c r="J201" s="170">
        <v>5</v>
      </c>
      <c r="K201" s="167"/>
      <c r="L201" s="171">
        <v>3957.7535800000001</v>
      </c>
      <c r="M201" s="171">
        <v>1502.9903999999999</v>
      </c>
      <c r="N201" s="171">
        <v>5460.7439800000002</v>
      </c>
      <c r="O201" s="166">
        <v>1424.70147639841</v>
      </c>
      <c r="P201" s="172">
        <v>287.5</v>
      </c>
      <c r="Q201" s="178">
        <v>4.95548339616838</v>
      </c>
      <c r="R201" s="179">
        <v>4138.3921018629999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3654.7499899999998</v>
      </c>
      <c r="Y201" s="166">
        <v>953.51983643446499</v>
      </c>
      <c r="Z201" s="177">
        <v>573</v>
      </c>
      <c r="AA201" s="178">
        <v>1.6640834841788199</v>
      </c>
      <c r="AB201" s="179">
        <v>1019.24520331304</v>
      </c>
      <c r="AC201" s="168">
        <v>0.02</v>
      </c>
      <c r="AD201" s="168">
        <v>0.02</v>
      </c>
      <c r="AE201" s="176">
        <v>0</v>
      </c>
      <c r="AF201" s="176">
        <v>0</v>
      </c>
      <c r="AG201" s="167"/>
      <c r="AH201" s="180">
        <v>251.75</v>
      </c>
      <c r="AI201" s="166">
        <v>65.681269438180294</v>
      </c>
      <c r="AJ201" s="181" t="s">
        <v>53</v>
      </c>
      <c r="AK201" s="182">
        <v>1.0425598323520699</v>
      </c>
      <c r="AL201" s="183">
        <v>-38.017541991759998</v>
      </c>
      <c r="AM201" s="168">
        <v>4.0000000000000001E-3</v>
      </c>
      <c r="AN201" s="168">
        <v>4.0000000000000001E-3</v>
      </c>
      <c r="AO201" s="176">
        <v>0</v>
      </c>
      <c r="AP201" s="176">
        <v>39</v>
      </c>
      <c r="AQ201" s="167"/>
      <c r="AR201" s="180">
        <v>42.7</v>
      </c>
      <c r="AS201" s="166">
        <v>11.140378172831401</v>
      </c>
      <c r="AT201" s="181" t="s">
        <v>54</v>
      </c>
      <c r="AU201" s="173">
        <v>0.69627363580196</v>
      </c>
      <c r="AV201" s="174">
        <v>-30.891756696320002</v>
      </c>
      <c r="AW201" s="168"/>
      <c r="AX201" s="168"/>
      <c r="AY201" s="176">
        <v>19</v>
      </c>
      <c r="AZ201" s="176">
        <v>31</v>
      </c>
      <c r="BA201" s="167"/>
      <c r="BB201" s="184">
        <v>196.6</v>
      </c>
      <c r="BC201" s="180">
        <v>51.292701376549097</v>
      </c>
      <c r="BD201" s="181" t="s">
        <v>55</v>
      </c>
      <c r="BE201" s="178">
        <v>1.6028969180171599</v>
      </c>
      <c r="BF201" s="179">
        <v>49.41648660736</v>
      </c>
      <c r="BG201" s="168">
        <v>0.02</v>
      </c>
      <c r="BH201" s="168">
        <v>0.02</v>
      </c>
      <c r="BI201" s="176">
        <v>0</v>
      </c>
      <c r="BJ201" s="176">
        <v>0</v>
      </c>
      <c r="BK201" s="169"/>
      <c r="BL201" s="185">
        <v>0.8</v>
      </c>
      <c r="BM201" s="188">
        <v>0.79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275</v>
      </c>
      <c r="B202" s="165" t="s">
        <v>276</v>
      </c>
      <c r="C202" s="165" t="s">
        <v>278</v>
      </c>
      <c r="D202" s="166">
        <v>2.9999554738</v>
      </c>
      <c r="E202" s="167"/>
      <c r="F202" s="168">
        <v>1.4E-2</v>
      </c>
      <c r="G202" s="168">
        <v>1.4E-2</v>
      </c>
      <c r="H202" s="169"/>
      <c r="I202" s="170">
        <v>4</v>
      </c>
      <c r="J202" s="170">
        <v>4</v>
      </c>
      <c r="K202" s="167"/>
      <c r="L202" s="171">
        <v>1169.6177299999999</v>
      </c>
      <c r="M202" s="171">
        <v>1271.5619099999999</v>
      </c>
      <c r="N202" s="171">
        <v>2441.1796399999998</v>
      </c>
      <c r="O202" s="166">
        <v>813.738624229577</v>
      </c>
      <c r="P202" s="172">
        <v>222.37200000000001</v>
      </c>
      <c r="Q202" s="178">
        <v>3.65935740214405</v>
      </c>
      <c r="R202" s="179">
        <v>1640.65232165618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1789.7451450000001</v>
      </c>
      <c r="Y202" s="166">
        <v>596.59056963700698</v>
      </c>
      <c r="Z202" s="177">
        <v>573</v>
      </c>
      <c r="AA202" s="182">
        <v>1.0411702785986201</v>
      </c>
      <c r="AB202" s="183">
        <v>-273.02423878488003</v>
      </c>
      <c r="AC202" s="168">
        <v>4.0000000000000001E-3</v>
      </c>
      <c r="AD202" s="168">
        <v>4.0000000000000001E-3</v>
      </c>
      <c r="AE202" s="176">
        <v>0</v>
      </c>
      <c r="AF202" s="176">
        <v>274</v>
      </c>
      <c r="AG202" s="167"/>
      <c r="AH202" s="180">
        <v>129.05000000000001</v>
      </c>
      <c r="AI202" s="166">
        <v>43.017305132377302</v>
      </c>
      <c r="AJ202" s="181" t="s">
        <v>53</v>
      </c>
      <c r="AK202" s="173">
        <v>0.68281436718059096</v>
      </c>
      <c r="AL202" s="174">
        <v>-97.746633819280007</v>
      </c>
      <c r="AM202" s="168"/>
      <c r="AN202" s="168"/>
      <c r="AO202" s="176">
        <v>60</v>
      </c>
      <c r="AP202" s="176">
        <v>98</v>
      </c>
      <c r="AQ202" s="167"/>
      <c r="AR202" s="180">
        <v>7</v>
      </c>
      <c r="AS202" s="166">
        <v>2.33336796533623</v>
      </c>
      <c r="AT202" s="181" t="s">
        <v>54</v>
      </c>
      <c r="AU202" s="173">
        <v>0.14583549783351399</v>
      </c>
      <c r="AV202" s="174">
        <v>-50.599145096960001</v>
      </c>
      <c r="AW202" s="168"/>
      <c r="AX202" s="168"/>
      <c r="AY202" s="176">
        <v>41</v>
      </c>
      <c r="AZ202" s="176">
        <v>51</v>
      </c>
      <c r="BA202" s="167"/>
      <c r="BB202" s="184">
        <v>95.8</v>
      </c>
      <c r="BC202" s="180">
        <v>31.9338072970301</v>
      </c>
      <c r="BD202" s="181" t="s">
        <v>55</v>
      </c>
      <c r="BE202" s="188">
        <v>0.99793147803219195</v>
      </c>
      <c r="BF202" s="171">
        <v>-19.398290193920001</v>
      </c>
      <c r="BG202" s="168">
        <v>0</v>
      </c>
      <c r="BH202" s="168">
        <v>0</v>
      </c>
      <c r="BI202" s="176">
        <v>1</v>
      </c>
      <c r="BJ202" s="176">
        <v>20</v>
      </c>
      <c r="BK202" s="169"/>
      <c r="BL202" s="185">
        <v>0.8</v>
      </c>
      <c r="BM202" s="182">
        <v>0.81</v>
      </c>
      <c r="BN202" s="186">
        <v>3.7500000000000001E-4</v>
      </c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275</v>
      </c>
      <c r="B203" s="165" t="s">
        <v>276</v>
      </c>
      <c r="C203" s="165" t="s">
        <v>279</v>
      </c>
      <c r="D203" s="166">
        <v>3.3130774245999999</v>
      </c>
      <c r="E203" s="167"/>
      <c r="F203" s="168">
        <v>0.03</v>
      </c>
      <c r="G203" s="168">
        <v>0.03</v>
      </c>
      <c r="H203" s="169"/>
      <c r="I203" s="170">
        <v>3</v>
      </c>
      <c r="J203" s="170">
        <v>3</v>
      </c>
      <c r="K203" s="167"/>
      <c r="L203" s="171">
        <v>1686.6592800000001</v>
      </c>
      <c r="M203" s="171">
        <v>-301.64794999999998</v>
      </c>
      <c r="N203" s="171">
        <v>1385.01133</v>
      </c>
      <c r="O203" s="166">
        <v>418.04375584950799</v>
      </c>
      <c r="P203" s="172">
        <v>230.685</v>
      </c>
      <c r="Q203" s="178">
        <v>1.8121843893166401</v>
      </c>
      <c r="R203" s="179">
        <v>467.87861116737901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2776.2090199999998</v>
      </c>
      <c r="Y203" s="166">
        <v>837.95476658236601</v>
      </c>
      <c r="Z203" s="177">
        <v>573</v>
      </c>
      <c r="AA203" s="178">
        <v>1.4623992435992399</v>
      </c>
      <c r="AB203" s="179">
        <v>498.13698284504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141.5</v>
      </c>
      <c r="AI203" s="166">
        <v>42.709536139827399</v>
      </c>
      <c r="AJ203" s="181" t="s">
        <v>53</v>
      </c>
      <c r="AK203" s="173">
        <v>0.67792914507662505</v>
      </c>
      <c r="AL203" s="174">
        <v>-108.96865329976001</v>
      </c>
      <c r="AM203" s="168"/>
      <c r="AN203" s="168"/>
      <c r="AO203" s="176">
        <v>68</v>
      </c>
      <c r="AP203" s="176">
        <v>109</v>
      </c>
      <c r="AQ203" s="167"/>
      <c r="AR203" s="180">
        <v>14</v>
      </c>
      <c r="AS203" s="166">
        <v>4.2256784873327504</v>
      </c>
      <c r="AT203" s="181" t="s">
        <v>54</v>
      </c>
      <c r="AU203" s="173">
        <v>0.26410490545829701</v>
      </c>
      <c r="AV203" s="174">
        <v>-49.611086552320003</v>
      </c>
      <c r="AW203" s="168"/>
      <c r="AX203" s="168"/>
      <c r="AY203" s="176">
        <v>40</v>
      </c>
      <c r="AZ203" s="176">
        <v>50</v>
      </c>
      <c r="BA203" s="167"/>
      <c r="BB203" s="184">
        <v>96.2</v>
      </c>
      <c r="BC203" s="180">
        <v>29.036447891529299</v>
      </c>
      <c r="BD203" s="181" t="s">
        <v>55</v>
      </c>
      <c r="BE203" s="188">
        <v>0.90738899661029104</v>
      </c>
      <c r="BF203" s="171">
        <v>-31.02217310464</v>
      </c>
      <c r="BG203" s="168"/>
      <c r="BH203" s="168"/>
      <c r="BI203" s="176">
        <v>10</v>
      </c>
      <c r="BJ203" s="176">
        <v>32</v>
      </c>
      <c r="BK203" s="169"/>
      <c r="BL203" s="185">
        <v>0.8</v>
      </c>
      <c r="BM203" s="188">
        <v>0.75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275</v>
      </c>
      <c r="B204" s="165" t="s">
        <v>276</v>
      </c>
      <c r="C204" s="165" t="s">
        <v>280</v>
      </c>
      <c r="D204" s="166">
        <v>3.7658184205</v>
      </c>
      <c r="E204" s="167"/>
      <c r="F204" s="168">
        <v>0.03</v>
      </c>
      <c r="G204" s="168">
        <v>0.03</v>
      </c>
      <c r="H204" s="169"/>
      <c r="I204" s="170">
        <v>3</v>
      </c>
      <c r="J204" s="170">
        <v>3</v>
      </c>
      <c r="K204" s="167"/>
      <c r="L204" s="171">
        <v>1771.6225300000001</v>
      </c>
      <c r="M204" s="171">
        <v>1987.98766</v>
      </c>
      <c r="N204" s="171">
        <v>3759.6101899999999</v>
      </c>
      <c r="O204" s="166">
        <v>998.35142595665195</v>
      </c>
      <c r="P204" s="172">
        <v>260.827</v>
      </c>
      <c r="Q204" s="178">
        <v>3.82763834249005</v>
      </c>
      <c r="R204" s="179">
        <v>2580.9376446034998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2007.7926950000001</v>
      </c>
      <c r="Y204" s="166">
        <v>533.16237555963198</v>
      </c>
      <c r="Z204" s="177">
        <v>573</v>
      </c>
      <c r="AA204" s="188">
        <v>0.93047535001680903</v>
      </c>
      <c r="AB204" s="171">
        <v>-581.58405093579995</v>
      </c>
      <c r="AC204" s="168"/>
      <c r="AD204" s="168"/>
      <c r="AE204" s="176">
        <v>151</v>
      </c>
      <c r="AF204" s="176">
        <v>582</v>
      </c>
      <c r="AG204" s="167"/>
      <c r="AH204" s="180">
        <v>235.2</v>
      </c>
      <c r="AI204" s="166">
        <v>62.45654297075</v>
      </c>
      <c r="AJ204" s="181" t="s">
        <v>53</v>
      </c>
      <c r="AK204" s="188">
        <v>0.99137369794841201</v>
      </c>
      <c r="AL204" s="171">
        <v>-49.495872589800001</v>
      </c>
      <c r="AM204" s="168"/>
      <c r="AN204" s="168"/>
      <c r="AO204" s="176">
        <v>3</v>
      </c>
      <c r="AP204" s="176">
        <v>50</v>
      </c>
      <c r="AQ204" s="167"/>
      <c r="AR204" s="180">
        <v>26</v>
      </c>
      <c r="AS204" s="166">
        <v>6.9042096821407304</v>
      </c>
      <c r="AT204" s="181" t="s">
        <v>54</v>
      </c>
      <c r="AU204" s="173">
        <v>0.43151310513379598</v>
      </c>
      <c r="AV204" s="174">
        <v>-46.303713673600001</v>
      </c>
      <c r="AW204" s="168"/>
      <c r="AX204" s="168"/>
      <c r="AY204" s="176">
        <v>35</v>
      </c>
      <c r="AZ204" s="176">
        <v>47</v>
      </c>
      <c r="BA204" s="167"/>
      <c r="BB204" s="184">
        <v>145</v>
      </c>
      <c r="BC204" s="180">
        <v>38.504246304246401</v>
      </c>
      <c r="BD204" s="181" t="s">
        <v>55</v>
      </c>
      <c r="BE204" s="178">
        <v>1.2032576970077</v>
      </c>
      <c r="BF204" s="179">
        <v>0.39257265279999798</v>
      </c>
      <c r="BG204" s="168">
        <v>0.02</v>
      </c>
      <c r="BH204" s="168">
        <v>0.02</v>
      </c>
      <c r="BI204" s="176">
        <v>0</v>
      </c>
      <c r="BJ204" s="176">
        <v>0</v>
      </c>
      <c r="BK204" s="169"/>
      <c r="BL204" s="185">
        <v>0.8</v>
      </c>
      <c r="BM204" s="188">
        <v>0.79</v>
      </c>
      <c r="BN204" s="186"/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275</v>
      </c>
      <c r="B205" s="165" t="s">
        <v>276</v>
      </c>
      <c r="C205" s="165" t="s">
        <v>281</v>
      </c>
      <c r="D205" s="166">
        <v>3.1091044286999998</v>
      </c>
      <c r="E205" s="167"/>
      <c r="F205" s="168">
        <v>2.5000000000000001E-2</v>
      </c>
      <c r="G205" s="168">
        <v>2.5000000000000001E-2</v>
      </c>
      <c r="H205" s="169"/>
      <c r="I205" s="170">
        <v>4</v>
      </c>
      <c r="J205" s="170">
        <v>4</v>
      </c>
      <c r="K205" s="167"/>
      <c r="L205" s="171">
        <v>1539.0305000000001</v>
      </c>
      <c r="M205" s="171">
        <v>2425.1882099999998</v>
      </c>
      <c r="N205" s="171">
        <v>3964.2187100000001</v>
      </c>
      <c r="O205" s="166">
        <v>1275.03556117526</v>
      </c>
      <c r="P205" s="172">
        <v>237.98699999999999</v>
      </c>
      <c r="Q205" s="178">
        <v>5.35758491503847</v>
      </c>
      <c r="R205" s="179">
        <v>3076.3069871923699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2042.516095</v>
      </c>
      <c r="Y205" s="166">
        <v>656.94676452345198</v>
      </c>
      <c r="Z205" s="177">
        <v>573</v>
      </c>
      <c r="AA205" s="182">
        <v>1.1465039520479099</v>
      </c>
      <c r="AB205" s="183">
        <v>-95.304110174120098</v>
      </c>
      <c r="AC205" s="168">
        <v>1.4999999999999999E-2</v>
      </c>
      <c r="AD205" s="168">
        <v>1.4999999999999999E-2</v>
      </c>
      <c r="AE205" s="176">
        <v>0</v>
      </c>
      <c r="AF205" s="176">
        <v>96</v>
      </c>
      <c r="AG205" s="167"/>
      <c r="AH205" s="180">
        <v>91.5</v>
      </c>
      <c r="AI205" s="166">
        <v>29.429696588949401</v>
      </c>
      <c r="AJ205" s="181" t="s">
        <v>53</v>
      </c>
      <c r="AK205" s="173">
        <v>0.46713804109443602</v>
      </c>
      <c r="AL205" s="174">
        <v>-143.54829480972001</v>
      </c>
      <c r="AM205" s="168"/>
      <c r="AN205" s="168"/>
      <c r="AO205" s="176">
        <v>105</v>
      </c>
      <c r="AP205" s="176">
        <v>144</v>
      </c>
      <c r="AQ205" s="167"/>
      <c r="AR205" s="180">
        <v>6.8</v>
      </c>
      <c r="AS205" s="166">
        <v>2.1871249924027998</v>
      </c>
      <c r="AT205" s="181" t="s">
        <v>54</v>
      </c>
      <c r="AU205" s="173">
        <v>0.13669531202517499</v>
      </c>
      <c r="AV205" s="174">
        <v>-52.894805031040001</v>
      </c>
      <c r="AW205" s="168"/>
      <c r="AX205" s="168"/>
      <c r="AY205" s="176">
        <v>43</v>
      </c>
      <c r="AZ205" s="176">
        <v>53</v>
      </c>
      <c r="BA205" s="167"/>
      <c r="BB205" s="184">
        <v>64.599999999999994</v>
      </c>
      <c r="BC205" s="180">
        <v>20.777687427826599</v>
      </c>
      <c r="BD205" s="181" t="s">
        <v>55</v>
      </c>
      <c r="BE205" s="173">
        <v>0.64930273211958101</v>
      </c>
      <c r="BF205" s="174">
        <v>-54.789610062080001</v>
      </c>
      <c r="BG205" s="168"/>
      <c r="BH205" s="168"/>
      <c r="BI205" s="176">
        <v>35</v>
      </c>
      <c r="BJ205" s="176">
        <v>55</v>
      </c>
      <c r="BK205" s="169"/>
      <c r="BL205" s="185">
        <v>0.8</v>
      </c>
      <c r="BM205" s="182">
        <v>0.88</v>
      </c>
      <c r="BN205" s="186">
        <v>3.0000000000000001E-3</v>
      </c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275</v>
      </c>
      <c r="B206" s="165" t="s">
        <v>276</v>
      </c>
      <c r="C206" s="165" t="s">
        <v>282</v>
      </c>
      <c r="D206" s="166">
        <v>3.7737096623999999</v>
      </c>
      <c r="E206" s="167"/>
      <c r="F206" s="168">
        <v>0.03</v>
      </c>
      <c r="G206" s="168">
        <v>0.03</v>
      </c>
      <c r="H206" s="169"/>
      <c r="I206" s="170">
        <v>4</v>
      </c>
      <c r="J206" s="170">
        <v>4</v>
      </c>
      <c r="K206" s="167"/>
      <c r="L206" s="171">
        <v>1384.8727699999999</v>
      </c>
      <c r="M206" s="171">
        <v>5352.69776</v>
      </c>
      <c r="N206" s="171">
        <v>6737.57053</v>
      </c>
      <c r="O206" s="166">
        <v>1785.3971642627801</v>
      </c>
      <c r="P206" s="172">
        <v>287.5</v>
      </c>
      <c r="Q206" s="178">
        <v>6.2100770930879303</v>
      </c>
      <c r="R206" s="179">
        <v>5435.6406964719999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2130.7851300000002</v>
      </c>
      <c r="Y206" s="166">
        <v>564.63939216904805</v>
      </c>
      <c r="Z206" s="177">
        <v>573</v>
      </c>
      <c r="AA206" s="188">
        <v>0.98540906137704698</v>
      </c>
      <c r="AB206" s="171">
        <v>-464.01763386623998</v>
      </c>
      <c r="AC206" s="168"/>
      <c r="AD206" s="168"/>
      <c r="AE206" s="176">
        <v>32</v>
      </c>
      <c r="AF206" s="176">
        <v>465</v>
      </c>
      <c r="AG206" s="167"/>
      <c r="AH206" s="180">
        <v>136.94999999999999</v>
      </c>
      <c r="AI206" s="166">
        <v>36.290550214958103</v>
      </c>
      <c r="AJ206" s="181" t="s">
        <v>53</v>
      </c>
      <c r="AK206" s="173">
        <v>0.57604047960251004</v>
      </c>
      <c r="AL206" s="174">
        <v>-148.34245047744</v>
      </c>
      <c r="AM206" s="168"/>
      <c r="AN206" s="168"/>
      <c r="AO206" s="176">
        <v>101</v>
      </c>
      <c r="AP206" s="176">
        <v>149</v>
      </c>
      <c r="AQ206" s="167"/>
      <c r="AR206" s="180">
        <v>39.200000000000003</v>
      </c>
      <c r="AS206" s="166">
        <v>10.3876565785057</v>
      </c>
      <c r="AT206" s="181" t="s">
        <v>54</v>
      </c>
      <c r="AU206" s="173">
        <v>0.64922853615660803</v>
      </c>
      <c r="AV206" s="174">
        <v>-33.255225518080003</v>
      </c>
      <c r="AW206" s="168"/>
      <c r="AX206" s="168"/>
      <c r="AY206" s="176">
        <v>22</v>
      </c>
      <c r="AZ206" s="176">
        <v>34</v>
      </c>
      <c r="BA206" s="167"/>
      <c r="BB206" s="184">
        <v>160</v>
      </c>
      <c r="BC206" s="180">
        <v>42.3985982796152</v>
      </c>
      <c r="BD206" s="181" t="s">
        <v>55</v>
      </c>
      <c r="BE206" s="178">
        <v>1.3249561962379801</v>
      </c>
      <c r="BF206" s="179">
        <v>15.08954896384</v>
      </c>
      <c r="BG206" s="168">
        <v>0.02</v>
      </c>
      <c r="BH206" s="168">
        <v>0.02</v>
      </c>
      <c r="BI206" s="176">
        <v>0</v>
      </c>
      <c r="BJ206" s="176">
        <v>0</v>
      </c>
      <c r="BK206" s="169"/>
      <c r="BL206" s="185">
        <v>0.8</v>
      </c>
      <c r="BM206" s="182">
        <v>0.85</v>
      </c>
      <c r="BN206" s="186">
        <v>1.8749999999999999E-3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275</v>
      </c>
      <c r="B207" s="165" t="s">
        <v>276</v>
      </c>
      <c r="C207" s="165" t="s">
        <v>283</v>
      </c>
      <c r="D207" s="166">
        <v>4.8901018719999998</v>
      </c>
      <c r="E207" s="167"/>
      <c r="F207" s="168">
        <v>4.3999999999999997E-2</v>
      </c>
      <c r="G207" s="168">
        <v>4.3999999999999997E-2</v>
      </c>
      <c r="H207" s="169"/>
      <c r="I207" s="170">
        <v>4</v>
      </c>
      <c r="J207" s="170">
        <v>4</v>
      </c>
      <c r="K207" s="167"/>
      <c r="L207" s="171">
        <v>3967.29547</v>
      </c>
      <c r="M207" s="171">
        <v>4681.9395400000003</v>
      </c>
      <c r="N207" s="171">
        <v>8649.2350100000003</v>
      </c>
      <c r="O207" s="166">
        <v>1768.7228684384299</v>
      </c>
      <c r="P207" s="172">
        <v>287.5</v>
      </c>
      <c r="Q207" s="178">
        <v>6.1520795423945396</v>
      </c>
      <c r="R207" s="179">
        <v>6962.1498641600001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3195.8706000000002</v>
      </c>
      <c r="Y207" s="166">
        <v>653.53865495094999</v>
      </c>
      <c r="Z207" s="177">
        <v>573</v>
      </c>
      <c r="AA207" s="182">
        <v>1.14055611684284</v>
      </c>
      <c r="AB207" s="183">
        <v>-166.56344718720001</v>
      </c>
      <c r="AC207" s="168">
        <v>1.4E-2</v>
      </c>
      <c r="AD207" s="168">
        <v>1.4E-2</v>
      </c>
      <c r="AE207" s="176">
        <v>0</v>
      </c>
      <c r="AF207" s="176">
        <v>167</v>
      </c>
      <c r="AG207" s="167"/>
      <c r="AH207" s="180">
        <v>227.1</v>
      </c>
      <c r="AI207" s="166">
        <v>46.440750304270999</v>
      </c>
      <c r="AJ207" s="181" t="s">
        <v>53</v>
      </c>
      <c r="AK207" s="173">
        <v>0.73715476673446001</v>
      </c>
      <c r="AL207" s="174">
        <v>-142.59170152319999</v>
      </c>
      <c r="AM207" s="168"/>
      <c r="AN207" s="168"/>
      <c r="AO207" s="176">
        <v>81</v>
      </c>
      <c r="AP207" s="176">
        <v>143</v>
      </c>
      <c r="AQ207" s="167"/>
      <c r="AR207" s="180">
        <v>58.3</v>
      </c>
      <c r="AS207" s="166">
        <v>11.922042019986799</v>
      </c>
      <c r="AT207" s="181" t="s">
        <v>54</v>
      </c>
      <c r="AU207" s="173">
        <v>0.74512762624917295</v>
      </c>
      <c r="AV207" s="174">
        <v>-35.589955942400003</v>
      </c>
      <c r="AW207" s="168"/>
      <c r="AX207" s="168"/>
      <c r="AY207" s="176">
        <v>20</v>
      </c>
      <c r="AZ207" s="176">
        <v>36</v>
      </c>
      <c r="BA207" s="167"/>
      <c r="BB207" s="184">
        <v>201.2</v>
      </c>
      <c r="BC207" s="180">
        <v>41.1443371255804</v>
      </c>
      <c r="BD207" s="181" t="s">
        <v>55</v>
      </c>
      <c r="BE207" s="178">
        <v>1.2857605351743899</v>
      </c>
      <c r="BF207" s="179">
        <v>13.4200881152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0.75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275</v>
      </c>
      <c r="B208" s="165" t="s">
        <v>276</v>
      </c>
      <c r="C208" s="165" t="s">
        <v>284</v>
      </c>
      <c r="D208" s="166">
        <v>2.8985915402</v>
      </c>
      <c r="E208" s="167"/>
      <c r="F208" s="168">
        <v>1.9E-2</v>
      </c>
      <c r="G208" s="168">
        <v>1.9E-2</v>
      </c>
      <c r="H208" s="169"/>
      <c r="I208" s="170">
        <v>3</v>
      </c>
      <c r="J208" s="170">
        <v>3</v>
      </c>
      <c r="K208" s="167"/>
      <c r="L208" s="171">
        <v>836.24391000000003</v>
      </c>
      <c r="M208" s="171">
        <v>1862.8837900000001</v>
      </c>
      <c r="N208" s="171">
        <v>2699.1277</v>
      </c>
      <c r="O208" s="166">
        <v>931.18594412711298</v>
      </c>
      <c r="P208" s="172">
        <v>287.5</v>
      </c>
      <c r="Q208" s="178">
        <v>3.2389076317464802</v>
      </c>
      <c r="R208" s="179">
        <v>1699.113618631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1818.5360450000001</v>
      </c>
      <c r="Y208" s="166">
        <v>627.38610106980502</v>
      </c>
      <c r="Z208" s="177">
        <v>573</v>
      </c>
      <c r="AA208" s="182">
        <v>1.09491466155289</v>
      </c>
      <c r="AB208" s="183">
        <v>-174.53549804151999</v>
      </c>
      <c r="AC208" s="168">
        <v>8.9999999999999993E-3</v>
      </c>
      <c r="AD208" s="168">
        <v>8.9999999999999993E-3</v>
      </c>
      <c r="AE208" s="176">
        <v>0</v>
      </c>
      <c r="AF208" s="176">
        <v>175</v>
      </c>
      <c r="AG208" s="167"/>
      <c r="AH208" s="180">
        <v>111.75</v>
      </c>
      <c r="AI208" s="166">
        <v>38.5532071180644</v>
      </c>
      <c r="AJ208" s="181" t="s">
        <v>53</v>
      </c>
      <c r="AK208" s="173">
        <v>0.61195566854070504</v>
      </c>
      <c r="AL208" s="174">
        <v>-107.38352043912001</v>
      </c>
      <c r="AM208" s="168"/>
      <c r="AN208" s="168"/>
      <c r="AO208" s="176">
        <v>71</v>
      </c>
      <c r="AP208" s="176">
        <v>108</v>
      </c>
      <c r="AQ208" s="167"/>
      <c r="AR208" s="180">
        <v>22.6</v>
      </c>
      <c r="AS208" s="166">
        <v>7.7968902091119103</v>
      </c>
      <c r="AT208" s="181" t="s">
        <v>54</v>
      </c>
      <c r="AU208" s="173">
        <v>0.48730563806949401</v>
      </c>
      <c r="AV208" s="174">
        <v>-33.052957571839997</v>
      </c>
      <c r="AW208" s="168"/>
      <c r="AX208" s="168"/>
      <c r="AY208" s="176">
        <v>24</v>
      </c>
      <c r="AZ208" s="176">
        <v>34</v>
      </c>
      <c r="BA208" s="167"/>
      <c r="BB208" s="184">
        <v>77</v>
      </c>
      <c r="BC208" s="180">
        <v>26.564625933699901</v>
      </c>
      <c r="BD208" s="181" t="s">
        <v>55</v>
      </c>
      <c r="BE208" s="188">
        <v>0.83014456042812101</v>
      </c>
      <c r="BF208" s="171">
        <v>-34.305915143679997</v>
      </c>
      <c r="BG208" s="168"/>
      <c r="BH208" s="168"/>
      <c r="BI208" s="176">
        <v>16</v>
      </c>
      <c r="BJ208" s="176">
        <v>35</v>
      </c>
      <c r="BK208" s="169"/>
      <c r="BL208" s="185">
        <v>0.8</v>
      </c>
      <c r="BM208" s="188">
        <v>0.73</v>
      </c>
      <c r="BN208" s="186"/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275</v>
      </c>
      <c r="B209" s="165" t="s">
        <v>276</v>
      </c>
      <c r="C209" s="165" t="s">
        <v>285</v>
      </c>
      <c r="D209" s="166">
        <v>2.6161258949000001</v>
      </c>
      <c r="E209" s="167"/>
      <c r="F209" s="168">
        <v>3.3000000000000002E-2</v>
      </c>
      <c r="G209" s="168">
        <v>3.3000000000000002E-2</v>
      </c>
      <c r="H209" s="169"/>
      <c r="I209" s="170">
        <v>5</v>
      </c>
      <c r="J209" s="170">
        <v>5</v>
      </c>
      <c r="K209" s="167"/>
      <c r="L209" s="171">
        <v>2781.8018000000002</v>
      </c>
      <c r="M209" s="171">
        <v>2265.0816300000001</v>
      </c>
      <c r="N209" s="171">
        <v>5046.8834299999999</v>
      </c>
      <c r="O209" s="166">
        <v>1929.1439451895801</v>
      </c>
      <c r="P209" s="172">
        <v>271.947</v>
      </c>
      <c r="Q209" s="178">
        <v>7.0938232272817103</v>
      </c>
      <c r="R209" s="179">
        <v>4193.1463235115598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2523.1328349999999</v>
      </c>
      <c r="Y209" s="166">
        <v>964.45390488229702</v>
      </c>
      <c r="Z209" s="177">
        <v>573</v>
      </c>
      <c r="AA209" s="178">
        <v>1.6831656280668399</v>
      </c>
      <c r="AB209" s="179">
        <v>724.28466966676001</v>
      </c>
      <c r="AC209" s="168">
        <v>0.02</v>
      </c>
      <c r="AD209" s="168">
        <v>0.02</v>
      </c>
      <c r="AE209" s="176">
        <v>0</v>
      </c>
      <c r="AF209" s="176">
        <v>0</v>
      </c>
      <c r="AG209" s="167"/>
      <c r="AH209" s="180">
        <v>146.35</v>
      </c>
      <c r="AI209" s="166">
        <v>55.941497420021598</v>
      </c>
      <c r="AJ209" s="181" t="s">
        <v>53</v>
      </c>
      <c r="AK209" s="188">
        <v>0.88796027650827902</v>
      </c>
      <c r="AL209" s="171">
        <v>-51.429117654439999</v>
      </c>
      <c r="AM209" s="168"/>
      <c r="AN209" s="168"/>
      <c r="AO209" s="176">
        <v>19</v>
      </c>
      <c r="AP209" s="176">
        <v>52</v>
      </c>
      <c r="AQ209" s="167"/>
      <c r="AR209" s="180">
        <v>18.8</v>
      </c>
      <c r="AS209" s="166">
        <v>7.1861985069792</v>
      </c>
      <c r="AT209" s="181" t="s">
        <v>54</v>
      </c>
      <c r="AU209" s="173">
        <v>0.4491374066862</v>
      </c>
      <c r="AV209" s="174">
        <v>-31.429617182080001</v>
      </c>
      <c r="AW209" s="168"/>
      <c r="AX209" s="168"/>
      <c r="AY209" s="176">
        <v>24</v>
      </c>
      <c r="AZ209" s="176">
        <v>32</v>
      </c>
      <c r="BA209" s="167"/>
      <c r="BB209" s="184">
        <v>86.6</v>
      </c>
      <c r="BC209" s="180">
        <v>33.102382484276497</v>
      </c>
      <c r="BD209" s="181" t="s">
        <v>55</v>
      </c>
      <c r="BE209" s="182">
        <v>1.0344494526336401</v>
      </c>
      <c r="BF209" s="183">
        <v>-13.859234364160001</v>
      </c>
      <c r="BG209" s="168">
        <v>3.0000000000000001E-3</v>
      </c>
      <c r="BH209" s="168">
        <v>3.0000000000000001E-3</v>
      </c>
      <c r="BI209" s="176">
        <v>0</v>
      </c>
      <c r="BJ209" s="176">
        <v>14</v>
      </c>
      <c r="BK209" s="169"/>
      <c r="BL209" s="185">
        <v>0.8</v>
      </c>
      <c r="BM209" s="182">
        <v>0.82</v>
      </c>
      <c r="BN209" s="186">
        <v>7.5000000000000002E-4</v>
      </c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286</v>
      </c>
      <c r="D210" s="166">
        <v>3.8096855574999999</v>
      </c>
      <c r="E210" s="167"/>
      <c r="F210" s="168">
        <v>0.03</v>
      </c>
      <c r="G210" s="168">
        <v>0.03</v>
      </c>
      <c r="H210" s="169"/>
      <c r="I210" s="170">
        <v>3</v>
      </c>
      <c r="J210" s="170">
        <v>3</v>
      </c>
      <c r="K210" s="167"/>
      <c r="L210" s="171">
        <v>2348.2290200000002</v>
      </c>
      <c r="M210" s="171">
        <v>2416.3081999999999</v>
      </c>
      <c r="N210" s="171">
        <v>4764.5372200000002</v>
      </c>
      <c r="O210" s="166">
        <v>1250.6379196099799</v>
      </c>
      <c r="P210" s="172">
        <v>272.346</v>
      </c>
      <c r="Q210" s="178">
        <v>4.5920921166823803</v>
      </c>
      <c r="R210" s="179">
        <v>3519.4740725885299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1713.251225</v>
      </c>
      <c r="Y210" s="166">
        <v>449.70935242337299</v>
      </c>
      <c r="Z210" s="177">
        <v>573</v>
      </c>
      <c r="AA210" s="173">
        <v>0.78483307578249994</v>
      </c>
      <c r="AB210" s="174">
        <v>-906.28856433700003</v>
      </c>
      <c r="AC210" s="168"/>
      <c r="AD210" s="168"/>
      <c r="AE210" s="176">
        <v>470</v>
      </c>
      <c r="AF210" s="176">
        <v>907</v>
      </c>
      <c r="AG210" s="167"/>
      <c r="AH210" s="180">
        <v>95.9</v>
      </c>
      <c r="AI210" s="166">
        <v>25.1726811970623</v>
      </c>
      <c r="AJ210" s="181" t="s">
        <v>53</v>
      </c>
      <c r="AK210" s="173">
        <v>0.39956636820733799</v>
      </c>
      <c r="AL210" s="174">
        <v>-192.112228147</v>
      </c>
      <c r="AM210" s="168"/>
      <c r="AN210" s="168"/>
      <c r="AO210" s="176">
        <v>145</v>
      </c>
      <c r="AP210" s="176">
        <v>193</v>
      </c>
      <c r="AQ210" s="167"/>
      <c r="AR210" s="180">
        <v>33</v>
      </c>
      <c r="AS210" s="166">
        <v>8.6621322158816998</v>
      </c>
      <c r="AT210" s="181" t="s">
        <v>54</v>
      </c>
      <c r="AU210" s="173">
        <v>0.54138326349260601</v>
      </c>
      <c r="AV210" s="174">
        <v>-40.145962703999999</v>
      </c>
      <c r="AW210" s="168"/>
      <c r="AX210" s="168"/>
      <c r="AY210" s="176">
        <v>28</v>
      </c>
      <c r="AZ210" s="176">
        <v>41</v>
      </c>
      <c r="BA210" s="167"/>
      <c r="BB210" s="184">
        <v>209.4</v>
      </c>
      <c r="BC210" s="180">
        <v>54.965166242594798</v>
      </c>
      <c r="BD210" s="181" t="s">
        <v>55</v>
      </c>
      <c r="BE210" s="178">
        <v>1.7176614450810901</v>
      </c>
      <c r="BF210" s="179">
        <v>63.108074592000001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0.75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287</v>
      </c>
      <c r="D211" s="166">
        <v>3.9282501080999999</v>
      </c>
      <c r="E211" s="167"/>
      <c r="F211" s="168">
        <v>2.9000000000000001E-2</v>
      </c>
      <c r="G211" s="168">
        <v>2.9000000000000001E-2</v>
      </c>
      <c r="H211" s="169"/>
      <c r="I211" s="170">
        <v>3</v>
      </c>
      <c r="J211" s="170">
        <v>3</v>
      </c>
      <c r="K211" s="167"/>
      <c r="L211" s="171">
        <v>2801.6782199999998</v>
      </c>
      <c r="M211" s="171">
        <v>2518.9858199999999</v>
      </c>
      <c r="N211" s="171">
        <v>5320.6640399999997</v>
      </c>
      <c r="O211" s="166">
        <v>1354.4616288634099</v>
      </c>
      <c r="P211" s="172">
        <v>276.21300000000002</v>
      </c>
      <c r="Q211" s="178">
        <v>4.9036853039625603</v>
      </c>
      <c r="R211" s="179">
        <v>4018.62354346965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2001.1801949999999</v>
      </c>
      <c r="Y211" s="166">
        <v>509.43298922682999</v>
      </c>
      <c r="Z211" s="177">
        <v>573</v>
      </c>
      <c r="AA211" s="188">
        <v>0.88906280842378704</v>
      </c>
      <c r="AB211" s="171">
        <v>-699.88457932955998</v>
      </c>
      <c r="AC211" s="168"/>
      <c r="AD211" s="168"/>
      <c r="AE211" s="176">
        <v>250</v>
      </c>
      <c r="AF211" s="176">
        <v>700</v>
      </c>
      <c r="AG211" s="167"/>
      <c r="AH211" s="180">
        <v>164.45</v>
      </c>
      <c r="AI211" s="166">
        <v>41.863424037310203</v>
      </c>
      <c r="AJ211" s="181" t="s">
        <v>53</v>
      </c>
      <c r="AK211" s="173">
        <v>0.66449879424301905</v>
      </c>
      <c r="AL211" s="174">
        <v>-132.52570817236</v>
      </c>
      <c r="AM211" s="168"/>
      <c r="AN211" s="168"/>
      <c r="AO211" s="176">
        <v>84</v>
      </c>
      <c r="AP211" s="176">
        <v>133</v>
      </c>
      <c r="AQ211" s="167"/>
      <c r="AR211" s="180">
        <v>29.8</v>
      </c>
      <c r="AS211" s="166">
        <v>7.5860750155782597</v>
      </c>
      <c r="AT211" s="181" t="s">
        <v>54</v>
      </c>
      <c r="AU211" s="173">
        <v>0.47412968847364101</v>
      </c>
      <c r="AV211" s="174">
        <v>-45.62240207552</v>
      </c>
      <c r="AW211" s="168"/>
      <c r="AX211" s="168"/>
      <c r="AY211" s="176">
        <v>34</v>
      </c>
      <c r="AZ211" s="176">
        <v>46</v>
      </c>
      <c r="BA211" s="167"/>
      <c r="BB211" s="184">
        <v>149.80000000000001</v>
      </c>
      <c r="BC211" s="180">
        <v>38.1340280984437</v>
      </c>
      <c r="BD211" s="181" t="s">
        <v>55</v>
      </c>
      <c r="BE211" s="182">
        <v>1.1916883780763701</v>
      </c>
      <c r="BF211" s="183">
        <v>-1.0448041510399799</v>
      </c>
      <c r="BG211" s="168">
        <v>1.9E-2</v>
      </c>
      <c r="BH211" s="168">
        <v>1.9E-2</v>
      </c>
      <c r="BI211" s="176">
        <v>0</v>
      </c>
      <c r="BJ211" s="176">
        <v>2</v>
      </c>
      <c r="BK211" s="169"/>
      <c r="BL211" s="185">
        <v>0.8</v>
      </c>
      <c r="BM211" s="188">
        <v>0.78</v>
      </c>
      <c r="BN211" s="186"/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288</v>
      </c>
      <c r="D212" s="166">
        <v>3.0514583483000002</v>
      </c>
      <c r="E212" s="167"/>
      <c r="F212" s="168">
        <v>1.2E-2</v>
      </c>
      <c r="G212" s="168">
        <v>1.2E-2</v>
      </c>
      <c r="H212" s="169"/>
      <c r="I212" s="170">
        <v>4</v>
      </c>
      <c r="J212" s="170">
        <v>4</v>
      </c>
      <c r="K212" s="167"/>
      <c r="L212" s="171">
        <v>726.80858999999998</v>
      </c>
      <c r="M212" s="171">
        <v>1096.11059</v>
      </c>
      <c r="N212" s="171">
        <v>1822.9191800000001</v>
      </c>
      <c r="O212" s="166">
        <v>597.39277811724605</v>
      </c>
      <c r="P212" s="172">
        <v>259.01299999999998</v>
      </c>
      <c r="Q212" s="178">
        <v>2.30642005658884</v>
      </c>
      <c r="R212" s="179">
        <v>874.47832259812606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1171.2493400000001</v>
      </c>
      <c r="Y212" s="166">
        <v>383.83264862602999</v>
      </c>
      <c r="Z212" s="177">
        <v>573</v>
      </c>
      <c r="AA212" s="173">
        <v>0.66986500632815005</v>
      </c>
      <c r="AB212" s="174">
        <v>-926.93342029107998</v>
      </c>
      <c r="AC212" s="168"/>
      <c r="AD212" s="168"/>
      <c r="AE212" s="176">
        <v>578</v>
      </c>
      <c r="AF212" s="176">
        <v>927</v>
      </c>
      <c r="AG212" s="167"/>
      <c r="AH212" s="180">
        <v>110.75</v>
      </c>
      <c r="AI212" s="166">
        <v>36.294121485125302</v>
      </c>
      <c r="AJ212" s="181" t="s">
        <v>53</v>
      </c>
      <c r="AK212" s="173">
        <v>0.57609716643055997</v>
      </c>
      <c r="AL212" s="174">
        <v>-119.94025113148</v>
      </c>
      <c r="AM212" s="168"/>
      <c r="AN212" s="168"/>
      <c r="AO212" s="176">
        <v>82</v>
      </c>
      <c r="AP212" s="176">
        <v>120</v>
      </c>
      <c r="AQ212" s="167"/>
      <c r="AR212" s="180">
        <v>17.600000000000001</v>
      </c>
      <c r="AS212" s="166">
        <v>5.7677339786745403</v>
      </c>
      <c r="AT212" s="181" t="s">
        <v>54</v>
      </c>
      <c r="AU212" s="173">
        <v>0.36048337366715899</v>
      </c>
      <c r="AV212" s="174">
        <v>-40.988000287360002</v>
      </c>
      <c r="AW212" s="168"/>
      <c r="AX212" s="168"/>
      <c r="AY212" s="176">
        <v>32</v>
      </c>
      <c r="AZ212" s="176">
        <v>41</v>
      </c>
      <c r="BA212" s="167"/>
      <c r="BB212" s="184">
        <v>99.8</v>
      </c>
      <c r="BC212" s="180">
        <v>32.705673356347702</v>
      </c>
      <c r="BD212" s="181" t="s">
        <v>55</v>
      </c>
      <c r="BE212" s="182">
        <v>1.0220522923858599</v>
      </c>
      <c r="BF212" s="183">
        <v>-17.376000574719999</v>
      </c>
      <c r="BG212" s="168">
        <v>2E-3</v>
      </c>
      <c r="BH212" s="168">
        <v>2E-3</v>
      </c>
      <c r="BI212" s="176">
        <v>0</v>
      </c>
      <c r="BJ212" s="176">
        <v>18</v>
      </c>
      <c r="BK212" s="169"/>
      <c r="BL212" s="185">
        <v>0.8</v>
      </c>
      <c r="BM212" s="182">
        <v>0.82</v>
      </c>
      <c r="BN212" s="186">
        <v>7.5000000000000002E-4</v>
      </c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289</v>
      </c>
      <c r="D213" s="166">
        <v>7.0990085753000001</v>
      </c>
      <c r="E213" s="167"/>
      <c r="F213" s="168">
        <v>2.5999999999999999E-2</v>
      </c>
      <c r="G213" s="168">
        <v>2.5999999999999999E-2</v>
      </c>
      <c r="H213" s="169"/>
      <c r="I213" s="170">
        <v>3</v>
      </c>
      <c r="J213" s="170">
        <v>3</v>
      </c>
      <c r="K213" s="167"/>
      <c r="L213" s="171">
        <v>3938.4114199999999</v>
      </c>
      <c r="M213" s="171">
        <v>2923.6994599999998</v>
      </c>
      <c r="N213" s="171">
        <v>6862.1108800000002</v>
      </c>
      <c r="O213" s="166">
        <v>966.62946765210904</v>
      </c>
      <c r="P213" s="172">
        <v>287.5</v>
      </c>
      <c r="Q213" s="178">
        <v>3.3621894527029901</v>
      </c>
      <c r="R213" s="179">
        <v>4412.9529215214998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3200.0253950000001</v>
      </c>
      <c r="Y213" s="166">
        <v>450.770746514385</v>
      </c>
      <c r="Z213" s="177">
        <v>573</v>
      </c>
      <c r="AA213" s="173">
        <v>0.78668542149107301</v>
      </c>
      <c r="AB213" s="174">
        <v>-1681.2529013762801</v>
      </c>
      <c r="AC213" s="168"/>
      <c r="AD213" s="168"/>
      <c r="AE213" s="176">
        <v>868</v>
      </c>
      <c r="AF213" s="176">
        <v>1682</v>
      </c>
      <c r="AG213" s="167"/>
      <c r="AH213" s="180">
        <v>269.89999999999998</v>
      </c>
      <c r="AI213" s="166">
        <v>38.019393431792601</v>
      </c>
      <c r="AJ213" s="181" t="s">
        <v>53</v>
      </c>
      <c r="AK213" s="173">
        <v>0.60348243542527902</v>
      </c>
      <c r="AL213" s="174">
        <v>-266.78504829268002</v>
      </c>
      <c r="AM213" s="168"/>
      <c r="AN213" s="168"/>
      <c r="AO213" s="176">
        <v>178</v>
      </c>
      <c r="AP213" s="176">
        <v>267</v>
      </c>
      <c r="AQ213" s="167"/>
      <c r="AR213" s="180">
        <v>67.8</v>
      </c>
      <c r="AS213" s="166">
        <v>9.5506293985755306</v>
      </c>
      <c r="AT213" s="181" t="s">
        <v>54</v>
      </c>
      <c r="AU213" s="173">
        <v>0.596914337410971</v>
      </c>
      <c r="AV213" s="174">
        <v>-68.500964645760007</v>
      </c>
      <c r="AW213" s="168"/>
      <c r="AX213" s="168"/>
      <c r="AY213" s="176">
        <v>46</v>
      </c>
      <c r="AZ213" s="176">
        <v>69</v>
      </c>
      <c r="BA213" s="167"/>
      <c r="BB213" s="184">
        <v>264.39999999999998</v>
      </c>
      <c r="BC213" s="180">
        <v>37.244637359636698</v>
      </c>
      <c r="BD213" s="181" t="s">
        <v>55</v>
      </c>
      <c r="BE213" s="182">
        <v>1.1638949174886499</v>
      </c>
      <c r="BF213" s="183">
        <v>-8.2019292915200008</v>
      </c>
      <c r="BG213" s="168">
        <v>1.6E-2</v>
      </c>
      <c r="BH213" s="168">
        <v>1.6E-2</v>
      </c>
      <c r="BI213" s="176">
        <v>0</v>
      </c>
      <c r="BJ213" s="176">
        <v>9</v>
      </c>
      <c r="BK213" s="169"/>
      <c r="BL213" s="185">
        <v>0.8</v>
      </c>
      <c r="BM213" s="173">
        <v>0.66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290</v>
      </c>
      <c r="D214" s="166">
        <v>2.9671499979</v>
      </c>
      <c r="E214" s="167"/>
      <c r="F214" s="168">
        <v>0.06</v>
      </c>
      <c r="G214" s="168">
        <v>0.06</v>
      </c>
      <c r="H214" s="169"/>
      <c r="I214" s="170">
        <v>6</v>
      </c>
      <c r="J214" s="170">
        <v>6</v>
      </c>
      <c r="K214" s="167"/>
      <c r="L214" s="171">
        <v>1491.6829600000001</v>
      </c>
      <c r="M214" s="171">
        <v>1777.40744</v>
      </c>
      <c r="N214" s="171">
        <v>3269.0904</v>
      </c>
      <c r="O214" s="166">
        <v>1101.76108464813</v>
      </c>
      <c r="P214" s="172">
        <v>273.31099999999998</v>
      </c>
      <c r="Q214" s="178">
        <v>4.0311626119992603</v>
      </c>
      <c r="R214" s="179">
        <v>2295.9447203087402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2058.3671100000001</v>
      </c>
      <c r="Y214" s="166">
        <v>693.71858903554198</v>
      </c>
      <c r="Z214" s="177">
        <v>573</v>
      </c>
      <c r="AA214" s="178">
        <v>1.2106781658560899</v>
      </c>
      <c r="AB214" s="179">
        <v>18.154771443960001</v>
      </c>
      <c r="AC214" s="168">
        <v>0.02</v>
      </c>
      <c r="AD214" s="168">
        <v>0.02</v>
      </c>
      <c r="AE214" s="176">
        <v>0</v>
      </c>
      <c r="AF214" s="176">
        <v>0</v>
      </c>
      <c r="AG214" s="167"/>
      <c r="AH214" s="180">
        <v>153.15</v>
      </c>
      <c r="AI214" s="166">
        <v>51.615186326404803</v>
      </c>
      <c r="AJ214" s="181" t="s">
        <v>53</v>
      </c>
      <c r="AK214" s="188">
        <v>0.81928867184769405</v>
      </c>
      <c r="AL214" s="171">
        <v>-71.166539841239995</v>
      </c>
      <c r="AM214" s="168"/>
      <c r="AN214" s="168"/>
      <c r="AO214" s="176">
        <v>34</v>
      </c>
      <c r="AP214" s="176">
        <v>72</v>
      </c>
      <c r="AQ214" s="167"/>
      <c r="AR214" s="180">
        <v>72</v>
      </c>
      <c r="AS214" s="166">
        <v>24.265709536409702</v>
      </c>
      <c r="AT214" s="181" t="s">
        <v>54</v>
      </c>
      <c r="AU214" s="178">
        <v>1.5166068460255999</v>
      </c>
      <c r="AV214" s="179">
        <v>15.03072004032</v>
      </c>
      <c r="AW214" s="168">
        <v>0.01</v>
      </c>
      <c r="AX214" s="168">
        <v>0.01</v>
      </c>
      <c r="AY214" s="176">
        <v>0</v>
      </c>
      <c r="AZ214" s="176">
        <v>0</v>
      </c>
      <c r="BA214" s="167"/>
      <c r="BB214" s="184">
        <v>246.4</v>
      </c>
      <c r="BC214" s="180">
        <v>83.042650413490904</v>
      </c>
      <c r="BD214" s="181" t="s">
        <v>55</v>
      </c>
      <c r="BE214" s="178">
        <v>2.5950828254215899</v>
      </c>
      <c r="BF214" s="179">
        <v>132.46144008063999</v>
      </c>
      <c r="BG214" s="168">
        <v>0.02</v>
      </c>
      <c r="BH214" s="168">
        <v>0.02</v>
      </c>
      <c r="BI214" s="176">
        <v>0</v>
      </c>
      <c r="BJ214" s="176">
        <v>0</v>
      </c>
      <c r="BK214" s="169"/>
      <c r="BL214" s="185">
        <v>0.8</v>
      </c>
      <c r="BM214" s="182">
        <v>0.82</v>
      </c>
      <c r="BN214" s="186">
        <v>7.5000000000000002E-4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291</v>
      </c>
      <c r="D215" s="166">
        <v>3.2304346183999999</v>
      </c>
      <c r="E215" s="167"/>
      <c r="F215" s="168">
        <v>0.03</v>
      </c>
      <c r="G215" s="168">
        <v>0.03</v>
      </c>
      <c r="H215" s="169"/>
      <c r="I215" s="170">
        <v>3</v>
      </c>
      <c r="J215" s="170">
        <v>3</v>
      </c>
      <c r="K215" s="167"/>
      <c r="L215" s="171">
        <v>1335.1375700000001</v>
      </c>
      <c r="M215" s="171">
        <v>1188.06</v>
      </c>
      <c r="N215" s="171">
        <v>2523.1975699999998</v>
      </c>
      <c r="O215" s="166">
        <v>781.07061991854005</v>
      </c>
      <c r="P215" s="172">
        <v>216.041</v>
      </c>
      <c r="Q215" s="178">
        <v>3.61538143185108</v>
      </c>
      <c r="R215" s="179">
        <v>1685.7099795274901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1692.382595</v>
      </c>
      <c r="Y215" s="166">
        <v>523.88696720883297</v>
      </c>
      <c r="Z215" s="177">
        <v>573</v>
      </c>
      <c r="AA215" s="188">
        <v>0.91428790088801604</v>
      </c>
      <c r="AB215" s="171">
        <v>-528.86424861184003</v>
      </c>
      <c r="AC215" s="168"/>
      <c r="AD215" s="168"/>
      <c r="AE215" s="176">
        <v>159</v>
      </c>
      <c r="AF215" s="176">
        <v>529</v>
      </c>
      <c r="AG215" s="167"/>
      <c r="AH215" s="180">
        <v>197.55</v>
      </c>
      <c r="AI215" s="166">
        <v>61.152762193294102</v>
      </c>
      <c r="AJ215" s="181" t="s">
        <v>53</v>
      </c>
      <c r="AK215" s="188">
        <v>0.97067876497292205</v>
      </c>
      <c r="AL215" s="171">
        <v>-46.670857151040003</v>
      </c>
      <c r="AM215" s="168"/>
      <c r="AN215" s="168"/>
      <c r="AO215" s="176">
        <v>6</v>
      </c>
      <c r="AP215" s="176">
        <v>47</v>
      </c>
      <c r="AQ215" s="167"/>
      <c r="AR215" s="180">
        <v>9</v>
      </c>
      <c r="AS215" s="166">
        <v>2.7860028334074798</v>
      </c>
      <c r="AT215" s="181" t="s">
        <v>54</v>
      </c>
      <c r="AU215" s="173">
        <v>0.17412517708796801</v>
      </c>
      <c r="AV215" s="174">
        <v>-53.024344673279998</v>
      </c>
      <c r="AW215" s="168"/>
      <c r="AX215" s="168"/>
      <c r="AY215" s="176">
        <v>43</v>
      </c>
      <c r="AZ215" s="176">
        <v>54</v>
      </c>
      <c r="BA215" s="167"/>
      <c r="BB215" s="184">
        <v>137.6</v>
      </c>
      <c r="BC215" s="180">
        <v>42.594887764096498</v>
      </c>
      <c r="BD215" s="181" t="s">
        <v>55</v>
      </c>
      <c r="BE215" s="178">
        <v>1.33109024262802</v>
      </c>
      <c r="BF215" s="179">
        <v>13.55131065344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8">
        <v>0.72</v>
      </c>
      <c r="BN215" s="186"/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292</v>
      </c>
      <c r="D216" s="166">
        <v>7.6823512048999998</v>
      </c>
      <c r="E216" s="167"/>
      <c r="F216" s="168">
        <v>5.2499999999999998E-2</v>
      </c>
      <c r="G216" s="168">
        <v>5.2499999999999998E-2</v>
      </c>
      <c r="H216" s="169"/>
      <c r="I216" s="170">
        <v>5</v>
      </c>
      <c r="J216" s="170">
        <v>5</v>
      </c>
      <c r="K216" s="167"/>
      <c r="L216" s="171">
        <v>3303.6810300000002</v>
      </c>
      <c r="M216" s="171">
        <v>1084.2556300000001</v>
      </c>
      <c r="N216" s="171">
        <v>4387.9366600000003</v>
      </c>
      <c r="O216" s="166">
        <v>571.171057267111</v>
      </c>
      <c r="P216" s="172">
        <v>287.5</v>
      </c>
      <c r="Q216" s="178">
        <v>1.98668193832039</v>
      </c>
      <c r="R216" s="179">
        <v>1737.5254943094999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5119.8795099999998</v>
      </c>
      <c r="Y216" s="166">
        <v>666.44694748326697</v>
      </c>
      <c r="Z216" s="177">
        <v>573</v>
      </c>
      <c r="AA216" s="182">
        <v>1.1630836779812701</v>
      </c>
      <c r="AB216" s="183">
        <v>-162.50517848924</v>
      </c>
      <c r="AC216" s="168">
        <v>1.6E-2</v>
      </c>
      <c r="AD216" s="168">
        <v>1.6E-2</v>
      </c>
      <c r="AE216" s="176">
        <v>0</v>
      </c>
      <c r="AF216" s="176">
        <v>163</v>
      </c>
      <c r="AG216" s="167"/>
      <c r="AH216" s="180">
        <v>264.10000000000002</v>
      </c>
      <c r="AI216" s="166">
        <v>34.377496284151903</v>
      </c>
      <c r="AJ216" s="181" t="s">
        <v>53</v>
      </c>
      <c r="AK216" s="173">
        <v>0.54567454419288797</v>
      </c>
      <c r="AL216" s="174">
        <v>-316.68575109044002</v>
      </c>
      <c r="AM216" s="168"/>
      <c r="AN216" s="168"/>
      <c r="AO216" s="176">
        <v>220</v>
      </c>
      <c r="AP216" s="176">
        <v>317</v>
      </c>
      <c r="AQ216" s="167"/>
      <c r="AR216" s="180">
        <v>139.5</v>
      </c>
      <c r="AS216" s="166">
        <v>18.1585033382779</v>
      </c>
      <c r="AT216" s="181" t="s">
        <v>54</v>
      </c>
      <c r="AU216" s="182">
        <v>1.1349064586423701</v>
      </c>
      <c r="AV216" s="183">
        <v>-8.0011431340799994</v>
      </c>
      <c r="AW216" s="168">
        <v>6.4999999999999997E-3</v>
      </c>
      <c r="AX216" s="168">
        <v>6.4999999999999997E-3</v>
      </c>
      <c r="AY216" s="176">
        <v>0</v>
      </c>
      <c r="AZ216" s="176">
        <v>9</v>
      </c>
      <c r="BA216" s="167"/>
      <c r="BB216" s="184">
        <v>311.39999999999998</v>
      </c>
      <c r="BC216" s="180">
        <v>40.534465516413903</v>
      </c>
      <c r="BD216" s="181" t="s">
        <v>55</v>
      </c>
      <c r="BE216" s="178">
        <v>1.26670204738793</v>
      </c>
      <c r="BF216" s="179">
        <v>16.39771373184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0.78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293</v>
      </c>
      <c r="D217" s="166">
        <v>2.8462753677000001</v>
      </c>
      <c r="E217" s="167"/>
      <c r="F217" s="168">
        <v>1.7999999999999999E-2</v>
      </c>
      <c r="G217" s="168">
        <v>1.7999999999999999E-2</v>
      </c>
      <c r="H217" s="169"/>
      <c r="I217" s="170">
        <v>4</v>
      </c>
      <c r="J217" s="170">
        <v>4</v>
      </c>
      <c r="K217" s="167"/>
      <c r="L217" s="171">
        <v>800.65576999999996</v>
      </c>
      <c r="M217" s="171">
        <v>1432.5777700000001</v>
      </c>
      <c r="N217" s="171">
        <v>2233.2335400000002</v>
      </c>
      <c r="O217" s="166">
        <v>784.61612159635001</v>
      </c>
      <c r="P217" s="172">
        <v>287.5</v>
      </c>
      <c r="Q217" s="178">
        <v>2.7290995533786102</v>
      </c>
      <c r="R217" s="179">
        <v>1251.2685381435001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1759.617465</v>
      </c>
      <c r="Y217" s="166">
        <v>618.21757830195497</v>
      </c>
      <c r="Z217" s="177">
        <v>573</v>
      </c>
      <c r="AA217" s="182">
        <v>1.07891374921807</v>
      </c>
      <c r="AB217" s="183">
        <v>-197.48147783051999</v>
      </c>
      <c r="AC217" s="168">
        <v>8.0000000000000002E-3</v>
      </c>
      <c r="AD217" s="168">
        <v>8.0000000000000002E-3</v>
      </c>
      <c r="AE217" s="176">
        <v>0</v>
      </c>
      <c r="AF217" s="176">
        <v>198</v>
      </c>
      <c r="AG217" s="167"/>
      <c r="AH217" s="180">
        <v>130.5</v>
      </c>
      <c r="AI217" s="166">
        <v>45.849393730815898</v>
      </c>
      <c r="AJ217" s="181" t="s">
        <v>53</v>
      </c>
      <c r="AK217" s="173">
        <v>0.72776815445739496</v>
      </c>
      <c r="AL217" s="174">
        <v>-84.678417798119995</v>
      </c>
      <c r="AM217" s="168"/>
      <c r="AN217" s="168"/>
      <c r="AO217" s="176">
        <v>49</v>
      </c>
      <c r="AP217" s="176">
        <v>85</v>
      </c>
      <c r="AQ217" s="167"/>
      <c r="AR217" s="180">
        <v>8.6</v>
      </c>
      <c r="AS217" s="166">
        <v>3.0214926136782898</v>
      </c>
      <c r="AT217" s="181" t="s">
        <v>54</v>
      </c>
      <c r="AU217" s="173">
        <v>0.188843288354893</v>
      </c>
      <c r="AV217" s="174">
        <v>-46.048487059839999</v>
      </c>
      <c r="AW217" s="168"/>
      <c r="AX217" s="168"/>
      <c r="AY217" s="176">
        <v>37</v>
      </c>
      <c r="AZ217" s="176">
        <v>47</v>
      </c>
      <c r="BA217" s="167"/>
      <c r="BB217" s="184">
        <v>79.400000000000006</v>
      </c>
      <c r="BC217" s="180">
        <v>27.89610622396</v>
      </c>
      <c r="BD217" s="181" t="s">
        <v>55</v>
      </c>
      <c r="BE217" s="188">
        <v>0.87175331949875001</v>
      </c>
      <c r="BF217" s="171">
        <v>-29.896974119679999</v>
      </c>
      <c r="BG217" s="168"/>
      <c r="BH217" s="168"/>
      <c r="BI217" s="176">
        <v>12</v>
      </c>
      <c r="BJ217" s="176">
        <v>30</v>
      </c>
      <c r="BK217" s="169"/>
      <c r="BL217" s="185">
        <v>0.8</v>
      </c>
      <c r="BM217" s="182">
        <v>0.87</v>
      </c>
      <c r="BN217" s="186">
        <v>2.6250000000000002E-3</v>
      </c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294</v>
      </c>
      <c r="D218" s="166">
        <v>3.0811951635999999</v>
      </c>
      <c r="E218" s="167"/>
      <c r="F218" s="168">
        <v>4.7E-2</v>
      </c>
      <c r="G218" s="168">
        <v>4.7E-2</v>
      </c>
      <c r="H218" s="169"/>
      <c r="I218" s="170">
        <v>5</v>
      </c>
      <c r="J218" s="170">
        <v>5</v>
      </c>
      <c r="K218" s="167"/>
      <c r="L218" s="171">
        <v>2867.4492300000002</v>
      </c>
      <c r="M218" s="171">
        <v>1603.67623</v>
      </c>
      <c r="N218" s="171">
        <v>4471.1254600000002</v>
      </c>
      <c r="O218" s="166">
        <v>1451.1010249594301</v>
      </c>
      <c r="P218" s="172">
        <v>252.76900000000001</v>
      </c>
      <c r="Q218" s="178">
        <v>5.7408187909096098</v>
      </c>
      <c r="R218" s="179">
        <v>3536.5287156303898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2522.3100100000001</v>
      </c>
      <c r="Y218" s="166">
        <v>818.61416628117399</v>
      </c>
      <c r="Z218" s="177">
        <v>573</v>
      </c>
      <c r="AA218" s="178">
        <v>1.4286460144523101</v>
      </c>
      <c r="AB218" s="179">
        <v>403.68021550864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147.15</v>
      </c>
      <c r="AI218" s="166">
        <v>47.757442221891999</v>
      </c>
      <c r="AJ218" s="181" t="s">
        <v>53</v>
      </c>
      <c r="AK218" s="173">
        <v>0.75805463844273002</v>
      </c>
      <c r="AL218" s="174">
        <v>-85.78835436816</v>
      </c>
      <c r="AM218" s="168"/>
      <c r="AN218" s="168"/>
      <c r="AO218" s="176">
        <v>47</v>
      </c>
      <c r="AP218" s="176">
        <v>86</v>
      </c>
      <c r="AQ218" s="167"/>
      <c r="AR218" s="180">
        <v>13.3</v>
      </c>
      <c r="AS218" s="166">
        <v>4.3165068403069196</v>
      </c>
      <c r="AT218" s="181" t="s">
        <v>54</v>
      </c>
      <c r="AU218" s="173">
        <v>0.26978167751918197</v>
      </c>
      <c r="AV218" s="174">
        <v>-45.858947141119998</v>
      </c>
      <c r="AW218" s="168"/>
      <c r="AX218" s="168"/>
      <c r="AY218" s="176">
        <v>36</v>
      </c>
      <c r="AZ218" s="176">
        <v>46</v>
      </c>
      <c r="BA218" s="167"/>
      <c r="BB218" s="184">
        <v>115.4</v>
      </c>
      <c r="BC218" s="180">
        <v>37.4529992008585</v>
      </c>
      <c r="BD218" s="181" t="s">
        <v>55</v>
      </c>
      <c r="BE218" s="182">
        <v>1.1704062250268299</v>
      </c>
      <c r="BF218" s="183">
        <v>-2.9178942822399798</v>
      </c>
      <c r="BG218" s="168">
        <v>1.7000000000000001E-2</v>
      </c>
      <c r="BH218" s="168">
        <v>1.7000000000000001E-2</v>
      </c>
      <c r="BI218" s="176">
        <v>0</v>
      </c>
      <c r="BJ218" s="176">
        <v>3</v>
      </c>
      <c r="BK218" s="169"/>
      <c r="BL218" s="185">
        <v>0.8</v>
      </c>
      <c r="BM218" s="182">
        <v>0.81</v>
      </c>
      <c r="BN218" s="186">
        <v>3.7500000000000001E-4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295</v>
      </c>
      <c r="D219" s="166">
        <v>3.2922099680999999</v>
      </c>
      <c r="E219" s="167"/>
      <c r="F219" s="168">
        <v>1.9E-2</v>
      </c>
      <c r="G219" s="168">
        <v>1.9E-2</v>
      </c>
      <c r="H219" s="169"/>
      <c r="I219" s="170">
        <v>4</v>
      </c>
      <c r="J219" s="170">
        <v>4</v>
      </c>
      <c r="K219" s="167"/>
      <c r="L219" s="171">
        <v>1722.8988899999999</v>
      </c>
      <c r="M219" s="171">
        <v>568.71014000000002</v>
      </c>
      <c r="N219" s="171">
        <v>2291.6090300000001</v>
      </c>
      <c r="O219" s="166">
        <v>696.07013289086603</v>
      </c>
      <c r="P219" s="172">
        <v>266.572</v>
      </c>
      <c r="Q219" s="178">
        <v>2.6111899707803699</v>
      </c>
      <c r="R219" s="179">
        <v>1238.4758352603801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1661.137835</v>
      </c>
      <c r="Y219" s="166">
        <v>504.566188394927</v>
      </c>
      <c r="Z219" s="177">
        <v>573</v>
      </c>
      <c r="AA219" s="188">
        <v>0.88056926421453197</v>
      </c>
      <c r="AB219" s="171">
        <v>-602.58573906556001</v>
      </c>
      <c r="AC219" s="168"/>
      <c r="AD219" s="168"/>
      <c r="AE219" s="176">
        <v>226</v>
      </c>
      <c r="AF219" s="176">
        <v>603</v>
      </c>
      <c r="AG219" s="167"/>
      <c r="AH219" s="180">
        <v>169.85</v>
      </c>
      <c r="AI219" s="166">
        <v>51.591484639730901</v>
      </c>
      <c r="AJ219" s="181" t="s">
        <v>53</v>
      </c>
      <c r="AK219" s="188">
        <v>0.81891245459890205</v>
      </c>
      <c r="AL219" s="171">
        <v>-79.041073588360007</v>
      </c>
      <c r="AM219" s="168"/>
      <c r="AN219" s="168"/>
      <c r="AO219" s="176">
        <v>38</v>
      </c>
      <c r="AP219" s="176">
        <v>80</v>
      </c>
      <c r="AQ219" s="167"/>
      <c r="AR219" s="180">
        <v>30.8</v>
      </c>
      <c r="AS219" s="166">
        <v>9.3554178799158692</v>
      </c>
      <c r="AT219" s="181" t="s">
        <v>54</v>
      </c>
      <c r="AU219" s="173">
        <v>0.58471361749474204</v>
      </c>
      <c r="AV219" s="174">
        <v>-32.410431387519999</v>
      </c>
      <c r="AW219" s="168"/>
      <c r="AX219" s="168"/>
      <c r="AY219" s="176">
        <v>22</v>
      </c>
      <c r="AZ219" s="176">
        <v>33</v>
      </c>
      <c r="BA219" s="167"/>
      <c r="BB219" s="184">
        <v>114.8</v>
      </c>
      <c r="BC219" s="180">
        <v>34.870193916050098</v>
      </c>
      <c r="BD219" s="181" t="s">
        <v>55</v>
      </c>
      <c r="BE219" s="182">
        <v>1.08969355987656</v>
      </c>
      <c r="BF219" s="183">
        <v>-11.620862775040001</v>
      </c>
      <c r="BG219" s="168">
        <v>8.9999999999999993E-3</v>
      </c>
      <c r="BH219" s="168">
        <v>8.9999999999999993E-3</v>
      </c>
      <c r="BI219" s="176">
        <v>0</v>
      </c>
      <c r="BJ219" s="176">
        <v>12</v>
      </c>
      <c r="BK219" s="169"/>
      <c r="BL219" s="185">
        <v>0.8</v>
      </c>
      <c r="BM219" s="182">
        <v>0.83</v>
      </c>
      <c r="BN219" s="186">
        <v>1.1249999999999999E-3</v>
      </c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296</v>
      </c>
      <c r="D220" s="166">
        <v>3.7825528226</v>
      </c>
      <c r="E220" s="167"/>
      <c r="F220" s="168">
        <v>0.01</v>
      </c>
      <c r="G220" s="168">
        <v>0.01</v>
      </c>
      <c r="H220" s="169"/>
      <c r="I220" s="170">
        <v>2</v>
      </c>
      <c r="J220" s="170">
        <v>2</v>
      </c>
      <c r="K220" s="167"/>
      <c r="L220" s="171">
        <v>1200.98542</v>
      </c>
      <c r="M220" s="171">
        <v>2265.8443699999998</v>
      </c>
      <c r="N220" s="171">
        <v>3466.8297899999998</v>
      </c>
      <c r="O220" s="166">
        <v>916.53175846914303</v>
      </c>
      <c r="P220" s="172">
        <v>255.06700000000001</v>
      </c>
      <c r="Q220" s="178">
        <v>3.5932980686217499</v>
      </c>
      <c r="R220" s="179">
        <v>2309.0645090374601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1830.9063900000001</v>
      </c>
      <c r="Y220" s="166">
        <v>484.03987356388001</v>
      </c>
      <c r="Z220" s="177">
        <v>573</v>
      </c>
      <c r="AA220" s="188">
        <v>0.84474672524237304</v>
      </c>
      <c r="AB220" s="171">
        <v>-769.97693081976001</v>
      </c>
      <c r="AC220" s="168"/>
      <c r="AD220" s="168"/>
      <c r="AE220" s="176">
        <v>337</v>
      </c>
      <c r="AF220" s="176">
        <v>770</v>
      </c>
      <c r="AG220" s="167"/>
      <c r="AH220" s="180">
        <v>116.4</v>
      </c>
      <c r="AI220" s="166">
        <v>30.7728683402736</v>
      </c>
      <c r="AJ220" s="181" t="s">
        <v>53</v>
      </c>
      <c r="AK220" s="173">
        <v>0.48845822762338997</v>
      </c>
      <c r="AL220" s="174">
        <v>-169.56099338856001</v>
      </c>
      <c r="AM220" s="168"/>
      <c r="AN220" s="168"/>
      <c r="AO220" s="176">
        <v>122</v>
      </c>
      <c r="AP220" s="176">
        <v>170</v>
      </c>
      <c r="AQ220" s="167"/>
      <c r="AR220" s="180">
        <v>13</v>
      </c>
      <c r="AS220" s="166">
        <v>3.4368323747728202</v>
      </c>
      <c r="AT220" s="181" t="s">
        <v>54</v>
      </c>
      <c r="AU220" s="173">
        <v>0.21480202342330099</v>
      </c>
      <c r="AV220" s="174">
        <v>-59.625014193920002</v>
      </c>
      <c r="AW220" s="168"/>
      <c r="AX220" s="168"/>
      <c r="AY220" s="176">
        <v>48</v>
      </c>
      <c r="AZ220" s="176">
        <v>60</v>
      </c>
      <c r="BA220" s="167"/>
      <c r="BB220" s="184">
        <v>109.6</v>
      </c>
      <c r="BC220" s="180">
        <v>28.9751406365463</v>
      </c>
      <c r="BD220" s="181" t="s">
        <v>55</v>
      </c>
      <c r="BE220" s="188">
        <v>0.90547314489206998</v>
      </c>
      <c r="BF220" s="171">
        <v>-35.650028387840003</v>
      </c>
      <c r="BG220" s="168"/>
      <c r="BH220" s="168"/>
      <c r="BI220" s="176">
        <v>12</v>
      </c>
      <c r="BJ220" s="176">
        <v>36</v>
      </c>
      <c r="BK220" s="169"/>
      <c r="BL220" s="185">
        <v>0.8</v>
      </c>
      <c r="BM220" s="188">
        <v>0.79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297</v>
      </c>
      <c r="D221" s="166">
        <v>5.9821857504000002</v>
      </c>
      <c r="E221" s="167"/>
      <c r="F221" s="168">
        <v>3.5000000000000003E-2</v>
      </c>
      <c r="G221" s="168">
        <v>3.5000000000000003E-2</v>
      </c>
      <c r="H221" s="169"/>
      <c r="I221" s="170">
        <v>5</v>
      </c>
      <c r="J221" s="170">
        <v>5</v>
      </c>
      <c r="K221" s="167"/>
      <c r="L221" s="171">
        <v>4027.0110100000002</v>
      </c>
      <c r="M221" s="171">
        <v>4367.3758399999997</v>
      </c>
      <c r="N221" s="171">
        <v>8394.3868500000008</v>
      </c>
      <c r="O221" s="166">
        <v>1403.2307253981101</v>
      </c>
      <c r="P221" s="172">
        <v>287.5</v>
      </c>
      <c r="Q221" s="178">
        <v>4.8808025231238599</v>
      </c>
      <c r="R221" s="179">
        <v>6330.532766112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3587.6059449999998</v>
      </c>
      <c r="Y221" s="166">
        <v>599.71490266080696</v>
      </c>
      <c r="Z221" s="177">
        <v>573</v>
      </c>
      <c r="AA221" s="182">
        <v>1.0466228667727899</v>
      </c>
      <c r="AB221" s="183">
        <v>-525.74497697504103</v>
      </c>
      <c r="AC221" s="168">
        <v>5.0000000000000001E-3</v>
      </c>
      <c r="AD221" s="168">
        <v>5.0000000000000001E-3</v>
      </c>
      <c r="AE221" s="176">
        <v>0</v>
      </c>
      <c r="AF221" s="176">
        <v>526</v>
      </c>
      <c r="AG221" s="167"/>
      <c r="AH221" s="180">
        <v>344.35</v>
      </c>
      <c r="AI221" s="166">
        <v>57.5625723385428</v>
      </c>
      <c r="AJ221" s="181" t="s">
        <v>53</v>
      </c>
      <c r="AK221" s="188">
        <v>0.91369162442131402</v>
      </c>
      <c r="AL221" s="171">
        <v>-107.90324273024</v>
      </c>
      <c r="AM221" s="168"/>
      <c r="AN221" s="168"/>
      <c r="AO221" s="176">
        <v>33</v>
      </c>
      <c r="AP221" s="176">
        <v>108</v>
      </c>
      <c r="AQ221" s="167"/>
      <c r="AR221" s="180">
        <v>51.7</v>
      </c>
      <c r="AS221" s="166">
        <v>8.6423260923556402</v>
      </c>
      <c r="AT221" s="181" t="s">
        <v>54</v>
      </c>
      <c r="AU221" s="173">
        <v>0.54014538077222796</v>
      </c>
      <c r="AV221" s="174">
        <v>-63.15796640768</v>
      </c>
      <c r="AW221" s="168"/>
      <c r="AX221" s="168"/>
      <c r="AY221" s="176">
        <v>45</v>
      </c>
      <c r="AZ221" s="176">
        <v>64</v>
      </c>
      <c r="BA221" s="167"/>
      <c r="BB221" s="184">
        <v>248.2</v>
      </c>
      <c r="BC221" s="180">
        <v>41.489851762527401</v>
      </c>
      <c r="BD221" s="181" t="s">
        <v>55</v>
      </c>
      <c r="BE221" s="178">
        <v>1.29655786757898</v>
      </c>
      <c r="BF221" s="179">
        <v>18.484067184640001</v>
      </c>
      <c r="BG221" s="168">
        <v>0.02</v>
      </c>
      <c r="BH221" s="168">
        <v>0.02</v>
      </c>
      <c r="BI221" s="176">
        <v>0</v>
      </c>
      <c r="BJ221" s="176">
        <v>0</v>
      </c>
      <c r="BK221" s="169"/>
      <c r="BL221" s="185">
        <v>0.8</v>
      </c>
      <c r="BM221" s="182">
        <v>0.83</v>
      </c>
      <c r="BN221" s="186">
        <v>1.1249999999999999E-3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298</v>
      </c>
      <c r="D222" s="166">
        <v>5.6556242558000003</v>
      </c>
      <c r="E222" s="167"/>
      <c r="F222" s="168">
        <v>0.03</v>
      </c>
      <c r="G222" s="168">
        <v>0.03</v>
      </c>
      <c r="H222" s="169"/>
      <c r="I222" s="170">
        <v>3</v>
      </c>
      <c r="J222" s="170">
        <v>3</v>
      </c>
      <c r="K222" s="167"/>
      <c r="L222" s="171">
        <v>3269.0573199999999</v>
      </c>
      <c r="M222" s="171">
        <v>2266.3279000000002</v>
      </c>
      <c r="N222" s="171">
        <v>5535.3852200000001</v>
      </c>
      <c r="O222" s="166">
        <v>978.73991793625805</v>
      </c>
      <c r="P222" s="172">
        <v>221.803</v>
      </c>
      <c r="Q222" s="178">
        <v>4.4126541026778598</v>
      </c>
      <c r="R222" s="179">
        <v>4030.0639078289501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3074.0434949999999</v>
      </c>
      <c r="Y222" s="166">
        <v>543.537433882296</v>
      </c>
      <c r="Z222" s="177">
        <v>573</v>
      </c>
      <c r="AA222" s="188">
        <v>0.94858190904414597</v>
      </c>
      <c r="AB222" s="171">
        <v>-814.76374328808095</v>
      </c>
      <c r="AC222" s="168"/>
      <c r="AD222" s="168"/>
      <c r="AE222" s="176">
        <v>167</v>
      </c>
      <c r="AF222" s="176">
        <v>815</v>
      </c>
      <c r="AG222" s="167"/>
      <c r="AH222" s="180">
        <v>283.14999999999998</v>
      </c>
      <c r="AI222" s="166">
        <v>50.065207162519997</v>
      </c>
      <c r="AJ222" s="181" t="s">
        <v>53</v>
      </c>
      <c r="AK222" s="173">
        <v>0.794685827976508</v>
      </c>
      <c r="AL222" s="174">
        <v>-144.41519373848001</v>
      </c>
      <c r="AM222" s="168"/>
      <c r="AN222" s="168"/>
      <c r="AO222" s="176">
        <v>74</v>
      </c>
      <c r="AP222" s="176">
        <v>145</v>
      </c>
      <c r="AQ222" s="167"/>
      <c r="AR222" s="180">
        <v>27.6</v>
      </c>
      <c r="AS222" s="166">
        <v>4.8800978904663701</v>
      </c>
      <c r="AT222" s="181" t="s">
        <v>54</v>
      </c>
      <c r="AU222" s="173">
        <v>0.30500611815414802</v>
      </c>
      <c r="AV222" s="174">
        <v>-80.987985711359997</v>
      </c>
      <c r="AW222" s="168"/>
      <c r="AX222" s="168"/>
      <c r="AY222" s="176">
        <v>63</v>
      </c>
      <c r="AZ222" s="176">
        <v>81</v>
      </c>
      <c r="BA222" s="167"/>
      <c r="BB222" s="184">
        <v>261.8</v>
      </c>
      <c r="BC222" s="180">
        <v>46.290203903046901</v>
      </c>
      <c r="BD222" s="181" t="s">
        <v>55</v>
      </c>
      <c r="BE222" s="178">
        <v>1.4465688719702201</v>
      </c>
      <c r="BF222" s="179">
        <v>44.624028577280001</v>
      </c>
      <c r="BG222" s="168">
        <v>0.02</v>
      </c>
      <c r="BH222" s="168">
        <v>0.02</v>
      </c>
      <c r="BI222" s="176">
        <v>0</v>
      </c>
      <c r="BJ222" s="176">
        <v>0</v>
      </c>
      <c r="BK222" s="169"/>
      <c r="BL222" s="185">
        <v>0.8</v>
      </c>
      <c r="BM222" s="188">
        <v>0.77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299</v>
      </c>
      <c r="C223" s="165" t="s">
        <v>300</v>
      </c>
      <c r="D223" s="166">
        <v>2.4462577517000001</v>
      </c>
      <c r="E223" s="167"/>
      <c r="F223" s="168">
        <v>5.3999999999999999E-2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663.61536000000001</v>
      </c>
      <c r="M223" s="171">
        <v>724.96433000000002</v>
      </c>
      <c r="N223" s="171">
        <v>1388.57969</v>
      </c>
      <c r="O223" s="166">
        <v>567.634252373864</v>
      </c>
      <c r="P223" s="172">
        <v>232.92099999999999</v>
      </c>
      <c r="Q223" s="178">
        <v>2.4370247954193198</v>
      </c>
      <c r="R223" s="179">
        <v>704.83792785954097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2099.14626</v>
      </c>
      <c r="Y223" s="166">
        <v>858.10510300528301</v>
      </c>
      <c r="Z223" s="177">
        <v>573</v>
      </c>
      <c r="AA223" s="178">
        <v>1.49756562479107</v>
      </c>
      <c r="AB223" s="179">
        <v>417.09942993108001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160.69999999999999</v>
      </c>
      <c r="AI223" s="166">
        <v>65.692178139578004</v>
      </c>
      <c r="AJ223" s="181" t="s">
        <v>53</v>
      </c>
      <c r="AK223" s="182">
        <v>1.0427329863425101</v>
      </c>
      <c r="AL223" s="183">
        <v>-24.23708602852</v>
      </c>
      <c r="AM223" s="168">
        <v>4.0000000000000001E-3</v>
      </c>
      <c r="AN223" s="168">
        <v>4.0000000000000001E-3</v>
      </c>
      <c r="AO223" s="176">
        <v>0</v>
      </c>
      <c r="AP223" s="176">
        <v>25</v>
      </c>
      <c r="AQ223" s="167"/>
      <c r="AR223" s="180">
        <v>11</v>
      </c>
      <c r="AS223" s="166">
        <v>4.4966643406058404</v>
      </c>
      <c r="AT223" s="181" t="s">
        <v>54</v>
      </c>
      <c r="AU223" s="173">
        <v>0.28104152128786503</v>
      </c>
      <c r="AV223" s="174">
        <v>-35.968148832639997</v>
      </c>
      <c r="AW223" s="168"/>
      <c r="AX223" s="168"/>
      <c r="AY223" s="176">
        <v>29</v>
      </c>
      <c r="AZ223" s="176">
        <v>36</v>
      </c>
      <c r="BA223" s="167"/>
      <c r="BB223" s="184">
        <v>99.6</v>
      </c>
      <c r="BC223" s="180">
        <v>40.715251665849202</v>
      </c>
      <c r="BD223" s="181" t="s">
        <v>55</v>
      </c>
      <c r="BE223" s="178">
        <v>1.27235161455779</v>
      </c>
      <c r="BF223" s="179">
        <v>5.66370233472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0.86</v>
      </c>
      <c r="BN223" s="186">
        <v>2.2499999999999998E-3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299</v>
      </c>
      <c r="C224" s="165" t="s">
        <v>301</v>
      </c>
      <c r="D224" s="166">
        <v>3.2867156133000002</v>
      </c>
      <c r="E224" s="167"/>
      <c r="F224" s="168">
        <v>0.05</v>
      </c>
      <c r="G224" s="168">
        <v>0.05</v>
      </c>
      <c r="H224" s="169"/>
      <c r="I224" s="170">
        <v>5</v>
      </c>
      <c r="J224" s="170">
        <v>5</v>
      </c>
      <c r="K224" s="167"/>
      <c r="L224" s="171">
        <v>857.91168000000005</v>
      </c>
      <c r="M224" s="171">
        <v>2001.1982499999999</v>
      </c>
      <c r="N224" s="171">
        <v>2859.1099300000001</v>
      </c>
      <c r="O224" s="166">
        <v>869.89878845323506</v>
      </c>
      <c r="P224" s="172">
        <v>222.845</v>
      </c>
      <c r="Q224" s="178">
        <v>3.9036046958793502</v>
      </c>
      <c r="R224" s="179">
        <v>1980.19616098499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2141.61852</v>
      </c>
      <c r="Y224" s="166">
        <v>651.59836504677799</v>
      </c>
      <c r="Z224" s="177">
        <v>573</v>
      </c>
      <c r="AA224" s="182">
        <v>1.1371699215476101</v>
      </c>
      <c r="AB224" s="183">
        <v>-118.32713570508</v>
      </c>
      <c r="AC224" s="168">
        <v>1.4E-2</v>
      </c>
      <c r="AD224" s="168">
        <v>1.4E-2</v>
      </c>
      <c r="AE224" s="176">
        <v>0</v>
      </c>
      <c r="AF224" s="176">
        <v>119</v>
      </c>
      <c r="AG224" s="167"/>
      <c r="AH224" s="180">
        <v>219.65</v>
      </c>
      <c r="AI224" s="166">
        <v>66.829633543944595</v>
      </c>
      <c r="AJ224" s="181" t="s">
        <v>53</v>
      </c>
      <c r="AK224" s="182">
        <v>1.0607878340308701</v>
      </c>
      <c r="AL224" s="183">
        <v>-28.825700365479999</v>
      </c>
      <c r="AM224" s="168">
        <v>6.0000000000000001E-3</v>
      </c>
      <c r="AN224" s="168">
        <v>6.0000000000000001E-3</v>
      </c>
      <c r="AO224" s="176">
        <v>0</v>
      </c>
      <c r="AP224" s="176">
        <v>29</v>
      </c>
      <c r="AQ224" s="167"/>
      <c r="AR224" s="180">
        <v>30.2</v>
      </c>
      <c r="AS224" s="166">
        <v>9.1885041339728009</v>
      </c>
      <c r="AT224" s="181" t="s">
        <v>54</v>
      </c>
      <c r="AU224" s="173">
        <v>0.57428150837330005</v>
      </c>
      <c r="AV224" s="174">
        <v>-32.904939775359999</v>
      </c>
      <c r="AW224" s="168"/>
      <c r="AX224" s="168"/>
      <c r="AY224" s="176">
        <v>23</v>
      </c>
      <c r="AZ224" s="176">
        <v>33</v>
      </c>
      <c r="BA224" s="167"/>
      <c r="BB224" s="184">
        <v>167.6</v>
      </c>
      <c r="BC224" s="180">
        <v>50.993155392511298</v>
      </c>
      <c r="BD224" s="181" t="s">
        <v>55</v>
      </c>
      <c r="BE224" s="178">
        <v>1.5935361060159801</v>
      </c>
      <c r="BF224" s="179">
        <v>41.390120449279998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299</v>
      </c>
      <c r="C225" s="165" t="s">
        <v>302</v>
      </c>
      <c r="D225" s="166">
        <v>2.3582831221</v>
      </c>
      <c r="E225" s="167"/>
      <c r="F225" s="168">
        <v>3.5000000000000003E-2</v>
      </c>
      <c r="G225" s="168">
        <v>3.5000000000000003E-2</v>
      </c>
      <c r="H225" s="169"/>
      <c r="I225" s="170">
        <v>5</v>
      </c>
      <c r="J225" s="170">
        <v>5</v>
      </c>
      <c r="K225" s="167"/>
      <c r="L225" s="171">
        <v>1182.6841899999999</v>
      </c>
      <c r="M225" s="171">
        <v>849.98611000000005</v>
      </c>
      <c r="N225" s="171">
        <v>2032.6703</v>
      </c>
      <c r="O225" s="166">
        <v>861.92801913874996</v>
      </c>
      <c r="P225" s="172">
        <v>212.5</v>
      </c>
      <c r="Q225" s="178">
        <v>4.05613185477059</v>
      </c>
      <c r="R225" s="179">
        <v>1431.3081038645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1776.680425</v>
      </c>
      <c r="Y225" s="166">
        <v>753.37876455559103</v>
      </c>
      <c r="Z225" s="177">
        <v>573</v>
      </c>
      <c r="AA225" s="178">
        <v>1.3147971458212799</v>
      </c>
      <c r="AB225" s="179">
        <v>155.12495024404001</v>
      </c>
      <c r="AC225" s="168">
        <v>0.02</v>
      </c>
      <c r="AD225" s="168">
        <v>0.02</v>
      </c>
      <c r="AE225" s="176">
        <v>0</v>
      </c>
      <c r="AF225" s="176">
        <v>0</v>
      </c>
      <c r="AG225" s="167"/>
      <c r="AH225" s="180">
        <v>129.30000000000001</v>
      </c>
      <c r="AI225" s="166">
        <v>54.828022466132502</v>
      </c>
      <c r="AJ225" s="181" t="s">
        <v>53</v>
      </c>
      <c r="AK225" s="188">
        <v>0.87028607089099297</v>
      </c>
      <c r="AL225" s="171">
        <v>-48.98620403076</v>
      </c>
      <c r="AM225" s="168"/>
      <c r="AN225" s="168"/>
      <c r="AO225" s="176">
        <v>20</v>
      </c>
      <c r="AP225" s="176">
        <v>49</v>
      </c>
      <c r="AQ225" s="167"/>
      <c r="AR225" s="180">
        <v>20.6</v>
      </c>
      <c r="AS225" s="166">
        <v>8.7351683124696908</v>
      </c>
      <c r="AT225" s="181" t="s">
        <v>54</v>
      </c>
      <c r="AU225" s="173">
        <v>0.54594801952935601</v>
      </c>
      <c r="AV225" s="174">
        <v>-24.679035944319999</v>
      </c>
      <c r="AW225" s="168"/>
      <c r="AX225" s="168"/>
      <c r="AY225" s="176">
        <v>18</v>
      </c>
      <c r="AZ225" s="176">
        <v>25</v>
      </c>
      <c r="BA225" s="167"/>
      <c r="BB225" s="184">
        <v>79.599999999999994</v>
      </c>
      <c r="BC225" s="180">
        <v>33.753368819057599</v>
      </c>
      <c r="BD225" s="181" t="s">
        <v>55</v>
      </c>
      <c r="BE225" s="182">
        <v>1.05479277559555</v>
      </c>
      <c r="BF225" s="183">
        <v>-10.958071888639999</v>
      </c>
      <c r="BG225" s="168">
        <v>5.0000000000000001E-3</v>
      </c>
      <c r="BH225" s="168">
        <v>5.0000000000000001E-3</v>
      </c>
      <c r="BI225" s="176">
        <v>0</v>
      </c>
      <c r="BJ225" s="176">
        <v>11</v>
      </c>
      <c r="BK225" s="169"/>
      <c r="BL225" s="185">
        <v>0.8</v>
      </c>
      <c r="BM225" s="182">
        <v>0.83</v>
      </c>
      <c r="BN225" s="186">
        <v>1.1249999999999999E-3</v>
      </c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299</v>
      </c>
      <c r="C226" s="165" t="s">
        <v>303</v>
      </c>
      <c r="D226" s="166">
        <v>2.9549106546999999</v>
      </c>
      <c r="E226" s="167"/>
      <c r="F226" s="168">
        <v>7.0000000000000007E-2</v>
      </c>
      <c r="G226" s="168">
        <v>7.0000000000000007E-2</v>
      </c>
      <c r="H226" s="169"/>
      <c r="I226" s="170">
        <v>5</v>
      </c>
      <c r="J226" s="170">
        <v>5</v>
      </c>
      <c r="K226" s="167"/>
      <c r="L226" s="171">
        <v>966.06984</v>
      </c>
      <c r="M226" s="171">
        <v>2326.9036099999998</v>
      </c>
      <c r="N226" s="171">
        <v>3292.97345</v>
      </c>
      <c r="O226" s="166">
        <v>1114.40711236473</v>
      </c>
      <c r="P226" s="172">
        <v>229.05500000000001</v>
      </c>
      <c r="Q226" s="178">
        <v>4.8652380972462099</v>
      </c>
      <c r="R226" s="179">
        <v>2480.7689779852299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2054.2044700000001</v>
      </c>
      <c r="Y226" s="166">
        <v>695.18327626340897</v>
      </c>
      <c r="Z226" s="177">
        <v>573</v>
      </c>
      <c r="AA226" s="178">
        <v>1.21323433902864</v>
      </c>
      <c r="AB226" s="179">
        <v>22.4079038282798</v>
      </c>
      <c r="AC226" s="168">
        <v>0.02</v>
      </c>
      <c r="AD226" s="168">
        <v>0.02</v>
      </c>
      <c r="AE226" s="176">
        <v>0</v>
      </c>
      <c r="AF226" s="176">
        <v>0</v>
      </c>
      <c r="AG226" s="167"/>
      <c r="AH226" s="180">
        <v>229</v>
      </c>
      <c r="AI226" s="166">
        <v>77.4981130599529</v>
      </c>
      <c r="AJ226" s="181" t="s">
        <v>53</v>
      </c>
      <c r="AK226" s="178">
        <v>1.23012877872941</v>
      </c>
      <c r="AL226" s="179">
        <v>5.6087545046799798</v>
      </c>
      <c r="AM226" s="168">
        <v>0.02</v>
      </c>
      <c r="AN226" s="168">
        <v>0.02</v>
      </c>
      <c r="AO226" s="176">
        <v>0</v>
      </c>
      <c r="AP226" s="176">
        <v>0</v>
      </c>
      <c r="AQ226" s="167"/>
      <c r="AR226" s="180">
        <v>27.1</v>
      </c>
      <c r="AS226" s="166">
        <v>9.1711740782739</v>
      </c>
      <c r="AT226" s="181" t="s">
        <v>54</v>
      </c>
      <c r="AU226" s="173">
        <v>0.57319837989211897</v>
      </c>
      <c r="AV226" s="174">
        <v>-29.634284570239998</v>
      </c>
      <c r="AW226" s="168"/>
      <c r="AX226" s="168"/>
      <c r="AY226" s="176">
        <v>21</v>
      </c>
      <c r="AZ226" s="176">
        <v>30</v>
      </c>
      <c r="BA226" s="167"/>
      <c r="BB226" s="184">
        <v>131.6</v>
      </c>
      <c r="BC226" s="180">
        <v>44.536033531396498</v>
      </c>
      <c r="BD226" s="181" t="s">
        <v>55</v>
      </c>
      <c r="BE226" s="178">
        <v>1.3917510478561399</v>
      </c>
      <c r="BF226" s="179">
        <v>18.131430859520002</v>
      </c>
      <c r="BG226" s="168">
        <v>0.02</v>
      </c>
      <c r="BH226" s="168">
        <v>0.02</v>
      </c>
      <c r="BI226" s="176">
        <v>0</v>
      </c>
      <c r="BJ226" s="176">
        <v>0</v>
      </c>
      <c r="BK226" s="169"/>
      <c r="BL226" s="185">
        <v>0.8</v>
      </c>
      <c r="BM226" s="188">
        <v>0.77</v>
      </c>
      <c r="BN226" s="186"/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299</v>
      </c>
      <c r="C227" s="165" t="s">
        <v>304</v>
      </c>
      <c r="D227" s="166">
        <v>3.2319854415</v>
      </c>
      <c r="E227" s="167"/>
      <c r="F227" s="168">
        <v>0.01</v>
      </c>
      <c r="G227" s="168">
        <v>0.01</v>
      </c>
      <c r="H227" s="169"/>
      <c r="I227" s="170">
        <v>2</v>
      </c>
      <c r="J227" s="170">
        <v>2</v>
      </c>
      <c r="K227" s="167"/>
      <c r="L227" s="171">
        <v>1451.7116100000001</v>
      </c>
      <c r="M227" s="171">
        <v>-166.90278000000001</v>
      </c>
      <c r="N227" s="171">
        <v>1284.8088299999999</v>
      </c>
      <c r="O227" s="166">
        <v>397.52927519491101</v>
      </c>
      <c r="P227" s="172">
        <v>242.61199999999999</v>
      </c>
      <c r="Q227" s="178">
        <v>1.63853921155966</v>
      </c>
      <c r="R227" s="179">
        <v>343.86668768016301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1345.4395050000001</v>
      </c>
      <c r="Y227" s="166">
        <v>416.28885072439101</v>
      </c>
      <c r="Z227" s="177">
        <v>573</v>
      </c>
      <c r="AA227" s="173">
        <v>0.72650759288724498</v>
      </c>
      <c r="AB227" s="174">
        <v>-876.87368457540003</v>
      </c>
      <c r="AC227" s="168"/>
      <c r="AD227" s="168"/>
      <c r="AE227" s="176">
        <v>507</v>
      </c>
      <c r="AF227" s="176">
        <v>877</v>
      </c>
      <c r="AG227" s="167"/>
      <c r="AH227" s="180">
        <v>160.80000000000001</v>
      </c>
      <c r="AI227" s="166">
        <v>49.752699357881703</v>
      </c>
      <c r="AJ227" s="181" t="s">
        <v>53</v>
      </c>
      <c r="AK227" s="173">
        <v>0.78972538663304304</v>
      </c>
      <c r="AL227" s="174">
        <v>-83.538099377400002</v>
      </c>
      <c r="AM227" s="168"/>
      <c r="AN227" s="168"/>
      <c r="AO227" s="176">
        <v>43</v>
      </c>
      <c r="AP227" s="176">
        <v>84</v>
      </c>
      <c r="AQ227" s="167"/>
      <c r="AR227" s="180">
        <v>12.8</v>
      </c>
      <c r="AS227" s="166">
        <v>3.9604138792343599</v>
      </c>
      <c r="AT227" s="181" t="s">
        <v>54</v>
      </c>
      <c r="AU227" s="173">
        <v>0.247525867452147</v>
      </c>
      <c r="AV227" s="174">
        <v>-49.254120476799997</v>
      </c>
      <c r="AW227" s="168"/>
      <c r="AX227" s="168"/>
      <c r="AY227" s="176">
        <v>39</v>
      </c>
      <c r="AZ227" s="176">
        <v>50</v>
      </c>
      <c r="BA227" s="167"/>
      <c r="BB227" s="184">
        <v>87</v>
      </c>
      <c r="BC227" s="180">
        <v>26.918438085421101</v>
      </c>
      <c r="BD227" s="181" t="s">
        <v>55</v>
      </c>
      <c r="BE227" s="188">
        <v>0.84120119016940798</v>
      </c>
      <c r="BF227" s="171">
        <v>-37.108240953600003</v>
      </c>
      <c r="BG227" s="168"/>
      <c r="BH227" s="168"/>
      <c r="BI227" s="176">
        <v>17</v>
      </c>
      <c r="BJ227" s="176">
        <v>38</v>
      </c>
      <c r="BK227" s="169"/>
      <c r="BL227" s="185">
        <v>0.8</v>
      </c>
      <c r="BM227" s="188">
        <v>0.75</v>
      </c>
      <c r="BN227" s="186"/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299</v>
      </c>
      <c r="C228" s="165" t="s">
        <v>305</v>
      </c>
      <c r="D228" s="166">
        <v>2.8950360468</v>
      </c>
      <c r="E228" s="167"/>
      <c r="F228" s="168">
        <v>4.2999999999999997E-2</v>
      </c>
      <c r="G228" s="168">
        <v>4.2999999999999997E-2</v>
      </c>
      <c r="H228" s="169"/>
      <c r="I228" s="170">
        <v>7</v>
      </c>
      <c r="J228" s="170">
        <v>7</v>
      </c>
      <c r="K228" s="167"/>
      <c r="L228" s="171">
        <v>973.97928000000002</v>
      </c>
      <c r="M228" s="171">
        <v>2064.0757100000001</v>
      </c>
      <c r="N228" s="171">
        <v>3038.0549900000001</v>
      </c>
      <c r="O228" s="166">
        <v>1049.4014378018101</v>
      </c>
      <c r="P228" s="172">
        <v>215.88200000000001</v>
      </c>
      <c r="Q228" s="178">
        <v>4.8609955336795601</v>
      </c>
      <c r="R228" s="179">
        <v>2288.0715837736702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1701.28648</v>
      </c>
      <c r="Y228" s="166">
        <v>587.65640651711396</v>
      </c>
      <c r="Z228" s="177">
        <v>573</v>
      </c>
      <c r="AA228" s="182">
        <v>1.0255783708850199</v>
      </c>
      <c r="AB228" s="183">
        <v>-289.34030577968002</v>
      </c>
      <c r="AC228" s="168">
        <v>3.0000000000000001E-3</v>
      </c>
      <c r="AD228" s="168">
        <v>3.0000000000000001E-3</v>
      </c>
      <c r="AE228" s="176">
        <v>0</v>
      </c>
      <c r="AF228" s="176">
        <v>290</v>
      </c>
      <c r="AG228" s="167"/>
      <c r="AH228" s="180">
        <v>187.5</v>
      </c>
      <c r="AI228" s="166">
        <v>64.766032950522799</v>
      </c>
      <c r="AJ228" s="181" t="s">
        <v>53</v>
      </c>
      <c r="AK228" s="182">
        <v>1.02803226905592</v>
      </c>
      <c r="AL228" s="183">
        <v>-31.364725138080001</v>
      </c>
      <c r="AM228" s="168">
        <v>3.0000000000000001E-3</v>
      </c>
      <c r="AN228" s="168">
        <v>3.0000000000000001E-3</v>
      </c>
      <c r="AO228" s="176">
        <v>0</v>
      </c>
      <c r="AP228" s="176">
        <v>32</v>
      </c>
      <c r="AQ228" s="167"/>
      <c r="AR228" s="180">
        <v>52.8</v>
      </c>
      <c r="AS228" s="166">
        <v>18.238114878867201</v>
      </c>
      <c r="AT228" s="181" t="s">
        <v>54</v>
      </c>
      <c r="AU228" s="182">
        <v>1.1398821799292</v>
      </c>
      <c r="AV228" s="183">
        <v>-2.7846920985599901</v>
      </c>
      <c r="AW228" s="168">
        <v>7.0000000000000001E-3</v>
      </c>
      <c r="AX228" s="168">
        <v>7.0000000000000001E-3</v>
      </c>
      <c r="AY228" s="176">
        <v>0</v>
      </c>
      <c r="AZ228" s="176">
        <v>3</v>
      </c>
      <c r="BA228" s="167"/>
      <c r="BB228" s="184">
        <v>132.6</v>
      </c>
      <c r="BC228" s="180">
        <v>45.8025385026097</v>
      </c>
      <c r="BD228" s="181" t="s">
        <v>55</v>
      </c>
      <c r="BE228" s="178">
        <v>1.43132932820655</v>
      </c>
      <c r="BF228" s="179">
        <v>21.430615802879998</v>
      </c>
      <c r="BG228" s="168">
        <v>0.02</v>
      </c>
      <c r="BH228" s="168">
        <v>0.02</v>
      </c>
      <c r="BI228" s="176">
        <v>0</v>
      </c>
      <c r="BJ228" s="176">
        <v>0</v>
      </c>
      <c r="BK228" s="169"/>
      <c r="BL228" s="185">
        <v>0.8</v>
      </c>
      <c r="BM228" s="182">
        <v>0.81</v>
      </c>
      <c r="BN228" s="186">
        <v>3.7500000000000001E-4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299</v>
      </c>
      <c r="C229" s="165" t="s">
        <v>306</v>
      </c>
      <c r="D229" s="166">
        <v>9.4580011959999997</v>
      </c>
      <c r="E229" s="167"/>
      <c r="F229" s="168">
        <v>3.3000000000000002E-2</v>
      </c>
      <c r="G229" s="168">
        <v>3.3000000000000002E-2</v>
      </c>
      <c r="H229" s="169"/>
      <c r="I229" s="170">
        <v>4</v>
      </c>
      <c r="J229" s="170">
        <v>4</v>
      </c>
      <c r="K229" s="167"/>
      <c r="L229" s="171">
        <v>6164.6352299999999</v>
      </c>
      <c r="M229" s="171">
        <v>-1469.53764</v>
      </c>
      <c r="N229" s="171">
        <v>4695.0975900000003</v>
      </c>
      <c r="O229" s="166">
        <v>496.415415128691</v>
      </c>
      <c r="P229" s="172">
        <v>232.92099999999999</v>
      </c>
      <c r="Q229" s="178">
        <v>2.1312608787043299</v>
      </c>
      <c r="R229" s="179">
        <v>2051.5370741117799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5585.3027650000004</v>
      </c>
      <c r="Y229" s="166">
        <v>590.53732910946906</v>
      </c>
      <c r="Z229" s="177">
        <v>573</v>
      </c>
      <c r="AA229" s="182">
        <v>1.0306061590043101</v>
      </c>
      <c r="AB229" s="183">
        <v>-918.01885736960105</v>
      </c>
      <c r="AC229" s="168">
        <v>3.0000000000000001E-3</v>
      </c>
      <c r="AD229" s="168">
        <v>3.0000000000000001E-3</v>
      </c>
      <c r="AE229" s="176">
        <v>0</v>
      </c>
      <c r="AF229" s="176">
        <v>919</v>
      </c>
      <c r="AG229" s="167"/>
      <c r="AH229" s="180">
        <v>595.29999999999995</v>
      </c>
      <c r="AI229" s="166">
        <v>62.941417289285802</v>
      </c>
      <c r="AJ229" s="181" t="s">
        <v>53</v>
      </c>
      <c r="AK229" s="188">
        <v>0.99907011570294901</v>
      </c>
      <c r="AL229" s="171">
        <v>-119.72489041759999</v>
      </c>
      <c r="AM229" s="168">
        <v>0</v>
      </c>
      <c r="AN229" s="168">
        <v>0</v>
      </c>
      <c r="AO229" s="176">
        <v>1</v>
      </c>
      <c r="AP229" s="176">
        <v>120</v>
      </c>
      <c r="AQ229" s="167"/>
      <c r="AR229" s="180">
        <v>50.8</v>
      </c>
      <c r="AS229" s="166">
        <v>5.3711137213097899</v>
      </c>
      <c r="AT229" s="181" t="s">
        <v>54</v>
      </c>
      <c r="AU229" s="173">
        <v>0.33569460758186198</v>
      </c>
      <c r="AV229" s="174">
        <v>-130.79362296319999</v>
      </c>
      <c r="AW229" s="168"/>
      <c r="AX229" s="168"/>
      <c r="AY229" s="176">
        <v>101</v>
      </c>
      <c r="AZ229" s="176">
        <v>131</v>
      </c>
      <c r="BA229" s="167"/>
      <c r="BB229" s="184">
        <v>379</v>
      </c>
      <c r="BC229" s="180">
        <v>40.0718917396931</v>
      </c>
      <c r="BD229" s="181" t="s">
        <v>55</v>
      </c>
      <c r="BE229" s="178">
        <v>1.2522466168654101</v>
      </c>
      <c r="BF229" s="179">
        <v>15.812754073599899</v>
      </c>
      <c r="BG229" s="168">
        <v>0.02</v>
      </c>
      <c r="BH229" s="168">
        <v>0.02</v>
      </c>
      <c r="BI229" s="176">
        <v>0</v>
      </c>
      <c r="BJ229" s="176">
        <v>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299</v>
      </c>
      <c r="C230" s="165" t="s">
        <v>307</v>
      </c>
      <c r="D230" s="166">
        <v>2.4953960784999998</v>
      </c>
      <c r="E230" s="167"/>
      <c r="F230" s="168">
        <v>3.7999999999999999E-2</v>
      </c>
      <c r="G230" s="168">
        <v>3.7999999999999999E-2</v>
      </c>
      <c r="H230" s="169"/>
      <c r="I230" s="170">
        <v>5</v>
      </c>
      <c r="J230" s="170">
        <v>5</v>
      </c>
      <c r="K230" s="167"/>
      <c r="L230" s="171">
        <v>2035.1780699999999</v>
      </c>
      <c r="M230" s="171">
        <v>-261.44560000000001</v>
      </c>
      <c r="N230" s="171">
        <v>1773.7324699999999</v>
      </c>
      <c r="O230" s="166">
        <v>710.80197860461601</v>
      </c>
      <c r="P230" s="172">
        <v>245.339</v>
      </c>
      <c r="Q230" s="178">
        <v>2.8972237540897101</v>
      </c>
      <c r="R230" s="179">
        <v>1039.07089579627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1685.071535</v>
      </c>
      <c r="Y230" s="166">
        <v>675.27217403215104</v>
      </c>
      <c r="Z230" s="177">
        <v>573</v>
      </c>
      <c r="AA230" s="182">
        <v>1.1784854695150999</v>
      </c>
      <c r="AB230" s="183">
        <v>-30.762808576600499</v>
      </c>
      <c r="AC230" s="168">
        <v>1.7999999999999999E-2</v>
      </c>
      <c r="AD230" s="168">
        <v>1.7999999999999999E-2</v>
      </c>
      <c r="AE230" s="176">
        <v>0</v>
      </c>
      <c r="AF230" s="176">
        <v>31</v>
      </c>
      <c r="AG230" s="167"/>
      <c r="AH230" s="180">
        <v>89.2</v>
      </c>
      <c r="AI230" s="166">
        <v>35.745828395153502</v>
      </c>
      <c r="AJ230" s="181" t="s">
        <v>53</v>
      </c>
      <c r="AK230" s="173">
        <v>0.56739410151037295</v>
      </c>
      <c r="AL230" s="174">
        <v>-99.451943534600005</v>
      </c>
      <c r="AM230" s="168"/>
      <c r="AN230" s="168"/>
      <c r="AO230" s="176">
        <v>69</v>
      </c>
      <c r="AP230" s="176">
        <v>100</v>
      </c>
      <c r="AQ230" s="167"/>
      <c r="AR230" s="180">
        <v>11</v>
      </c>
      <c r="AS230" s="166">
        <v>4.4081178514202799</v>
      </c>
      <c r="AT230" s="181" t="s">
        <v>54</v>
      </c>
      <c r="AU230" s="173">
        <v>0.27550736571376699</v>
      </c>
      <c r="AV230" s="174">
        <v>-36.911604707199999</v>
      </c>
      <c r="AW230" s="168"/>
      <c r="AX230" s="168"/>
      <c r="AY230" s="176">
        <v>29</v>
      </c>
      <c r="AZ230" s="176">
        <v>37</v>
      </c>
      <c r="BA230" s="167"/>
      <c r="BB230" s="184">
        <v>88</v>
      </c>
      <c r="BC230" s="180">
        <v>35.264942811362197</v>
      </c>
      <c r="BD230" s="181" t="s">
        <v>55</v>
      </c>
      <c r="BE230" s="182">
        <v>1.10202946285507</v>
      </c>
      <c r="BF230" s="183">
        <v>-7.8232094144000097</v>
      </c>
      <c r="BG230" s="168">
        <v>0.01</v>
      </c>
      <c r="BH230" s="168">
        <v>0.01</v>
      </c>
      <c r="BI230" s="176">
        <v>0</v>
      </c>
      <c r="BJ230" s="176">
        <v>8</v>
      </c>
      <c r="BK230" s="169"/>
      <c r="BL230" s="185">
        <v>0.8</v>
      </c>
      <c r="BM230" s="182">
        <v>0.81</v>
      </c>
      <c r="BN230" s="186">
        <v>3.7500000000000001E-4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299</v>
      </c>
      <c r="C231" s="165" t="s">
        <v>308</v>
      </c>
      <c r="D231" s="166">
        <v>2.3401625075000001</v>
      </c>
      <c r="E231" s="167"/>
      <c r="F231" s="168"/>
      <c r="G231" s="168"/>
      <c r="H231" s="169"/>
      <c r="I231" s="170">
        <v>1</v>
      </c>
      <c r="J231" s="170">
        <v>1</v>
      </c>
      <c r="K231" s="167"/>
      <c r="L231" s="171"/>
      <c r="M231" s="171">
        <v>72.353960000000001</v>
      </c>
      <c r="N231" s="171">
        <v>72.353960000000001</v>
      </c>
      <c r="O231" s="166">
        <v>30.918348519862398</v>
      </c>
      <c r="P231" s="172">
        <v>217.09100000000001</v>
      </c>
      <c r="Q231" s="173">
        <v>0.14242114375935599</v>
      </c>
      <c r="R231" s="174">
        <v>-537.279902698819</v>
      </c>
      <c r="S231" s="168"/>
      <c r="T231" s="168"/>
      <c r="U231" s="175">
        <v>436</v>
      </c>
      <c r="V231" s="176">
        <v>538</v>
      </c>
      <c r="W231" s="167"/>
      <c r="X231" s="175">
        <v>1076.60023</v>
      </c>
      <c r="Y231" s="166">
        <v>460.05361873356998</v>
      </c>
      <c r="Z231" s="177">
        <v>573</v>
      </c>
      <c r="AA231" s="188">
        <v>0.80288589656818499</v>
      </c>
      <c r="AB231" s="171">
        <v>-532.49551015700001</v>
      </c>
      <c r="AC231" s="168"/>
      <c r="AD231" s="168"/>
      <c r="AE231" s="176">
        <v>265</v>
      </c>
      <c r="AF231" s="176">
        <v>533</v>
      </c>
      <c r="AG231" s="167"/>
      <c r="AH231" s="180">
        <v>96.2</v>
      </c>
      <c r="AI231" s="166">
        <v>41.108256239337202</v>
      </c>
      <c r="AJ231" s="181" t="s">
        <v>53</v>
      </c>
      <c r="AK231" s="173">
        <v>0.65251200379900398</v>
      </c>
      <c r="AL231" s="174">
        <v>-80.716285567</v>
      </c>
      <c r="AM231" s="168"/>
      <c r="AN231" s="168"/>
      <c r="AO231" s="176">
        <v>52</v>
      </c>
      <c r="AP231" s="176">
        <v>81</v>
      </c>
      <c r="AQ231" s="167"/>
      <c r="AR231" s="180">
        <v>18.399999999999999</v>
      </c>
      <c r="AS231" s="166">
        <v>7.8627018170873804</v>
      </c>
      <c r="AT231" s="181" t="s">
        <v>54</v>
      </c>
      <c r="AU231" s="173">
        <v>0.491418863567961</v>
      </c>
      <c r="AV231" s="174">
        <v>-26.531120143999999</v>
      </c>
      <c r="AW231" s="168"/>
      <c r="AX231" s="168"/>
      <c r="AY231" s="176">
        <v>20</v>
      </c>
      <c r="AZ231" s="176">
        <v>27</v>
      </c>
      <c r="BA231" s="167"/>
      <c r="BB231" s="184">
        <v>72.400000000000006</v>
      </c>
      <c r="BC231" s="180">
        <v>30.938022367235099</v>
      </c>
      <c r="BD231" s="181" t="s">
        <v>55</v>
      </c>
      <c r="BE231" s="188">
        <v>0.96681319897609697</v>
      </c>
      <c r="BF231" s="171">
        <v>-17.462240288</v>
      </c>
      <c r="BG231" s="168"/>
      <c r="BH231" s="168"/>
      <c r="BI231" s="176">
        <v>3</v>
      </c>
      <c r="BJ231" s="176">
        <v>18</v>
      </c>
      <c r="BK231" s="169"/>
      <c r="BL231" s="185">
        <v>0.8</v>
      </c>
      <c r="BM231" s="173"/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309</v>
      </c>
      <c r="D232" s="166">
        <v>3.4293753760999999</v>
      </c>
      <c r="E232" s="167"/>
      <c r="F232" s="168">
        <v>3.3000000000000002E-2</v>
      </c>
      <c r="G232" s="168">
        <v>3.3000000000000002E-2</v>
      </c>
      <c r="H232" s="169"/>
      <c r="I232" s="170">
        <v>4</v>
      </c>
      <c r="J232" s="170">
        <v>4</v>
      </c>
      <c r="K232" s="167"/>
      <c r="L232" s="171">
        <v>6714.7305999999999</v>
      </c>
      <c r="M232" s="171">
        <v>-2304.2471500000001</v>
      </c>
      <c r="N232" s="171">
        <v>4410.4834499999997</v>
      </c>
      <c r="O232" s="166">
        <v>1286.0894379593301</v>
      </c>
      <c r="P232" s="172">
        <v>217.09100000000001</v>
      </c>
      <c r="Q232" s="178">
        <v>5.9241950977209097</v>
      </c>
      <c r="R232" s="179">
        <v>3517.0996142724898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1839.4630749999999</v>
      </c>
      <c r="Y232" s="166">
        <v>536.38428963466197</v>
      </c>
      <c r="Z232" s="177">
        <v>573</v>
      </c>
      <c r="AA232" s="188">
        <v>0.93609823670970704</v>
      </c>
      <c r="AB232" s="171">
        <v>-518.57543360635998</v>
      </c>
      <c r="AC232" s="168"/>
      <c r="AD232" s="168"/>
      <c r="AE232" s="176">
        <v>126</v>
      </c>
      <c r="AF232" s="176">
        <v>519</v>
      </c>
      <c r="AG232" s="167"/>
      <c r="AH232" s="180">
        <v>221.7</v>
      </c>
      <c r="AI232" s="166">
        <v>64.647341187865095</v>
      </c>
      <c r="AJ232" s="181" t="s">
        <v>53</v>
      </c>
      <c r="AK232" s="182">
        <v>1.02614827282326</v>
      </c>
      <c r="AL232" s="183">
        <v>-37.560778433160003</v>
      </c>
      <c r="AM232" s="168">
        <v>3.0000000000000001E-3</v>
      </c>
      <c r="AN232" s="168">
        <v>3.0000000000000001E-3</v>
      </c>
      <c r="AO232" s="176">
        <v>0</v>
      </c>
      <c r="AP232" s="176">
        <v>38</v>
      </c>
      <c r="AQ232" s="167"/>
      <c r="AR232" s="180">
        <v>21.5</v>
      </c>
      <c r="AS232" s="166">
        <v>6.2693632635954</v>
      </c>
      <c r="AT232" s="181" t="s">
        <v>54</v>
      </c>
      <c r="AU232" s="173">
        <v>0.391835203974712</v>
      </c>
      <c r="AV232" s="174">
        <v>-44.344007221120002</v>
      </c>
      <c r="AW232" s="168"/>
      <c r="AX232" s="168"/>
      <c r="AY232" s="176">
        <v>34</v>
      </c>
      <c r="AZ232" s="176">
        <v>45</v>
      </c>
      <c r="BA232" s="167"/>
      <c r="BB232" s="184">
        <v>144</v>
      </c>
      <c r="BC232" s="180">
        <v>41.9901539515227</v>
      </c>
      <c r="BD232" s="181" t="s">
        <v>55</v>
      </c>
      <c r="BE232" s="178">
        <v>1.3121923109850799</v>
      </c>
      <c r="BF232" s="179">
        <v>12.31198555776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8">
        <v>0.8</v>
      </c>
      <c r="BN232" s="186">
        <v>0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310</v>
      </c>
      <c r="D233" s="166">
        <v>2.2933005833000002</v>
      </c>
      <c r="E233" s="167"/>
      <c r="F233" s="168">
        <v>3.9E-2</v>
      </c>
      <c r="G233" s="168">
        <v>3.9E-2</v>
      </c>
      <c r="H233" s="169"/>
      <c r="I233" s="170">
        <v>5</v>
      </c>
      <c r="J233" s="170">
        <v>5</v>
      </c>
      <c r="K233" s="167"/>
      <c r="L233" s="171">
        <v>200.47361000000001</v>
      </c>
      <c r="M233" s="171">
        <v>919.01621999999998</v>
      </c>
      <c r="N233" s="171">
        <v>1119.48983</v>
      </c>
      <c r="O233" s="166">
        <v>488.15660631328302</v>
      </c>
      <c r="P233" s="172">
        <v>215.88200000000001</v>
      </c>
      <c r="Q233" s="178">
        <v>2.2612195843714802</v>
      </c>
      <c r="R233" s="179">
        <v>525.39105017123495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1316.204555</v>
      </c>
      <c r="Y233" s="166">
        <v>573.93460089126904</v>
      </c>
      <c r="Z233" s="177">
        <v>573</v>
      </c>
      <c r="AA233" s="182">
        <v>1.00163106612787</v>
      </c>
      <c r="AB233" s="183">
        <v>-260.66892607708002</v>
      </c>
      <c r="AC233" s="168">
        <v>1E-3</v>
      </c>
      <c r="AD233" s="168">
        <v>1E-3</v>
      </c>
      <c r="AE233" s="176">
        <v>0</v>
      </c>
      <c r="AF233" s="176">
        <v>261</v>
      </c>
      <c r="AG233" s="167"/>
      <c r="AH233" s="180">
        <v>156.5</v>
      </c>
      <c r="AI233" s="166">
        <v>68.242253605849001</v>
      </c>
      <c r="AJ233" s="181" t="s">
        <v>53</v>
      </c>
      <c r="AK233" s="182">
        <v>1.08321037469602</v>
      </c>
      <c r="AL233" s="183">
        <v>-16.873524097480001</v>
      </c>
      <c r="AM233" s="168">
        <v>8.0000000000000002E-3</v>
      </c>
      <c r="AN233" s="168">
        <v>8.0000000000000002E-3</v>
      </c>
      <c r="AO233" s="176">
        <v>0</v>
      </c>
      <c r="AP233" s="176">
        <v>17</v>
      </c>
      <c r="AQ233" s="167"/>
      <c r="AR233" s="180">
        <v>27.8</v>
      </c>
      <c r="AS233" s="166">
        <v>12.122266135735501</v>
      </c>
      <c r="AT233" s="181" t="s">
        <v>54</v>
      </c>
      <c r="AU233" s="173">
        <v>0.75764163348346703</v>
      </c>
      <c r="AV233" s="174">
        <v>-16.231371199360002</v>
      </c>
      <c r="AW233" s="168"/>
      <c r="AX233" s="168"/>
      <c r="AY233" s="176">
        <v>9</v>
      </c>
      <c r="AZ233" s="176">
        <v>17</v>
      </c>
      <c r="BA233" s="167"/>
      <c r="BB233" s="184">
        <v>111.2</v>
      </c>
      <c r="BC233" s="180">
        <v>48.489064542941897</v>
      </c>
      <c r="BD233" s="181" t="s">
        <v>55</v>
      </c>
      <c r="BE233" s="178">
        <v>1.5152832669669301</v>
      </c>
      <c r="BF233" s="179">
        <v>23.137257601280002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0.79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311</v>
      </c>
      <c r="D234" s="166">
        <v>2.7186061752000001</v>
      </c>
      <c r="E234" s="167"/>
      <c r="F234" s="168">
        <v>0.05</v>
      </c>
      <c r="G234" s="168">
        <v>0.05</v>
      </c>
      <c r="H234" s="169"/>
      <c r="I234" s="170">
        <v>5</v>
      </c>
      <c r="J234" s="170">
        <v>5</v>
      </c>
      <c r="K234" s="167"/>
      <c r="L234" s="171">
        <v>1101.8741500000001</v>
      </c>
      <c r="M234" s="171">
        <v>1524.31186</v>
      </c>
      <c r="N234" s="171">
        <v>2626.1860099999999</v>
      </c>
      <c r="O234" s="166">
        <v>966.00457762397298</v>
      </c>
      <c r="P234" s="172">
        <v>245.339</v>
      </c>
      <c r="Q234" s="178">
        <v>3.9374277127728301</v>
      </c>
      <c r="R234" s="179">
        <v>1825.80986549913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2060.7844300000002</v>
      </c>
      <c r="Y234" s="166">
        <v>758.02977599298401</v>
      </c>
      <c r="Z234" s="177">
        <v>573</v>
      </c>
      <c r="AA234" s="178">
        <v>1.32291409422859</v>
      </c>
      <c r="AB234" s="179">
        <v>191.47082393247999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120.55</v>
      </c>
      <c r="AI234" s="166">
        <v>44.342575655016098</v>
      </c>
      <c r="AJ234" s="181" t="s">
        <v>53</v>
      </c>
      <c r="AK234" s="173">
        <v>0.70385040722247805</v>
      </c>
      <c r="AL234" s="174">
        <v>-84.976626845119995</v>
      </c>
      <c r="AM234" s="168"/>
      <c r="AN234" s="168"/>
      <c r="AO234" s="176">
        <v>51</v>
      </c>
      <c r="AP234" s="176">
        <v>85</v>
      </c>
      <c r="AQ234" s="167"/>
      <c r="AR234" s="180">
        <v>12.8</v>
      </c>
      <c r="AS234" s="166">
        <v>4.7082950508851598</v>
      </c>
      <c r="AT234" s="181" t="s">
        <v>54</v>
      </c>
      <c r="AU234" s="173">
        <v>0.29426844068032199</v>
      </c>
      <c r="AV234" s="174">
        <v>-39.397238563839998</v>
      </c>
      <c r="AW234" s="168"/>
      <c r="AX234" s="168"/>
      <c r="AY234" s="176">
        <v>31</v>
      </c>
      <c r="AZ234" s="176">
        <v>40</v>
      </c>
      <c r="BA234" s="167"/>
      <c r="BB234" s="184">
        <v>107.2</v>
      </c>
      <c r="BC234" s="180">
        <v>39.431971051163202</v>
      </c>
      <c r="BD234" s="181" t="s">
        <v>55</v>
      </c>
      <c r="BE234" s="178">
        <v>1.2322490953488501</v>
      </c>
      <c r="BF234" s="179">
        <v>2.8055228723200001</v>
      </c>
      <c r="BG234" s="168">
        <v>0.02</v>
      </c>
      <c r="BH234" s="168">
        <v>0.02</v>
      </c>
      <c r="BI234" s="176">
        <v>0</v>
      </c>
      <c r="BJ234" s="176">
        <v>0</v>
      </c>
      <c r="BK234" s="169"/>
      <c r="BL234" s="185">
        <v>0.8</v>
      </c>
      <c r="BM234" s="182">
        <v>0.88</v>
      </c>
      <c r="BN234" s="186">
        <v>3.0000000000000001E-3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312</v>
      </c>
      <c r="D235" s="166">
        <v>3.5315548919999999</v>
      </c>
      <c r="E235" s="167"/>
      <c r="F235" s="168">
        <v>2.5000000000000001E-2</v>
      </c>
      <c r="G235" s="168">
        <v>2.5000000000000001E-2</v>
      </c>
      <c r="H235" s="169"/>
      <c r="I235" s="170">
        <v>5</v>
      </c>
      <c r="J235" s="170">
        <v>5</v>
      </c>
      <c r="K235" s="167"/>
      <c r="L235" s="171">
        <v>1773.9681</v>
      </c>
      <c r="M235" s="171">
        <v>1763.18794</v>
      </c>
      <c r="N235" s="171">
        <v>3537.1560399999998</v>
      </c>
      <c r="O235" s="166">
        <v>1001.58602886584</v>
      </c>
      <c r="P235" s="172">
        <v>213.536</v>
      </c>
      <c r="Q235" s="178">
        <v>4.6904785556807296</v>
      </c>
      <c r="R235" s="179">
        <v>2632.21911349827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2184.5995499999999</v>
      </c>
      <c r="Y235" s="166">
        <v>618.59425007062896</v>
      </c>
      <c r="Z235" s="177">
        <v>573</v>
      </c>
      <c r="AA235" s="182">
        <v>1.0795711170517099</v>
      </c>
      <c r="AB235" s="183">
        <v>-243.69759373919999</v>
      </c>
      <c r="AC235" s="168">
        <v>8.0000000000000002E-3</v>
      </c>
      <c r="AD235" s="168">
        <v>8.0000000000000002E-3</v>
      </c>
      <c r="AE235" s="176">
        <v>0</v>
      </c>
      <c r="AF235" s="176">
        <v>244</v>
      </c>
      <c r="AG235" s="167"/>
      <c r="AH235" s="180">
        <v>183.55</v>
      </c>
      <c r="AI235" s="166">
        <v>51.974273546135201</v>
      </c>
      <c r="AJ235" s="181" t="s">
        <v>53</v>
      </c>
      <c r="AK235" s="188">
        <v>0.82498846898627298</v>
      </c>
      <c r="AL235" s="171">
        <v>-83.435549835200007</v>
      </c>
      <c r="AM235" s="168"/>
      <c r="AN235" s="168"/>
      <c r="AO235" s="176">
        <v>39</v>
      </c>
      <c r="AP235" s="176">
        <v>84</v>
      </c>
      <c r="AQ235" s="167"/>
      <c r="AR235" s="180">
        <v>43.8</v>
      </c>
      <c r="AS235" s="166">
        <v>12.402468980227299</v>
      </c>
      <c r="AT235" s="181" t="s">
        <v>54</v>
      </c>
      <c r="AU235" s="173">
        <v>0.77515431126420598</v>
      </c>
      <c r="AV235" s="174">
        <v>-24.0058539264</v>
      </c>
      <c r="AW235" s="168"/>
      <c r="AX235" s="168"/>
      <c r="AY235" s="176">
        <v>13</v>
      </c>
      <c r="AZ235" s="176">
        <v>25</v>
      </c>
      <c r="BA235" s="167"/>
      <c r="BB235" s="184">
        <v>120.8</v>
      </c>
      <c r="BC235" s="180">
        <v>34.205896182910003</v>
      </c>
      <c r="BD235" s="181" t="s">
        <v>55</v>
      </c>
      <c r="BE235" s="182">
        <v>1.06893425571594</v>
      </c>
      <c r="BF235" s="183">
        <v>-14.8117078528</v>
      </c>
      <c r="BG235" s="168">
        <v>7.0000000000000001E-3</v>
      </c>
      <c r="BH235" s="168">
        <v>7.0000000000000001E-3</v>
      </c>
      <c r="BI235" s="176">
        <v>0</v>
      </c>
      <c r="BJ235" s="176">
        <v>15</v>
      </c>
      <c r="BK235" s="169"/>
      <c r="BL235" s="185">
        <v>0.8</v>
      </c>
      <c r="BM235" s="182">
        <v>0.81</v>
      </c>
      <c r="BN235" s="186">
        <v>3.7500000000000001E-4</v>
      </c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313</v>
      </c>
      <c r="D236" s="166">
        <v>3.0483447718000001</v>
      </c>
      <c r="E236" s="167"/>
      <c r="F236" s="168"/>
      <c r="G236" s="168"/>
      <c r="H236" s="169"/>
      <c r="I236" s="170">
        <v>2</v>
      </c>
      <c r="J236" s="170">
        <v>2</v>
      </c>
      <c r="K236" s="167"/>
      <c r="L236" s="171">
        <v>1055.4539299999999</v>
      </c>
      <c r="M236" s="171">
        <v>-579.25091999999995</v>
      </c>
      <c r="N236" s="171">
        <v>476.20301000000001</v>
      </c>
      <c r="O236" s="166">
        <v>156.21691299662601</v>
      </c>
      <c r="P236" s="172">
        <v>252.38499999999999</v>
      </c>
      <c r="Q236" s="173">
        <v>0.61896274737653101</v>
      </c>
      <c r="R236" s="174">
        <v>-447.02478427689198</v>
      </c>
      <c r="S236" s="168"/>
      <c r="T236" s="168"/>
      <c r="U236" s="175">
        <v>294</v>
      </c>
      <c r="V236" s="176">
        <v>448</v>
      </c>
      <c r="W236" s="167"/>
      <c r="X236" s="175">
        <v>1126.2588699999999</v>
      </c>
      <c r="Y236" s="166">
        <v>369.46571149659098</v>
      </c>
      <c r="Z236" s="177">
        <v>573</v>
      </c>
      <c r="AA236" s="173">
        <v>0.64479181762057702</v>
      </c>
      <c r="AB236" s="174">
        <v>-969.78299508967996</v>
      </c>
      <c r="AC236" s="168"/>
      <c r="AD236" s="168"/>
      <c r="AE236" s="176">
        <v>621</v>
      </c>
      <c r="AF236" s="176">
        <v>970</v>
      </c>
      <c r="AG236" s="167"/>
      <c r="AH236" s="180">
        <v>86.1</v>
      </c>
      <c r="AI236" s="166">
        <v>28.2448366065756</v>
      </c>
      <c r="AJ236" s="181" t="s">
        <v>53</v>
      </c>
      <c r="AK236" s="173">
        <v>0.44833073978691401</v>
      </c>
      <c r="AL236" s="174">
        <v>-144.35486474807999</v>
      </c>
      <c r="AM236" s="168"/>
      <c r="AN236" s="168"/>
      <c r="AO236" s="176">
        <v>106</v>
      </c>
      <c r="AP236" s="176">
        <v>145</v>
      </c>
      <c r="AQ236" s="167"/>
      <c r="AR236" s="180">
        <v>15.3</v>
      </c>
      <c r="AS236" s="166">
        <v>5.0191173063949703</v>
      </c>
      <c r="AT236" s="181" t="s">
        <v>54</v>
      </c>
      <c r="AU236" s="173">
        <v>0.31369483164968598</v>
      </c>
      <c r="AV236" s="174">
        <v>-43.228219618559997</v>
      </c>
      <c r="AW236" s="168"/>
      <c r="AX236" s="168"/>
      <c r="AY236" s="176">
        <v>34</v>
      </c>
      <c r="AZ236" s="176">
        <v>44</v>
      </c>
      <c r="BA236" s="167"/>
      <c r="BB236" s="184">
        <v>96.4</v>
      </c>
      <c r="BC236" s="180">
        <v>31.623719499116</v>
      </c>
      <c r="BD236" s="181" t="s">
        <v>55</v>
      </c>
      <c r="BE236" s="188">
        <v>0.98824123434737499</v>
      </c>
      <c r="BF236" s="171">
        <v>-20.656439237120001</v>
      </c>
      <c r="BG236" s="168"/>
      <c r="BH236" s="168"/>
      <c r="BI236" s="176">
        <v>2</v>
      </c>
      <c r="BJ236" s="176">
        <v>21</v>
      </c>
      <c r="BK236" s="169"/>
      <c r="BL236" s="185">
        <v>0.8</v>
      </c>
      <c r="BM236" s="182">
        <v>0.81</v>
      </c>
      <c r="BN236" s="186">
        <v>3.7500000000000001E-4</v>
      </c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314</v>
      </c>
      <c r="D237" s="166">
        <v>6.1679190818</v>
      </c>
      <c r="E237" s="167"/>
      <c r="F237" s="168">
        <v>3.4000000000000002E-2</v>
      </c>
      <c r="G237" s="168">
        <v>3.4000000000000002E-2</v>
      </c>
      <c r="H237" s="169"/>
      <c r="I237" s="170">
        <v>5</v>
      </c>
      <c r="J237" s="170">
        <v>5</v>
      </c>
      <c r="K237" s="167"/>
      <c r="L237" s="171">
        <v>5328.52934</v>
      </c>
      <c r="M237" s="171">
        <v>1065.8966</v>
      </c>
      <c r="N237" s="171">
        <v>6394.4259400000001</v>
      </c>
      <c r="O237" s="166">
        <v>1036.7233835587101</v>
      </c>
      <c r="P237" s="172">
        <v>220.02799999999999</v>
      </c>
      <c r="Q237" s="178">
        <v>4.71177933516966</v>
      </c>
      <c r="R237" s="179">
        <v>4765.8880603236503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3744.6490749999998</v>
      </c>
      <c r="Y237" s="166">
        <v>607.11708849254001</v>
      </c>
      <c r="Z237" s="177">
        <v>573</v>
      </c>
      <c r="AA237" s="182">
        <v>1.0595411666536501</v>
      </c>
      <c r="AB237" s="183">
        <v>-496.41208564568001</v>
      </c>
      <c r="AC237" s="168">
        <v>6.0000000000000001E-3</v>
      </c>
      <c r="AD237" s="168">
        <v>6.0000000000000001E-3</v>
      </c>
      <c r="AE237" s="176">
        <v>0</v>
      </c>
      <c r="AF237" s="176">
        <v>497</v>
      </c>
      <c r="AG237" s="167"/>
      <c r="AH237" s="180">
        <v>348.25</v>
      </c>
      <c r="AI237" s="166">
        <v>56.461505960348802</v>
      </c>
      <c r="AJ237" s="181" t="s">
        <v>53</v>
      </c>
      <c r="AK237" s="188">
        <v>0.89621438032299705</v>
      </c>
      <c r="AL237" s="171">
        <v>-118.04468258407999</v>
      </c>
      <c r="AM237" s="168"/>
      <c r="AN237" s="168"/>
      <c r="AO237" s="176">
        <v>41</v>
      </c>
      <c r="AP237" s="176">
        <v>119</v>
      </c>
      <c r="AQ237" s="167"/>
      <c r="AR237" s="180">
        <v>33.799999999999997</v>
      </c>
      <c r="AS237" s="166">
        <v>5.4799681305377996</v>
      </c>
      <c r="AT237" s="181" t="s">
        <v>54</v>
      </c>
      <c r="AU237" s="173">
        <v>0.34249800815861198</v>
      </c>
      <c r="AV237" s="174">
        <v>-84.624046370559995</v>
      </c>
      <c r="AW237" s="168"/>
      <c r="AX237" s="168"/>
      <c r="AY237" s="176">
        <v>65</v>
      </c>
      <c r="AZ237" s="176">
        <v>85</v>
      </c>
      <c r="BA237" s="167"/>
      <c r="BB237" s="184">
        <v>233.2</v>
      </c>
      <c r="BC237" s="180">
        <v>37.808537516018198</v>
      </c>
      <c r="BD237" s="181" t="s">
        <v>55</v>
      </c>
      <c r="BE237" s="182">
        <v>1.18151679737557</v>
      </c>
      <c r="BF237" s="183">
        <v>-3.64809274111997</v>
      </c>
      <c r="BG237" s="168">
        <v>1.7999999999999999E-2</v>
      </c>
      <c r="BH237" s="168">
        <v>1.7999999999999999E-2</v>
      </c>
      <c r="BI237" s="176">
        <v>0</v>
      </c>
      <c r="BJ237" s="176">
        <v>4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315</v>
      </c>
      <c r="D238" s="166">
        <v>8.52092092</v>
      </c>
      <c r="E238" s="167"/>
      <c r="F238" s="168">
        <v>1.0999999999999999E-2</v>
      </c>
      <c r="G238" s="168">
        <v>1.0999999999999999E-2</v>
      </c>
      <c r="H238" s="169"/>
      <c r="I238" s="170">
        <v>3</v>
      </c>
      <c r="J238" s="170">
        <v>3</v>
      </c>
      <c r="K238" s="167"/>
      <c r="L238" s="171">
        <v>3658.4410800000001</v>
      </c>
      <c r="M238" s="171">
        <v>3515.8651500000001</v>
      </c>
      <c r="N238" s="171">
        <v>7174.3062300000001</v>
      </c>
      <c r="O238" s="166">
        <v>841.96371464506001</v>
      </c>
      <c r="P238" s="172">
        <v>215.38300000000001</v>
      </c>
      <c r="Q238" s="178">
        <v>3.9091465651655901</v>
      </c>
      <c r="R238" s="179">
        <v>4971.9924173851696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4911.4049850000001</v>
      </c>
      <c r="Y238" s="166">
        <v>576.39368222185101</v>
      </c>
      <c r="Z238" s="177">
        <v>573</v>
      </c>
      <c r="AA238" s="182">
        <v>1.00592265658264</v>
      </c>
      <c r="AB238" s="183">
        <v>-947.580239592</v>
      </c>
      <c r="AC238" s="168">
        <v>1E-3</v>
      </c>
      <c r="AD238" s="168">
        <v>1E-3</v>
      </c>
      <c r="AE238" s="176">
        <v>0</v>
      </c>
      <c r="AF238" s="176">
        <v>948</v>
      </c>
      <c r="AG238" s="167"/>
      <c r="AH238" s="180">
        <v>291.89999999999998</v>
      </c>
      <c r="AI238" s="166">
        <v>34.2568605835624</v>
      </c>
      <c r="AJ238" s="181" t="s">
        <v>53</v>
      </c>
      <c r="AK238" s="173">
        <v>0.54375969180257699</v>
      </c>
      <c r="AL238" s="174">
        <v>-352.28162155199999</v>
      </c>
      <c r="AM238" s="168"/>
      <c r="AN238" s="168"/>
      <c r="AO238" s="176">
        <v>245</v>
      </c>
      <c r="AP238" s="176">
        <v>353</v>
      </c>
      <c r="AQ238" s="167"/>
      <c r="AR238" s="180">
        <v>74.5</v>
      </c>
      <c r="AS238" s="166">
        <v>8.7431864113579891</v>
      </c>
      <c r="AT238" s="181" t="s">
        <v>54</v>
      </c>
      <c r="AU238" s="173">
        <v>0.54644915070987399</v>
      </c>
      <c r="AV238" s="174">
        <v>-89.101681663999997</v>
      </c>
      <c r="AW238" s="168"/>
      <c r="AX238" s="168"/>
      <c r="AY238" s="176">
        <v>62</v>
      </c>
      <c r="AZ238" s="176">
        <v>90</v>
      </c>
      <c r="BA238" s="167"/>
      <c r="BB238" s="184">
        <v>266.60000000000002</v>
      </c>
      <c r="BC238" s="180">
        <v>31.287697949906601</v>
      </c>
      <c r="BD238" s="181" t="s">
        <v>55</v>
      </c>
      <c r="BE238" s="188">
        <v>0.97774056093457995</v>
      </c>
      <c r="BF238" s="171">
        <v>-60.603363327999901</v>
      </c>
      <c r="BG238" s="168"/>
      <c r="BH238" s="168"/>
      <c r="BI238" s="176">
        <v>7</v>
      </c>
      <c r="BJ238" s="176">
        <v>61</v>
      </c>
      <c r="BK238" s="169"/>
      <c r="BL238" s="185">
        <v>0.8</v>
      </c>
      <c r="BM238" s="188">
        <v>0.79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316</v>
      </c>
      <c r="D239" s="166">
        <v>7.6256604153999996</v>
      </c>
      <c r="E239" s="167"/>
      <c r="F239" s="168">
        <v>0.01</v>
      </c>
      <c r="G239" s="168">
        <v>0.01</v>
      </c>
      <c r="H239" s="169"/>
      <c r="I239" s="170">
        <v>2</v>
      </c>
      <c r="J239" s="170">
        <v>2</v>
      </c>
      <c r="K239" s="167"/>
      <c r="L239" s="171">
        <v>4709.9885000000004</v>
      </c>
      <c r="M239" s="171">
        <v>1938.29566</v>
      </c>
      <c r="N239" s="171">
        <v>6648.2841600000002</v>
      </c>
      <c r="O239" s="166">
        <v>871.83060847737295</v>
      </c>
      <c r="P239" s="172">
        <v>245.339</v>
      </c>
      <c r="Q239" s="178">
        <v>3.5535752916469598</v>
      </c>
      <c r="R239" s="179">
        <v>4403.2378792154204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3562.5438199999999</v>
      </c>
      <c r="Y239" s="166">
        <v>467.17839845129402</v>
      </c>
      <c r="Z239" s="177">
        <v>573</v>
      </c>
      <c r="AA239" s="188">
        <v>0.81532006710522498</v>
      </c>
      <c r="AB239" s="171">
        <v>-1680.8602816290399</v>
      </c>
      <c r="AC239" s="168"/>
      <c r="AD239" s="168"/>
      <c r="AE239" s="176">
        <v>807</v>
      </c>
      <c r="AF239" s="176">
        <v>1681</v>
      </c>
      <c r="AG239" s="167"/>
      <c r="AH239" s="180">
        <v>325.8</v>
      </c>
      <c r="AI239" s="166">
        <v>42.7241684329462</v>
      </c>
      <c r="AJ239" s="181" t="s">
        <v>53</v>
      </c>
      <c r="AK239" s="173">
        <v>0.67816140369755795</v>
      </c>
      <c r="AL239" s="174">
        <v>-250.69992740423999</v>
      </c>
      <c r="AM239" s="168"/>
      <c r="AN239" s="168"/>
      <c r="AO239" s="176">
        <v>155</v>
      </c>
      <c r="AP239" s="176">
        <v>251</v>
      </c>
      <c r="AQ239" s="167"/>
      <c r="AR239" s="180">
        <v>38.4</v>
      </c>
      <c r="AS239" s="166">
        <v>5.0356294285608802</v>
      </c>
      <c r="AT239" s="181" t="s">
        <v>54</v>
      </c>
      <c r="AU239" s="173">
        <v>0.31472683928505502</v>
      </c>
      <c r="AV239" s="174">
        <v>-108.01267997568</v>
      </c>
      <c r="AW239" s="168"/>
      <c r="AX239" s="168"/>
      <c r="AY239" s="176">
        <v>84</v>
      </c>
      <c r="AZ239" s="176">
        <v>109</v>
      </c>
      <c r="BA239" s="167"/>
      <c r="BB239" s="184">
        <v>194.2</v>
      </c>
      <c r="BC239" s="180">
        <v>25.466646745482301</v>
      </c>
      <c r="BD239" s="181" t="s">
        <v>55</v>
      </c>
      <c r="BE239" s="188">
        <v>0.79583271079632301</v>
      </c>
      <c r="BF239" s="171">
        <v>-98.625359951359997</v>
      </c>
      <c r="BG239" s="168"/>
      <c r="BH239" s="168"/>
      <c r="BI239" s="176">
        <v>50</v>
      </c>
      <c r="BJ239" s="176">
        <v>99</v>
      </c>
      <c r="BK239" s="169"/>
      <c r="BL239" s="185">
        <v>0.8</v>
      </c>
      <c r="BM239" s="188">
        <v>0.77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317</v>
      </c>
      <c r="D240" s="166">
        <v>4.1503367731000003</v>
      </c>
      <c r="E240" s="167"/>
      <c r="F240" s="168">
        <v>1.0999999999999999E-2</v>
      </c>
      <c r="G240" s="168">
        <v>1.0999999999999999E-2</v>
      </c>
      <c r="H240" s="169"/>
      <c r="I240" s="170">
        <v>4</v>
      </c>
      <c r="J240" s="170">
        <v>4</v>
      </c>
      <c r="K240" s="167"/>
      <c r="L240" s="171">
        <v>1576.8494000000001</v>
      </c>
      <c r="M240" s="171">
        <v>1004.72762</v>
      </c>
      <c r="N240" s="171">
        <v>2581.5770200000002</v>
      </c>
      <c r="O240" s="166">
        <v>622.01627509657499</v>
      </c>
      <c r="P240" s="172">
        <v>233.489</v>
      </c>
      <c r="Q240" s="178">
        <v>2.6640067630448301</v>
      </c>
      <c r="R240" s="179">
        <v>1418.70744062279</v>
      </c>
      <c r="S240" s="168">
        <v>0.01</v>
      </c>
      <c r="T240" s="168">
        <v>0.01</v>
      </c>
      <c r="U240" s="175">
        <v>0</v>
      </c>
      <c r="V240" s="176">
        <v>0</v>
      </c>
      <c r="W240" s="167"/>
      <c r="X240" s="175">
        <v>2347.6732149999998</v>
      </c>
      <c r="Y240" s="166">
        <v>565.65848588871495</v>
      </c>
      <c r="Z240" s="177">
        <v>573</v>
      </c>
      <c r="AA240" s="188">
        <v>0.98718758444801802</v>
      </c>
      <c r="AB240" s="171">
        <v>-506.09835018356</v>
      </c>
      <c r="AC240" s="168"/>
      <c r="AD240" s="168"/>
      <c r="AE240" s="176">
        <v>31</v>
      </c>
      <c r="AF240" s="176">
        <v>507</v>
      </c>
      <c r="AG240" s="167"/>
      <c r="AH240" s="180">
        <v>157.69999999999999</v>
      </c>
      <c r="AI240" s="166">
        <v>37.996916544728897</v>
      </c>
      <c r="AJ240" s="181" t="s">
        <v>53</v>
      </c>
      <c r="AK240" s="173">
        <v>0.60312565944014096</v>
      </c>
      <c r="AL240" s="174">
        <v>-156.06546004635999</v>
      </c>
      <c r="AM240" s="168"/>
      <c r="AN240" s="168"/>
      <c r="AO240" s="176">
        <v>104</v>
      </c>
      <c r="AP240" s="176">
        <v>157</v>
      </c>
      <c r="AQ240" s="167"/>
      <c r="AR240" s="180">
        <v>31.6</v>
      </c>
      <c r="AS240" s="166">
        <v>7.6138399671111703</v>
      </c>
      <c r="AT240" s="181" t="s">
        <v>54</v>
      </c>
      <c r="AU240" s="173">
        <v>0.47586499794444798</v>
      </c>
      <c r="AV240" s="174">
        <v>-48.086466043519998</v>
      </c>
      <c r="AW240" s="168"/>
      <c r="AX240" s="168"/>
      <c r="AY240" s="176">
        <v>35</v>
      </c>
      <c r="AZ240" s="176">
        <v>49</v>
      </c>
      <c r="BA240" s="167"/>
      <c r="BB240" s="184">
        <v>134.4</v>
      </c>
      <c r="BC240" s="180">
        <v>32.3829142904981</v>
      </c>
      <c r="BD240" s="181" t="s">
        <v>55</v>
      </c>
      <c r="BE240" s="182">
        <v>1.0119660715780701</v>
      </c>
      <c r="BF240" s="183">
        <v>-24.97293208704</v>
      </c>
      <c r="BG240" s="168">
        <v>1E-3</v>
      </c>
      <c r="BH240" s="168">
        <v>1E-3</v>
      </c>
      <c r="BI240" s="176">
        <v>0</v>
      </c>
      <c r="BJ240" s="176">
        <v>25</v>
      </c>
      <c r="BK240" s="169"/>
      <c r="BL240" s="185">
        <v>0.8</v>
      </c>
      <c r="BM240" s="182">
        <v>0.82</v>
      </c>
      <c r="BN240" s="186">
        <v>7.5000000000000002E-4</v>
      </c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318</v>
      </c>
      <c r="C241" s="165" t="s">
        <v>319</v>
      </c>
      <c r="D241" s="166">
        <v>2.6090156207000001</v>
      </c>
      <c r="E241" s="167"/>
      <c r="F241" s="168">
        <v>7.0000000000000007E-2</v>
      </c>
      <c r="G241" s="168">
        <v>7.0000000000000007E-2</v>
      </c>
      <c r="H241" s="169"/>
      <c r="I241" s="170">
        <v>5</v>
      </c>
      <c r="J241" s="170">
        <v>5</v>
      </c>
      <c r="K241" s="167"/>
      <c r="L241" s="171">
        <v>865.56267000000003</v>
      </c>
      <c r="M241" s="171">
        <v>121.40015</v>
      </c>
      <c r="N241" s="171">
        <v>986.96281999999997</v>
      </c>
      <c r="O241" s="166">
        <v>378.28934873728298</v>
      </c>
      <c r="P241" s="172">
        <v>240.12899999999999</v>
      </c>
      <c r="Q241" s="178">
        <v>1.5753588643490899</v>
      </c>
      <c r="R241" s="179">
        <v>235.16244562031599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1793.613965</v>
      </c>
      <c r="Y241" s="166">
        <v>687.46769883990703</v>
      </c>
      <c r="Z241" s="177">
        <v>573</v>
      </c>
      <c r="AA241" s="178">
        <v>1.1997691079230499</v>
      </c>
      <c r="AB241" s="179">
        <v>-0.34517579332009501</v>
      </c>
      <c r="AC241" s="168">
        <v>0.02</v>
      </c>
      <c r="AD241" s="168">
        <v>0.02</v>
      </c>
      <c r="AE241" s="176">
        <v>0</v>
      </c>
      <c r="AF241" s="176">
        <v>1</v>
      </c>
      <c r="AG241" s="167"/>
      <c r="AH241" s="180">
        <v>229.25</v>
      </c>
      <c r="AI241" s="166">
        <v>87.8683892043897</v>
      </c>
      <c r="AJ241" s="181" t="s">
        <v>53</v>
      </c>
      <c r="AK241" s="178">
        <v>1.39473633657761</v>
      </c>
      <c r="AL241" s="179">
        <v>32.008419075079999</v>
      </c>
      <c r="AM241" s="168">
        <v>0.02</v>
      </c>
      <c r="AN241" s="168">
        <v>0.02</v>
      </c>
      <c r="AO241" s="176">
        <v>0</v>
      </c>
      <c r="AP241" s="176">
        <v>0</v>
      </c>
      <c r="AQ241" s="167"/>
      <c r="AR241" s="180">
        <v>11.8</v>
      </c>
      <c r="AS241" s="166">
        <v>4.5227785937264899</v>
      </c>
      <c r="AT241" s="181" t="s">
        <v>54</v>
      </c>
      <c r="AU241" s="173">
        <v>0.28267366210790601</v>
      </c>
      <c r="AV241" s="174">
        <v>-38.293099917440003</v>
      </c>
      <c r="AW241" s="168"/>
      <c r="AX241" s="168"/>
      <c r="AY241" s="176">
        <v>30</v>
      </c>
      <c r="AZ241" s="176">
        <v>39</v>
      </c>
      <c r="BA241" s="167"/>
      <c r="BB241" s="184">
        <v>102.6</v>
      </c>
      <c r="BC241" s="180">
        <v>39.325176586130397</v>
      </c>
      <c r="BD241" s="181" t="s">
        <v>55</v>
      </c>
      <c r="BE241" s="178">
        <v>1.22891176831657</v>
      </c>
      <c r="BF241" s="179">
        <v>2.4138001651200098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0.77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318</v>
      </c>
      <c r="C242" s="165" t="s">
        <v>320</v>
      </c>
      <c r="D242" s="166">
        <v>2.2652346621000001</v>
      </c>
      <c r="E242" s="167"/>
      <c r="F242" s="168">
        <v>0.01</v>
      </c>
      <c r="G242" s="168">
        <v>0.01</v>
      </c>
      <c r="H242" s="169"/>
      <c r="I242" s="170">
        <v>3</v>
      </c>
      <c r="J242" s="170">
        <v>3</v>
      </c>
      <c r="K242" s="167"/>
      <c r="L242" s="171">
        <v>928.72492</v>
      </c>
      <c r="M242" s="171">
        <v>803.87791000000004</v>
      </c>
      <c r="N242" s="171">
        <v>1732.60283</v>
      </c>
      <c r="O242" s="166">
        <v>764.86681887243401</v>
      </c>
      <c r="P242" s="172">
        <v>255.477</v>
      </c>
      <c r="Q242" s="178">
        <v>2.9938774092087899</v>
      </c>
      <c r="R242" s="179">
        <v>1038.14440307681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1263.6724300000001</v>
      </c>
      <c r="Y242" s="166">
        <v>557.85497685635096</v>
      </c>
      <c r="Z242" s="177">
        <v>573</v>
      </c>
      <c r="AA242" s="188">
        <v>0.97356889503726196</v>
      </c>
      <c r="AB242" s="171">
        <v>-293.90292365995998</v>
      </c>
      <c r="AC242" s="168"/>
      <c r="AD242" s="168"/>
      <c r="AE242" s="176">
        <v>35</v>
      </c>
      <c r="AF242" s="176">
        <v>294</v>
      </c>
      <c r="AG242" s="167"/>
      <c r="AH242" s="180">
        <v>67.8</v>
      </c>
      <c r="AI242" s="166">
        <v>29.930673909583199</v>
      </c>
      <c r="AJ242" s="181" t="s">
        <v>53</v>
      </c>
      <c r="AK242" s="173">
        <v>0.47509006205687598</v>
      </c>
      <c r="AL242" s="174">
        <v>-103.45174045476</v>
      </c>
      <c r="AM242" s="168"/>
      <c r="AN242" s="168"/>
      <c r="AO242" s="176">
        <v>75</v>
      </c>
      <c r="AP242" s="176">
        <v>104</v>
      </c>
      <c r="AQ242" s="167"/>
      <c r="AR242" s="180">
        <v>7.8</v>
      </c>
      <c r="AS242" s="166">
        <v>3.4433518657042601</v>
      </c>
      <c r="AT242" s="181" t="s">
        <v>54</v>
      </c>
      <c r="AU242" s="173">
        <v>0.21520949160651601</v>
      </c>
      <c r="AV242" s="174">
        <v>-35.692505512319997</v>
      </c>
      <c r="AW242" s="168"/>
      <c r="AX242" s="168"/>
      <c r="AY242" s="176">
        <v>29</v>
      </c>
      <c r="AZ242" s="176">
        <v>36</v>
      </c>
      <c r="BA242" s="167"/>
      <c r="BB242" s="184">
        <v>63.6</v>
      </c>
      <c r="BC242" s="180">
        <v>28.076561366511701</v>
      </c>
      <c r="BD242" s="181" t="s">
        <v>55</v>
      </c>
      <c r="BE242" s="188">
        <v>0.87739254270348999</v>
      </c>
      <c r="BF242" s="171">
        <v>-23.385011024640001</v>
      </c>
      <c r="BG242" s="168"/>
      <c r="BH242" s="168"/>
      <c r="BI242" s="176">
        <v>9</v>
      </c>
      <c r="BJ242" s="176">
        <v>24</v>
      </c>
      <c r="BK242" s="169"/>
      <c r="BL242" s="185">
        <v>0.8</v>
      </c>
      <c r="BM242" s="182">
        <v>0.91</v>
      </c>
      <c r="BN242" s="186">
        <v>4.1250000000000002E-3</v>
      </c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318</v>
      </c>
      <c r="C243" s="165" t="s">
        <v>321</v>
      </c>
      <c r="D243" s="166">
        <v>2.8398721828000002</v>
      </c>
      <c r="E243" s="167"/>
      <c r="F243" s="168">
        <v>0.01</v>
      </c>
      <c r="G243" s="168">
        <v>0.01</v>
      </c>
      <c r="H243" s="169"/>
      <c r="I243" s="170">
        <v>3</v>
      </c>
      <c r="J243" s="170">
        <v>3</v>
      </c>
      <c r="K243" s="167"/>
      <c r="L243" s="171">
        <v>249.59396000000001</v>
      </c>
      <c r="M243" s="171">
        <v>1891.3164899999999</v>
      </c>
      <c r="N243" s="171">
        <v>2140.9104499999999</v>
      </c>
      <c r="O243" s="166">
        <v>753.87563671585701</v>
      </c>
      <c r="P243" s="172">
        <v>222.37200000000001</v>
      </c>
      <c r="Q243" s="178">
        <v>3.3901554004814298</v>
      </c>
      <c r="R243" s="179">
        <v>1383.1007815596799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917.74621000000002</v>
      </c>
      <c r="Y243" s="166">
        <v>323.16461830868002</v>
      </c>
      <c r="Z243" s="177">
        <v>573</v>
      </c>
      <c r="AA243" s="173">
        <v>0.56398711746715502</v>
      </c>
      <c r="AB243" s="174">
        <v>-1034.9499028932801</v>
      </c>
      <c r="AC243" s="168"/>
      <c r="AD243" s="168"/>
      <c r="AE243" s="176">
        <v>710</v>
      </c>
      <c r="AF243" s="176">
        <v>1035</v>
      </c>
      <c r="AG243" s="167"/>
      <c r="AH243" s="180">
        <v>117.3</v>
      </c>
      <c r="AI243" s="166">
        <v>41.304675861977302</v>
      </c>
      <c r="AJ243" s="181" t="s">
        <v>53</v>
      </c>
      <c r="AK243" s="173">
        <v>0.65562977558694102</v>
      </c>
      <c r="AL243" s="174">
        <v>-97.394337019679995</v>
      </c>
      <c r="AM243" s="168"/>
      <c r="AN243" s="168"/>
      <c r="AO243" s="176">
        <v>62</v>
      </c>
      <c r="AP243" s="176">
        <v>98</v>
      </c>
      <c r="AQ243" s="167"/>
      <c r="AR243" s="180">
        <v>8</v>
      </c>
      <c r="AS243" s="166">
        <v>2.81702819178021</v>
      </c>
      <c r="AT243" s="181" t="s">
        <v>54</v>
      </c>
      <c r="AU243" s="173">
        <v>0.17606426198626299</v>
      </c>
      <c r="AV243" s="174">
        <v>-46.525545909759998</v>
      </c>
      <c r="AW243" s="168"/>
      <c r="AX243" s="168"/>
      <c r="AY243" s="176">
        <v>38</v>
      </c>
      <c r="AZ243" s="176">
        <v>47</v>
      </c>
      <c r="BA243" s="167"/>
      <c r="BB243" s="184">
        <v>53.4</v>
      </c>
      <c r="BC243" s="180">
        <v>18.803663180132901</v>
      </c>
      <c r="BD243" s="181" t="s">
        <v>55</v>
      </c>
      <c r="BE243" s="173">
        <v>0.58761447437915304</v>
      </c>
      <c r="BF243" s="174">
        <v>-55.651091819519998</v>
      </c>
      <c r="BG243" s="168"/>
      <c r="BH243" s="168"/>
      <c r="BI243" s="176">
        <v>38</v>
      </c>
      <c r="BJ243" s="176">
        <v>56</v>
      </c>
      <c r="BK243" s="169"/>
      <c r="BL243" s="185">
        <v>0.8</v>
      </c>
      <c r="BM243" s="182">
        <v>0.83</v>
      </c>
      <c r="BN243" s="186">
        <v>1.1249999999999999E-3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318</v>
      </c>
      <c r="C244" s="165" t="s">
        <v>322</v>
      </c>
      <c r="D244" s="166">
        <v>2.6045092900000002</v>
      </c>
      <c r="E244" s="167"/>
      <c r="F244" s="168">
        <v>3.5999999999999997E-2</v>
      </c>
      <c r="G244" s="168">
        <v>3.5999999999999997E-2</v>
      </c>
      <c r="H244" s="169"/>
      <c r="I244" s="170">
        <v>6</v>
      </c>
      <c r="J244" s="170">
        <v>6</v>
      </c>
      <c r="K244" s="167"/>
      <c r="L244" s="171">
        <v>836.37577999999996</v>
      </c>
      <c r="M244" s="171">
        <v>589.60105999999996</v>
      </c>
      <c r="N244" s="171">
        <v>1425.97684</v>
      </c>
      <c r="O244" s="166">
        <v>547.50307302608996</v>
      </c>
      <c r="P244" s="172">
        <v>286.47199999999998</v>
      </c>
      <c r="Q244" s="178">
        <v>1.9111922736815099</v>
      </c>
      <c r="R244" s="179">
        <v>530.63405761014405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2129.5307149999999</v>
      </c>
      <c r="Y244" s="166">
        <v>817.63222084725203</v>
      </c>
      <c r="Z244" s="177">
        <v>573</v>
      </c>
      <c r="AA244" s="178">
        <v>1.4269323225955499</v>
      </c>
      <c r="AB244" s="179">
        <v>338.67012719600001</v>
      </c>
      <c r="AC244" s="168">
        <v>0.02</v>
      </c>
      <c r="AD244" s="168">
        <v>0.02</v>
      </c>
      <c r="AE244" s="176">
        <v>0</v>
      </c>
      <c r="AF244" s="176">
        <v>0</v>
      </c>
      <c r="AG244" s="167"/>
      <c r="AH244" s="180">
        <v>166.4</v>
      </c>
      <c r="AI244" s="166">
        <v>63.889194267377697</v>
      </c>
      <c r="AJ244" s="181" t="s">
        <v>53</v>
      </c>
      <c r="AK244" s="182">
        <v>1.0141141947202801</v>
      </c>
      <c r="AL244" s="183">
        <v>-30.500902323999998</v>
      </c>
      <c r="AM244" s="168">
        <v>1E-3</v>
      </c>
      <c r="AN244" s="168">
        <v>1E-3</v>
      </c>
      <c r="AO244" s="176">
        <v>0</v>
      </c>
      <c r="AP244" s="176">
        <v>31</v>
      </c>
      <c r="AQ244" s="167"/>
      <c r="AR244" s="180">
        <v>21.6</v>
      </c>
      <c r="AS244" s="166">
        <v>8.2933088712461505</v>
      </c>
      <c r="AT244" s="181" t="s">
        <v>54</v>
      </c>
      <c r="AU244" s="173">
        <v>0.51833180445288396</v>
      </c>
      <c r="AV244" s="174">
        <v>-28.406578368000002</v>
      </c>
      <c r="AW244" s="168"/>
      <c r="AX244" s="168"/>
      <c r="AY244" s="176">
        <v>21</v>
      </c>
      <c r="AZ244" s="176">
        <v>29</v>
      </c>
      <c r="BA244" s="167"/>
      <c r="BB244" s="184">
        <v>87.8</v>
      </c>
      <c r="BC244" s="180">
        <v>33.710764763676501</v>
      </c>
      <c r="BD244" s="181" t="s">
        <v>55</v>
      </c>
      <c r="BE244" s="182">
        <v>1.05346139886489</v>
      </c>
      <c r="BF244" s="183">
        <v>-12.213156736</v>
      </c>
      <c r="BG244" s="168">
        <v>5.0000000000000001E-3</v>
      </c>
      <c r="BH244" s="168">
        <v>5.0000000000000001E-3</v>
      </c>
      <c r="BI244" s="176">
        <v>0</v>
      </c>
      <c r="BJ244" s="176">
        <v>13</v>
      </c>
      <c r="BK244" s="169"/>
      <c r="BL244" s="185">
        <v>0.8</v>
      </c>
      <c r="BM244" s="182">
        <v>0.87</v>
      </c>
      <c r="BN244" s="186">
        <v>2.6250000000000002E-3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318</v>
      </c>
      <c r="C245" s="165" t="s">
        <v>323</v>
      </c>
      <c r="D245" s="166">
        <v>3.4099257872000002</v>
      </c>
      <c r="E245" s="167"/>
      <c r="F245" s="168">
        <v>0.05</v>
      </c>
      <c r="G245" s="168">
        <v>0.05</v>
      </c>
      <c r="H245" s="169"/>
      <c r="I245" s="170">
        <v>4</v>
      </c>
      <c r="J245" s="170">
        <v>4</v>
      </c>
      <c r="K245" s="167"/>
      <c r="L245" s="171">
        <v>2508.60232</v>
      </c>
      <c r="M245" s="171">
        <v>1678.13636</v>
      </c>
      <c r="N245" s="171">
        <v>4186.7386800000004</v>
      </c>
      <c r="O245" s="166">
        <v>1227.8093252691799</v>
      </c>
      <c r="P245" s="172">
        <v>237.096</v>
      </c>
      <c r="Q245" s="178">
        <v>5.1785324310371301</v>
      </c>
      <c r="R245" s="179">
        <v>3216.56296266963</v>
      </c>
      <c r="S245" s="168">
        <v>0.01</v>
      </c>
      <c r="T245" s="168">
        <v>0.01</v>
      </c>
      <c r="U245" s="175">
        <v>0</v>
      </c>
      <c r="V245" s="176">
        <v>0</v>
      </c>
      <c r="W245" s="167"/>
      <c r="X245" s="175">
        <v>2496.5959050000001</v>
      </c>
      <c r="Y245" s="166">
        <v>732.15549569189704</v>
      </c>
      <c r="Z245" s="177">
        <v>573</v>
      </c>
      <c r="AA245" s="178">
        <v>1.2777582821848099</v>
      </c>
      <c r="AB245" s="179">
        <v>151.93093372128001</v>
      </c>
      <c r="AC245" s="168">
        <v>0.02</v>
      </c>
      <c r="AD245" s="168">
        <v>0.02</v>
      </c>
      <c r="AE245" s="176">
        <v>0</v>
      </c>
      <c r="AF245" s="176">
        <v>0</v>
      </c>
      <c r="AG245" s="167"/>
      <c r="AH245" s="180">
        <v>123.75</v>
      </c>
      <c r="AI245" s="166">
        <v>36.291112394447502</v>
      </c>
      <c r="AJ245" s="181" t="s">
        <v>53</v>
      </c>
      <c r="AK245" s="173">
        <v>0.57604940308646801</v>
      </c>
      <c r="AL245" s="174">
        <v>-134.04038951231999</v>
      </c>
      <c r="AM245" s="168"/>
      <c r="AN245" s="168"/>
      <c r="AO245" s="176">
        <v>92</v>
      </c>
      <c r="AP245" s="176">
        <v>135</v>
      </c>
      <c r="AQ245" s="167"/>
      <c r="AR245" s="180">
        <v>15</v>
      </c>
      <c r="AS245" s="166">
        <v>4.3989227144784797</v>
      </c>
      <c r="AT245" s="181" t="s">
        <v>54</v>
      </c>
      <c r="AU245" s="173">
        <v>0.27493266965490498</v>
      </c>
      <c r="AV245" s="174">
        <v>-50.470575114239999</v>
      </c>
      <c r="AW245" s="168"/>
      <c r="AX245" s="168"/>
      <c r="AY245" s="176">
        <v>40</v>
      </c>
      <c r="AZ245" s="176">
        <v>51</v>
      </c>
      <c r="BA245" s="167"/>
      <c r="BB245" s="184">
        <v>152.6</v>
      </c>
      <c r="BC245" s="180">
        <v>44.751707081961101</v>
      </c>
      <c r="BD245" s="181" t="s">
        <v>55</v>
      </c>
      <c r="BE245" s="178">
        <v>1.39849084631128</v>
      </c>
      <c r="BF245" s="179">
        <v>21.65884977152</v>
      </c>
      <c r="BG245" s="168">
        <v>0.02</v>
      </c>
      <c r="BH245" s="168">
        <v>0.02</v>
      </c>
      <c r="BI245" s="176">
        <v>0</v>
      </c>
      <c r="BJ245" s="176">
        <v>0</v>
      </c>
      <c r="BK245" s="169"/>
      <c r="BL245" s="185">
        <v>0.8</v>
      </c>
      <c r="BM245" s="188">
        <v>0.77</v>
      </c>
      <c r="BN245" s="186"/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318</v>
      </c>
      <c r="C246" s="165" t="s">
        <v>324</v>
      </c>
      <c r="D246" s="166">
        <v>2.7703810880000002</v>
      </c>
      <c r="E246" s="167"/>
      <c r="F246" s="168">
        <v>0.08</v>
      </c>
      <c r="G246" s="168">
        <v>0.08</v>
      </c>
      <c r="H246" s="169"/>
      <c r="I246" s="170">
        <v>6</v>
      </c>
      <c r="J246" s="170">
        <v>6</v>
      </c>
      <c r="K246" s="167"/>
      <c r="L246" s="171">
        <v>2477.3892099999998</v>
      </c>
      <c r="M246" s="171">
        <v>967.02052000000003</v>
      </c>
      <c r="N246" s="171">
        <v>3444.4097299999999</v>
      </c>
      <c r="O246" s="166">
        <v>1243.2981675046699</v>
      </c>
      <c r="P246" s="172">
        <v>265.19900000000001</v>
      </c>
      <c r="Q246" s="178">
        <v>4.6881706473428304</v>
      </c>
      <c r="R246" s="179">
        <v>2562.7669770121902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2055.7719099999999</v>
      </c>
      <c r="Y246" s="166">
        <v>742.05383472499398</v>
      </c>
      <c r="Z246" s="177">
        <v>573</v>
      </c>
      <c r="AA246" s="178">
        <v>1.2950328703752101</v>
      </c>
      <c r="AB246" s="179">
        <v>150.8578738912</v>
      </c>
      <c r="AC246" s="168">
        <v>0.02</v>
      </c>
      <c r="AD246" s="168">
        <v>0.02</v>
      </c>
      <c r="AE246" s="176">
        <v>0</v>
      </c>
      <c r="AF246" s="176">
        <v>0</v>
      </c>
      <c r="AG246" s="167"/>
      <c r="AH246" s="180">
        <v>210.8</v>
      </c>
      <c r="AI246" s="166">
        <v>76.090614721955504</v>
      </c>
      <c r="AJ246" s="181" t="s">
        <v>53</v>
      </c>
      <c r="AK246" s="178">
        <v>1.2077875352691401</v>
      </c>
      <c r="AL246" s="179">
        <v>1.3591897472000201</v>
      </c>
      <c r="AM246" s="168">
        <v>0.02</v>
      </c>
      <c r="AN246" s="168">
        <v>0.02</v>
      </c>
      <c r="AO246" s="176">
        <v>0</v>
      </c>
      <c r="AP246" s="176">
        <v>0</v>
      </c>
      <c r="AQ246" s="167"/>
      <c r="AR246" s="180">
        <v>62.2</v>
      </c>
      <c r="AS246" s="166">
        <v>22.451784799362599</v>
      </c>
      <c r="AT246" s="181" t="s">
        <v>54</v>
      </c>
      <c r="AU246" s="178">
        <v>1.40323654996016</v>
      </c>
      <c r="AV246" s="179">
        <v>9.0086831103999998</v>
      </c>
      <c r="AW246" s="168">
        <v>0.01</v>
      </c>
      <c r="AX246" s="168">
        <v>0.01</v>
      </c>
      <c r="AY246" s="176">
        <v>0</v>
      </c>
      <c r="AZ246" s="176">
        <v>0</v>
      </c>
      <c r="BA246" s="167"/>
      <c r="BB246" s="184">
        <v>179.8</v>
      </c>
      <c r="BC246" s="180">
        <v>64.900818439315003</v>
      </c>
      <c r="BD246" s="181" t="s">
        <v>55</v>
      </c>
      <c r="BE246" s="178">
        <v>2.0281505762285899</v>
      </c>
      <c r="BF246" s="179">
        <v>73.417366220800005</v>
      </c>
      <c r="BG246" s="168">
        <v>0.02</v>
      </c>
      <c r="BH246" s="168">
        <v>0.02</v>
      </c>
      <c r="BI246" s="176">
        <v>0</v>
      </c>
      <c r="BJ246" s="176">
        <v>0</v>
      </c>
      <c r="BK246" s="169"/>
      <c r="BL246" s="185">
        <v>0.8</v>
      </c>
      <c r="BM246" s="188">
        <v>0.79</v>
      </c>
      <c r="BN246" s="186"/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318</v>
      </c>
      <c r="C247" s="165" t="s">
        <v>325</v>
      </c>
      <c r="D247" s="166">
        <v>3.0557347686999998</v>
      </c>
      <c r="E247" s="167"/>
      <c r="F247" s="168">
        <v>2.5999999999999999E-2</v>
      </c>
      <c r="G247" s="168">
        <v>2.5999999999999999E-2</v>
      </c>
      <c r="H247" s="169"/>
      <c r="I247" s="170">
        <v>5</v>
      </c>
      <c r="J247" s="170">
        <v>5</v>
      </c>
      <c r="K247" s="167"/>
      <c r="L247" s="171">
        <v>1040.4178999999999</v>
      </c>
      <c r="M247" s="171">
        <v>2333.28033</v>
      </c>
      <c r="N247" s="171">
        <v>3373.69823</v>
      </c>
      <c r="O247" s="166">
        <v>1104.05466618272</v>
      </c>
      <c r="P247" s="172">
        <v>266.08300000000003</v>
      </c>
      <c r="Q247" s="178">
        <v>4.1492867495582999</v>
      </c>
      <c r="R247" s="179">
        <v>2398.0033406480002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1931.72739</v>
      </c>
      <c r="Y247" s="166">
        <v>632.16461382275497</v>
      </c>
      <c r="Z247" s="177">
        <v>573</v>
      </c>
      <c r="AA247" s="182">
        <v>1.10325412534512</v>
      </c>
      <c r="AB247" s="183">
        <v>-169.39583695811999</v>
      </c>
      <c r="AC247" s="168">
        <v>0.01</v>
      </c>
      <c r="AD247" s="168">
        <v>0.01</v>
      </c>
      <c r="AE247" s="176">
        <v>0</v>
      </c>
      <c r="AF247" s="176">
        <v>170</v>
      </c>
      <c r="AG247" s="167"/>
      <c r="AH247" s="180">
        <v>121.25</v>
      </c>
      <c r="AI247" s="166">
        <v>39.679490917198699</v>
      </c>
      <c r="AJ247" s="181" t="s">
        <v>53</v>
      </c>
      <c r="AK247" s="173">
        <v>0.62983318916188402</v>
      </c>
      <c r="AL247" s="174">
        <v>-109.76354851372</v>
      </c>
      <c r="AM247" s="168"/>
      <c r="AN247" s="168"/>
      <c r="AO247" s="176">
        <v>72</v>
      </c>
      <c r="AP247" s="176">
        <v>110</v>
      </c>
      <c r="AQ247" s="167"/>
      <c r="AR247" s="180">
        <v>5.5</v>
      </c>
      <c r="AS247" s="166">
        <v>1.79989443335747</v>
      </c>
      <c r="AT247" s="181" t="s">
        <v>54</v>
      </c>
      <c r="AU247" s="173">
        <v>0.112493402084842</v>
      </c>
      <c r="AV247" s="174">
        <v>-53.170107559039998</v>
      </c>
      <c r="AW247" s="168"/>
      <c r="AX247" s="168"/>
      <c r="AY247" s="176">
        <v>44</v>
      </c>
      <c r="AZ247" s="176">
        <v>54</v>
      </c>
      <c r="BA247" s="167"/>
      <c r="BB247" s="184">
        <v>103.4</v>
      </c>
      <c r="BC247" s="180">
        <v>33.838015347120397</v>
      </c>
      <c r="BD247" s="181" t="s">
        <v>55</v>
      </c>
      <c r="BE247" s="182">
        <v>1.05743797959751</v>
      </c>
      <c r="BF247" s="183">
        <v>-13.940215118079999</v>
      </c>
      <c r="BG247" s="168">
        <v>6.0000000000000001E-3</v>
      </c>
      <c r="BH247" s="168">
        <v>6.0000000000000001E-3</v>
      </c>
      <c r="BI247" s="176">
        <v>0</v>
      </c>
      <c r="BJ247" s="176">
        <v>14</v>
      </c>
      <c r="BK247" s="169"/>
      <c r="BL247" s="185">
        <v>0.8</v>
      </c>
      <c r="BM247" s="182">
        <v>0.86</v>
      </c>
      <c r="BN247" s="186">
        <v>2.2499999999999998E-3</v>
      </c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318</v>
      </c>
      <c r="C248" s="165" t="s">
        <v>326</v>
      </c>
      <c r="D248" s="166">
        <v>2.9172250004000002</v>
      </c>
      <c r="E248" s="167"/>
      <c r="F248" s="168">
        <v>4.5999999999999999E-2</v>
      </c>
      <c r="G248" s="168">
        <v>4.5999999999999999E-2</v>
      </c>
      <c r="H248" s="169"/>
      <c r="I248" s="170">
        <v>5</v>
      </c>
      <c r="J248" s="170">
        <v>5</v>
      </c>
      <c r="K248" s="167"/>
      <c r="L248" s="171">
        <v>1897.5000700000001</v>
      </c>
      <c r="M248" s="171">
        <v>2868.7533800000001</v>
      </c>
      <c r="N248" s="171">
        <v>4766.2534500000002</v>
      </c>
      <c r="O248" s="166">
        <v>1633.8312777884701</v>
      </c>
      <c r="P248" s="172">
        <v>263.75299999999999</v>
      </c>
      <c r="Q248" s="178">
        <v>6.19455049909753</v>
      </c>
      <c r="R248" s="179">
        <v>3842.9412353634002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1935.45623</v>
      </c>
      <c r="Y248" s="166">
        <v>663.45798823697703</v>
      </c>
      <c r="Z248" s="177">
        <v>573</v>
      </c>
      <c r="AA248" s="182">
        <v>1.15786734421811</v>
      </c>
      <c r="AB248" s="183">
        <v>-70.427680275040302</v>
      </c>
      <c r="AC248" s="168">
        <v>1.6E-2</v>
      </c>
      <c r="AD248" s="168">
        <v>1.6E-2</v>
      </c>
      <c r="AE248" s="176">
        <v>0</v>
      </c>
      <c r="AF248" s="176">
        <v>71</v>
      </c>
      <c r="AG248" s="167"/>
      <c r="AH248" s="180">
        <v>180.75</v>
      </c>
      <c r="AI248" s="166">
        <v>61.959567731394102</v>
      </c>
      <c r="AJ248" s="181" t="s">
        <v>53</v>
      </c>
      <c r="AK248" s="188">
        <v>0.98348520208562096</v>
      </c>
      <c r="AL248" s="171">
        <v>-39.79221003024</v>
      </c>
      <c r="AM248" s="168"/>
      <c r="AN248" s="168"/>
      <c r="AO248" s="176">
        <v>4</v>
      </c>
      <c r="AP248" s="176">
        <v>40</v>
      </c>
      <c r="AQ248" s="167"/>
      <c r="AR248" s="180">
        <v>35.9</v>
      </c>
      <c r="AS248" s="166">
        <v>12.306215665599201</v>
      </c>
      <c r="AT248" s="181" t="s">
        <v>54</v>
      </c>
      <c r="AU248" s="173">
        <v>0.76913847909994804</v>
      </c>
      <c r="AV248" s="174">
        <v>-20.110720007680001</v>
      </c>
      <c r="AW248" s="168"/>
      <c r="AX248" s="168"/>
      <c r="AY248" s="176">
        <v>11</v>
      </c>
      <c r="AZ248" s="176">
        <v>21</v>
      </c>
      <c r="BA248" s="167"/>
      <c r="BB248" s="184">
        <v>116</v>
      </c>
      <c r="BC248" s="180">
        <v>39.763816635362197</v>
      </c>
      <c r="BD248" s="181" t="s">
        <v>55</v>
      </c>
      <c r="BE248" s="178">
        <v>1.24261926985507</v>
      </c>
      <c r="BF248" s="179">
        <v>3.9785599846399999</v>
      </c>
      <c r="BG248" s="168">
        <v>0.02</v>
      </c>
      <c r="BH248" s="168">
        <v>0.02</v>
      </c>
      <c r="BI248" s="176">
        <v>0</v>
      </c>
      <c r="BJ248" s="176">
        <v>0</v>
      </c>
      <c r="BK248" s="169"/>
      <c r="BL248" s="185">
        <v>0.8</v>
      </c>
      <c r="BM248" s="182">
        <v>0.88</v>
      </c>
      <c r="BN248" s="186">
        <v>3.0000000000000001E-3</v>
      </c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318</v>
      </c>
      <c r="C249" s="165" t="s">
        <v>327</v>
      </c>
      <c r="D249" s="166">
        <v>7.9687895544999998</v>
      </c>
      <c r="E249" s="167"/>
      <c r="F249" s="168">
        <v>2.5000000000000001E-2</v>
      </c>
      <c r="G249" s="168">
        <v>2.5000000000000001E-2</v>
      </c>
      <c r="H249" s="169"/>
      <c r="I249" s="170">
        <v>5</v>
      </c>
      <c r="J249" s="170">
        <v>5</v>
      </c>
      <c r="K249" s="167"/>
      <c r="L249" s="171">
        <v>3798.9518400000002</v>
      </c>
      <c r="M249" s="171">
        <v>-1138.8246300000001</v>
      </c>
      <c r="N249" s="171">
        <v>2660.1272100000001</v>
      </c>
      <c r="O249" s="166">
        <v>333.818228202277</v>
      </c>
      <c r="P249" s="172">
        <v>267.36500000000001</v>
      </c>
      <c r="Q249" s="178">
        <v>1.2485487188011799</v>
      </c>
      <c r="R249" s="179">
        <v>103.43670691333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4970.1204699999998</v>
      </c>
      <c r="Y249" s="166">
        <v>623.698296461268</v>
      </c>
      <c r="Z249" s="177">
        <v>573</v>
      </c>
      <c r="AA249" s="182">
        <v>1.0884787023756901</v>
      </c>
      <c r="AB249" s="183">
        <v>-509.2192276742</v>
      </c>
      <c r="AC249" s="168">
        <v>8.9999999999999993E-3</v>
      </c>
      <c r="AD249" s="168">
        <v>8.9999999999999993E-3</v>
      </c>
      <c r="AE249" s="176">
        <v>0</v>
      </c>
      <c r="AF249" s="176">
        <v>510</v>
      </c>
      <c r="AG249" s="167"/>
      <c r="AH249" s="180">
        <v>440.8</v>
      </c>
      <c r="AI249" s="166">
        <v>55.315803860208497</v>
      </c>
      <c r="AJ249" s="181" t="s">
        <v>53</v>
      </c>
      <c r="AK249" s="188">
        <v>0.87802863270172105</v>
      </c>
      <c r="AL249" s="171">
        <v>-161.6404903202</v>
      </c>
      <c r="AM249" s="168"/>
      <c r="AN249" s="168"/>
      <c r="AO249" s="176">
        <v>62</v>
      </c>
      <c r="AP249" s="176">
        <v>162</v>
      </c>
      <c r="AQ249" s="167"/>
      <c r="AR249" s="180">
        <v>61.6</v>
      </c>
      <c r="AS249" s="166">
        <v>7.7301577082324</v>
      </c>
      <c r="AT249" s="181" t="s">
        <v>54</v>
      </c>
      <c r="AU249" s="173">
        <v>0.483134856764525</v>
      </c>
      <c r="AV249" s="174">
        <v>-91.400759446400002</v>
      </c>
      <c r="AW249" s="168"/>
      <c r="AX249" s="168"/>
      <c r="AY249" s="176">
        <v>66</v>
      </c>
      <c r="AZ249" s="176">
        <v>92</v>
      </c>
      <c r="BA249" s="167"/>
      <c r="BB249" s="184">
        <v>270.2</v>
      </c>
      <c r="BC249" s="180">
        <v>33.907282674746597</v>
      </c>
      <c r="BD249" s="181" t="s">
        <v>55</v>
      </c>
      <c r="BE249" s="182">
        <v>1.05960258358583</v>
      </c>
      <c r="BF249" s="183">
        <v>-35.801518892799997</v>
      </c>
      <c r="BG249" s="168">
        <v>6.0000000000000001E-3</v>
      </c>
      <c r="BH249" s="168">
        <v>6.0000000000000001E-3</v>
      </c>
      <c r="BI249" s="176">
        <v>0</v>
      </c>
      <c r="BJ249" s="176">
        <v>36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328</v>
      </c>
      <c r="D250" s="166">
        <v>9.0017407225999992</v>
      </c>
      <c r="E250" s="167"/>
      <c r="F250" s="168">
        <v>7.4999999999999997E-3</v>
      </c>
      <c r="G250" s="168">
        <v>7.4999999999999997E-3</v>
      </c>
      <c r="H250" s="169"/>
      <c r="I250" s="170">
        <v>2</v>
      </c>
      <c r="J250" s="170">
        <v>2</v>
      </c>
      <c r="K250" s="167"/>
      <c r="L250" s="171">
        <v>4377.8224399999999</v>
      </c>
      <c r="M250" s="171">
        <v>-1620.9192599999999</v>
      </c>
      <c r="N250" s="171">
        <v>2756.9031799999998</v>
      </c>
      <c r="O250" s="166">
        <v>306.26334005360201</v>
      </c>
      <c r="P250" s="172">
        <v>266.08300000000003</v>
      </c>
      <c r="Q250" s="182">
        <v>1.1510067913155</v>
      </c>
      <c r="R250" s="183">
        <v>-117.34903202989</v>
      </c>
      <c r="S250" s="168">
        <v>7.4999999999999997E-3</v>
      </c>
      <c r="T250" s="168">
        <v>7.4999999999999997E-3</v>
      </c>
      <c r="U250" s="175">
        <v>0</v>
      </c>
      <c r="V250" s="176">
        <v>118</v>
      </c>
      <c r="W250" s="167"/>
      <c r="X250" s="175">
        <v>3794.336695</v>
      </c>
      <c r="Y250" s="166">
        <v>421.51144005668198</v>
      </c>
      <c r="Z250" s="177">
        <v>573</v>
      </c>
      <c r="AA250" s="173">
        <v>0.73562205943574499</v>
      </c>
      <c r="AB250" s="174">
        <v>-2395.2602258597599</v>
      </c>
      <c r="AC250" s="168"/>
      <c r="AD250" s="168"/>
      <c r="AE250" s="176">
        <v>1364</v>
      </c>
      <c r="AF250" s="176">
        <v>2396</v>
      </c>
      <c r="AG250" s="167"/>
      <c r="AH250" s="180">
        <v>435.45</v>
      </c>
      <c r="AI250" s="166">
        <v>48.373977147192001</v>
      </c>
      <c r="AJ250" s="181" t="s">
        <v>53</v>
      </c>
      <c r="AK250" s="173">
        <v>0.76784090709828501</v>
      </c>
      <c r="AL250" s="174">
        <v>-245.08159862855999</v>
      </c>
      <c r="AM250" s="168"/>
      <c r="AN250" s="168"/>
      <c r="AO250" s="176">
        <v>132</v>
      </c>
      <c r="AP250" s="176">
        <v>246</v>
      </c>
      <c r="AQ250" s="167"/>
      <c r="AR250" s="180">
        <v>64.599999999999994</v>
      </c>
      <c r="AS250" s="166">
        <v>7.1763897662386098</v>
      </c>
      <c r="AT250" s="181" t="s">
        <v>54</v>
      </c>
      <c r="AU250" s="173">
        <v>0.448524360389913</v>
      </c>
      <c r="AV250" s="174">
        <v>-108.23342187391999</v>
      </c>
      <c r="AW250" s="168"/>
      <c r="AX250" s="168"/>
      <c r="AY250" s="176">
        <v>80</v>
      </c>
      <c r="AZ250" s="176">
        <v>109</v>
      </c>
      <c r="BA250" s="167"/>
      <c r="BB250" s="184">
        <v>276.2</v>
      </c>
      <c r="BC250" s="180">
        <v>30.682954387540299</v>
      </c>
      <c r="BD250" s="181" t="s">
        <v>55</v>
      </c>
      <c r="BE250" s="188">
        <v>0.95884232461063501</v>
      </c>
      <c r="BF250" s="171">
        <v>-69.466843747840002</v>
      </c>
      <c r="BG250" s="168"/>
      <c r="BH250" s="168"/>
      <c r="BI250" s="176">
        <v>12</v>
      </c>
      <c r="BJ250" s="176">
        <v>70</v>
      </c>
      <c r="BK250" s="169"/>
      <c r="BL250" s="185">
        <v>0.8</v>
      </c>
      <c r="BM250" s="188">
        <v>0.74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329</v>
      </c>
      <c r="D251" s="166">
        <v>3.7659220907000002</v>
      </c>
      <c r="E251" s="167"/>
      <c r="F251" s="168">
        <v>5.2999999999999999E-2</v>
      </c>
      <c r="G251" s="168">
        <v>5.2999999999999999E-2</v>
      </c>
      <c r="H251" s="169"/>
      <c r="I251" s="170">
        <v>5</v>
      </c>
      <c r="J251" s="170">
        <v>5</v>
      </c>
      <c r="K251" s="167"/>
      <c r="L251" s="171">
        <v>1155.0283400000001</v>
      </c>
      <c r="M251" s="171">
        <v>2368.1014700000001</v>
      </c>
      <c r="N251" s="171">
        <v>3523.1298099999999</v>
      </c>
      <c r="O251" s="166">
        <v>935.52912809864597</v>
      </c>
      <c r="P251" s="172">
        <v>287.5</v>
      </c>
      <c r="Q251" s="178">
        <v>3.25401435860398</v>
      </c>
      <c r="R251" s="179">
        <v>2223.8866887085001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2922.1815150000002</v>
      </c>
      <c r="Y251" s="166">
        <v>775.95378890507902</v>
      </c>
      <c r="Z251" s="177">
        <v>573</v>
      </c>
      <c r="AA251" s="178">
        <v>1.3541950940751799</v>
      </c>
      <c r="AB251" s="179">
        <v>332.73348543468001</v>
      </c>
      <c r="AC251" s="168">
        <v>0.02</v>
      </c>
      <c r="AD251" s="168">
        <v>0.02</v>
      </c>
      <c r="AE251" s="176">
        <v>0</v>
      </c>
      <c r="AF251" s="176">
        <v>0</v>
      </c>
      <c r="AG251" s="167"/>
      <c r="AH251" s="180">
        <v>243.55</v>
      </c>
      <c r="AI251" s="166">
        <v>64.672076090328702</v>
      </c>
      <c r="AJ251" s="181" t="s">
        <v>53</v>
      </c>
      <c r="AK251" s="182">
        <v>1.02654089032268</v>
      </c>
      <c r="AL251" s="183">
        <v>-41.153710056919998</v>
      </c>
      <c r="AM251" s="168">
        <v>3.0000000000000001E-3</v>
      </c>
      <c r="AN251" s="168">
        <v>3.0000000000000001E-3</v>
      </c>
      <c r="AO251" s="176">
        <v>0</v>
      </c>
      <c r="AP251" s="176">
        <v>42</v>
      </c>
      <c r="AQ251" s="167"/>
      <c r="AR251" s="180">
        <v>31.2</v>
      </c>
      <c r="AS251" s="166">
        <v>8.2848235434951896</v>
      </c>
      <c r="AT251" s="181" t="s">
        <v>54</v>
      </c>
      <c r="AU251" s="173">
        <v>0.51780147146844901</v>
      </c>
      <c r="AV251" s="174">
        <v>-41.10570414144</v>
      </c>
      <c r="AW251" s="168"/>
      <c r="AX251" s="168"/>
      <c r="AY251" s="176">
        <v>30</v>
      </c>
      <c r="AZ251" s="176">
        <v>42</v>
      </c>
      <c r="BA251" s="167"/>
      <c r="BB251" s="184">
        <v>155.80000000000001</v>
      </c>
      <c r="BC251" s="180">
        <v>41.371009874248401</v>
      </c>
      <c r="BD251" s="181" t="s">
        <v>55</v>
      </c>
      <c r="BE251" s="178">
        <v>1.2928440585702601</v>
      </c>
      <c r="BF251" s="179">
        <v>11.18859171712</v>
      </c>
      <c r="BG251" s="168">
        <v>0.02</v>
      </c>
      <c r="BH251" s="168">
        <v>0.02</v>
      </c>
      <c r="BI251" s="176">
        <v>0</v>
      </c>
      <c r="BJ251" s="176">
        <v>0</v>
      </c>
      <c r="BK251" s="169"/>
      <c r="BL251" s="185">
        <v>0.8</v>
      </c>
      <c r="BM251" s="188">
        <v>0.79</v>
      </c>
      <c r="BN251" s="186"/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330</v>
      </c>
      <c r="D252" s="166">
        <v>2.5137664020999999</v>
      </c>
      <c r="E252" s="167"/>
      <c r="F252" s="168">
        <v>3.5000000000000003E-2</v>
      </c>
      <c r="G252" s="168">
        <v>3.5000000000000003E-2</v>
      </c>
      <c r="H252" s="169"/>
      <c r="I252" s="170">
        <v>5</v>
      </c>
      <c r="J252" s="170">
        <v>5</v>
      </c>
      <c r="K252" s="167"/>
      <c r="L252" s="171">
        <v>376.62234000000001</v>
      </c>
      <c r="M252" s="171">
        <v>1079.7110299999999</v>
      </c>
      <c r="N252" s="171">
        <v>1456.3333700000001</v>
      </c>
      <c r="O252" s="166">
        <v>579.34315964418101</v>
      </c>
      <c r="P252" s="172">
        <v>263.75299999999999</v>
      </c>
      <c r="Q252" s="178">
        <v>2.1965367584223898</v>
      </c>
      <c r="R252" s="179">
        <v>660.71725417630205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1366.9410949999999</v>
      </c>
      <c r="Y252" s="166">
        <v>543.78206895360597</v>
      </c>
      <c r="Z252" s="177">
        <v>573</v>
      </c>
      <c r="AA252" s="188">
        <v>0.94900884634137095</v>
      </c>
      <c r="AB252" s="171">
        <v>-361.52468308395999</v>
      </c>
      <c r="AC252" s="168"/>
      <c r="AD252" s="168"/>
      <c r="AE252" s="176">
        <v>74</v>
      </c>
      <c r="AF252" s="176">
        <v>362</v>
      </c>
      <c r="AG252" s="167"/>
      <c r="AH252" s="180">
        <v>167.6</v>
      </c>
      <c r="AI252" s="166">
        <v>66.672861829956403</v>
      </c>
      <c r="AJ252" s="181" t="s">
        <v>53</v>
      </c>
      <c r="AK252" s="182">
        <v>1.0582993941262899</v>
      </c>
      <c r="AL252" s="183">
        <v>-22.440739998760002</v>
      </c>
      <c r="AM252" s="168">
        <v>6.0000000000000001E-3</v>
      </c>
      <c r="AN252" s="168">
        <v>6.0000000000000001E-3</v>
      </c>
      <c r="AO252" s="176">
        <v>0</v>
      </c>
      <c r="AP252" s="176">
        <v>23</v>
      </c>
      <c r="AQ252" s="167"/>
      <c r="AR252" s="180">
        <v>18.399999999999999</v>
      </c>
      <c r="AS252" s="166">
        <v>7.3196936615226598</v>
      </c>
      <c r="AT252" s="181" t="s">
        <v>54</v>
      </c>
      <c r="AU252" s="173">
        <v>0.45748085384516601</v>
      </c>
      <c r="AV252" s="174">
        <v>-29.864314920319998</v>
      </c>
      <c r="AW252" s="168"/>
      <c r="AX252" s="168"/>
      <c r="AY252" s="176">
        <v>22</v>
      </c>
      <c r="AZ252" s="176">
        <v>30</v>
      </c>
      <c r="BA252" s="167"/>
      <c r="BB252" s="184">
        <v>95.6</v>
      </c>
      <c r="BC252" s="180">
        <v>38.030582284867698</v>
      </c>
      <c r="BD252" s="181" t="s">
        <v>55</v>
      </c>
      <c r="BE252" s="182">
        <v>1.18845569640212</v>
      </c>
      <c r="BF252" s="183">
        <v>-0.92862984063999898</v>
      </c>
      <c r="BG252" s="168">
        <v>1.9E-2</v>
      </c>
      <c r="BH252" s="168">
        <v>1.9E-2</v>
      </c>
      <c r="BI252" s="176">
        <v>0</v>
      </c>
      <c r="BJ252" s="176">
        <v>1</v>
      </c>
      <c r="BK252" s="169"/>
      <c r="BL252" s="185">
        <v>0.8</v>
      </c>
      <c r="BM252" s="182">
        <v>0.9</v>
      </c>
      <c r="BN252" s="186">
        <v>3.7499999999999999E-3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331</v>
      </c>
      <c r="D253" s="166">
        <v>2.6468734469999999</v>
      </c>
      <c r="E253" s="167"/>
      <c r="F253" s="168">
        <v>7.0000000000000007E-2</v>
      </c>
      <c r="G253" s="168">
        <v>7.0000000000000007E-2</v>
      </c>
      <c r="H253" s="169"/>
      <c r="I253" s="170">
        <v>6</v>
      </c>
      <c r="J253" s="170">
        <v>6</v>
      </c>
      <c r="K253" s="167"/>
      <c r="L253" s="171">
        <v>419.31195000000002</v>
      </c>
      <c r="M253" s="171">
        <v>438.34491000000003</v>
      </c>
      <c r="N253" s="171">
        <v>857.65686000000005</v>
      </c>
      <c r="O253" s="166">
        <v>324.02639460231097</v>
      </c>
      <c r="P253" s="172">
        <v>266.08300000000003</v>
      </c>
      <c r="Q253" s="178">
        <v>1.2177643615049101</v>
      </c>
      <c r="R253" s="179">
        <v>12.5112271222788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2001.4885850000001</v>
      </c>
      <c r="Y253" s="166">
        <v>756.17086539158595</v>
      </c>
      <c r="Z253" s="177">
        <v>573</v>
      </c>
      <c r="AA253" s="178">
        <v>1.31966992214936</v>
      </c>
      <c r="AB253" s="179">
        <v>181.4984028428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301.95</v>
      </c>
      <c r="AI253" s="166">
        <v>114.077989010859</v>
      </c>
      <c r="AJ253" s="181" t="s">
        <v>53</v>
      </c>
      <c r="AK253" s="178">
        <v>1.8107617303311001</v>
      </c>
      <c r="AL253" s="179">
        <v>101.8463674068</v>
      </c>
      <c r="AM253" s="168">
        <v>0.02</v>
      </c>
      <c r="AN253" s="168">
        <v>0.02</v>
      </c>
      <c r="AO253" s="176">
        <v>0</v>
      </c>
      <c r="AP253" s="176">
        <v>0</v>
      </c>
      <c r="AQ253" s="167"/>
      <c r="AR253" s="180">
        <v>36.200000000000003</v>
      </c>
      <c r="AS253" s="166">
        <v>13.6765133372846</v>
      </c>
      <c r="AT253" s="181" t="s">
        <v>54</v>
      </c>
      <c r="AU253" s="188">
        <v>0.85478208358028795</v>
      </c>
      <c r="AV253" s="171">
        <v>-14.619970182399999</v>
      </c>
      <c r="AW253" s="168"/>
      <c r="AX253" s="168"/>
      <c r="AY253" s="176">
        <v>7</v>
      </c>
      <c r="AZ253" s="176">
        <v>15</v>
      </c>
      <c r="BA253" s="167"/>
      <c r="BB253" s="184">
        <v>179.8</v>
      </c>
      <c r="BC253" s="180">
        <v>67.929201603419202</v>
      </c>
      <c r="BD253" s="181" t="s">
        <v>55</v>
      </c>
      <c r="BE253" s="178">
        <v>2.1227875501068501</v>
      </c>
      <c r="BF253" s="179">
        <v>78.1600596352</v>
      </c>
      <c r="BG253" s="168">
        <v>0.02</v>
      </c>
      <c r="BH253" s="168">
        <v>0.02</v>
      </c>
      <c r="BI253" s="176">
        <v>0</v>
      </c>
      <c r="BJ253" s="176">
        <v>0</v>
      </c>
      <c r="BK253" s="169"/>
      <c r="BL253" s="185">
        <v>0.8</v>
      </c>
      <c r="BM253" s="182">
        <v>0.81</v>
      </c>
      <c r="BN253" s="186">
        <v>3.7500000000000001E-4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332</v>
      </c>
      <c r="D254" s="166">
        <v>2.5572602828000002</v>
      </c>
      <c r="E254" s="167"/>
      <c r="F254" s="168">
        <v>2.8000000000000001E-2</v>
      </c>
      <c r="G254" s="168">
        <v>2.8000000000000001E-2</v>
      </c>
      <c r="H254" s="169"/>
      <c r="I254" s="170">
        <v>4</v>
      </c>
      <c r="J254" s="170">
        <v>4</v>
      </c>
      <c r="K254" s="167"/>
      <c r="L254" s="171">
        <v>1152.6405999999999</v>
      </c>
      <c r="M254" s="171">
        <v>942.68394999999998</v>
      </c>
      <c r="N254" s="171">
        <v>2095.3245499999998</v>
      </c>
      <c r="O254" s="166">
        <v>819.36303632956106</v>
      </c>
      <c r="P254" s="172">
        <v>287.5</v>
      </c>
      <c r="Q254" s="178">
        <v>2.8499583872332601</v>
      </c>
      <c r="R254" s="179">
        <v>1213.0697524340001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1326.9385050000001</v>
      </c>
      <c r="Y254" s="166">
        <v>518.890671366118</v>
      </c>
      <c r="Z254" s="177">
        <v>573</v>
      </c>
      <c r="AA254" s="188">
        <v>0.90556836189549295</v>
      </c>
      <c r="AB254" s="171">
        <v>-431.43366545328001</v>
      </c>
      <c r="AC254" s="168"/>
      <c r="AD254" s="168"/>
      <c r="AE254" s="176">
        <v>139</v>
      </c>
      <c r="AF254" s="176">
        <v>432</v>
      </c>
      <c r="AG254" s="167"/>
      <c r="AH254" s="180">
        <v>124.45</v>
      </c>
      <c r="AI254" s="166">
        <v>48.665363020355898</v>
      </c>
      <c r="AJ254" s="181" t="s">
        <v>53</v>
      </c>
      <c r="AK254" s="173">
        <v>0.77246607968818903</v>
      </c>
      <c r="AL254" s="174">
        <v>-68.878877379680006</v>
      </c>
      <c r="AM254" s="168"/>
      <c r="AN254" s="168"/>
      <c r="AO254" s="176">
        <v>37</v>
      </c>
      <c r="AP254" s="176">
        <v>69</v>
      </c>
      <c r="AQ254" s="167"/>
      <c r="AR254" s="180">
        <v>10.8</v>
      </c>
      <c r="AS254" s="166">
        <v>4.22326975186696</v>
      </c>
      <c r="AT254" s="181" t="s">
        <v>54</v>
      </c>
      <c r="AU254" s="173">
        <v>0.263954359491685</v>
      </c>
      <c r="AV254" s="174">
        <v>-38.299397429759999</v>
      </c>
      <c r="AW254" s="168"/>
      <c r="AX254" s="168"/>
      <c r="AY254" s="176">
        <v>31</v>
      </c>
      <c r="AZ254" s="176">
        <v>39</v>
      </c>
      <c r="BA254" s="167"/>
      <c r="BB254" s="184">
        <v>96.6</v>
      </c>
      <c r="BC254" s="180">
        <v>37.774801669476702</v>
      </c>
      <c r="BD254" s="181" t="s">
        <v>55</v>
      </c>
      <c r="BE254" s="182">
        <v>1.18046255217115</v>
      </c>
      <c r="BF254" s="183">
        <v>-1.5987948595199999</v>
      </c>
      <c r="BG254" s="168">
        <v>1.7999999999999999E-2</v>
      </c>
      <c r="BH254" s="168">
        <v>1.7999999999999999E-2</v>
      </c>
      <c r="BI254" s="176">
        <v>0</v>
      </c>
      <c r="BJ254" s="176">
        <v>2</v>
      </c>
      <c r="BK254" s="169"/>
      <c r="BL254" s="185">
        <v>0.8</v>
      </c>
      <c r="BM254" s="182">
        <v>0.81</v>
      </c>
      <c r="BN254" s="186">
        <v>3.7500000000000001E-4</v>
      </c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333</v>
      </c>
      <c r="D255" s="166">
        <v>2.2781598814000001</v>
      </c>
      <c r="E255" s="167"/>
      <c r="F255" s="168">
        <v>2.7E-2</v>
      </c>
      <c r="G255" s="168">
        <v>2.7E-2</v>
      </c>
      <c r="H255" s="169"/>
      <c r="I255" s="170">
        <v>4</v>
      </c>
      <c r="J255" s="170">
        <v>4</v>
      </c>
      <c r="K255" s="167"/>
      <c r="L255" s="171">
        <v>2295.4466000000002</v>
      </c>
      <c r="M255" s="171">
        <v>-1114.0579700000001</v>
      </c>
      <c r="N255" s="171">
        <v>1181.3886299999999</v>
      </c>
      <c r="O255" s="166">
        <v>518.57143111220103</v>
      </c>
      <c r="P255" s="172">
        <v>247.95</v>
      </c>
      <c r="Q255" s="178">
        <v>2.091435495512</v>
      </c>
      <c r="R255" s="179">
        <v>503.54493888824402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1533.748315</v>
      </c>
      <c r="Y255" s="166">
        <v>673.23998088205497</v>
      </c>
      <c r="Z255" s="177">
        <v>573</v>
      </c>
      <c r="AA255" s="182">
        <v>1.1749388846109201</v>
      </c>
      <c r="AB255" s="183">
        <v>-32.7144194506402</v>
      </c>
      <c r="AC255" s="168">
        <v>1.7000000000000001E-2</v>
      </c>
      <c r="AD255" s="168">
        <v>1.7000000000000001E-2</v>
      </c>
      <c r="AE255" s="176">
        <v>0</v>
      </c>
      <c r="AF255" s="176">
        <v>33</v>
      </c>
      <c r="AG255" s="167"/>
      <c r="AH255" s="180">
        <v>70.349999999999994</v>
      </c>
      <c r="AI255" s="166">
        <v>30.8801856157557</v>
      </c>
      <c r="AJ255" s="181" t="s">
        <v>53</v>
      </c>
      <c r="AK255" s="173">
        <v>0.49016167644056702</v>
      </c>
      <c r="AL255" s="174">
        <v>-101.87888703384</v>
      </c>
      <c r="AM255" s="168"/>
      <c r="AN255" s="168"/>
      <c r="AO255" s="176">
        <v>74</v>
      </c>
      <c r="AP255" s="176">
        <v>102</v>
      </c>
      <c r="AQ255" s="167"/>
      <c r="AR255" s="180">
        <v>7</v>
      </c>
      <c r="AS255" s="166">
        <v>3.0726552851498199</v>
      </c>
      <c r="AT255" s="181" t="s">
        <v>54</v>
      </c>
      <c r="AU255" s="173">
        <v>0.19204095532186399</v>
      </c>
      <c r="AV255" s="174">
        <v>-36.74066972288</v>
      </c>
      <c r="AW255" s="168"/>
      <c r="AX255" s="168"/>
      <c r="AY255" s="176">
        <v>30</v>
      </c>
      <c r="AZ255" s="176">
        <v>37</v>
      </c>
      <c r="BA255" s="167"/>
      <c r="BB255" s="184">
        <v>64</v>
      </c>
      <c r="BC255" s="180">
        <v>28.0928483213698</v>
      </c>
      <c r="BD255" s="181" t="s">
        <v>55</v>
      </c>
      <c r="BE255" s="188">
        <v>0.87790151004280603</v>
      </c>
      <c r="BF255" s="171">
        <v>-23.48133944576</v>
      </c>
      <c r="BG255" s="168"/>
      <c r="BH255" s="168"/>
      <c r="BI255" s="176">
        <v>9</v>
      </c>
      <c r="BJ255" s="176">
        <v>24</v>
      </c>
      <c r="BK255" s="169"/>
      <c r="BL255" s="185">
        <v>0.8</v>
      </c>
      <c r="BM255" s="182">
        <v>0.86</v>
      </c>
      <c r="BN255" s="186">
        <v>2.2499999999999998E-3</v>
      </c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334</v>
      </c>
      <c r="D256" s="166">
        <v>10.796673092100001</v>
      </c>
      <c r="E256" s="167"/>
      <c r="F256" s="168">
        <v>2.7E-2</v>
      </c>
      <c r="G256" s="168">
        <v>2.7E-2</v>
      </c>
      <c r="H256" s="169"/>
      <c r="I256" s="170">
        <v>3</v>
      </c>
      <c r="J256" s="170">
        <v>3</v>
      </c>
      <c r="K256" s="167"/>
      <c r="L256" s="171">
        <v>11351.484420000001</v>
      </c>
      <c r="M256" s="171">
        <v>4699.4136099999996</v>
      </c>
      <c r="N256" s="171">
        <v>16050.89803</v>
      </c>
      <c r="O256" s="166">
        <v>1486.652220835</v>
      </c>
      <c r="P256" s="172">
        <v>287.5</v>
      </c>
      <c r="Q256" s="178">
        <v>5.17096424638261</v>
      </c>
      <c r="R256" s="179">
        <v>12326.045813225501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5547.6242249999996</v>
      </c>
      <c r="Y256" s="166">
        <v>513.82719266171296</v>
      </c>
      <c r="Z256" s="177">
        <v>573</v>
      </c>
      <c r="AA256" s="188">
        <v>0.89673157532585202</v>
      </c>
      <c r="AB256" s="171">
        <v>-1876.16819312796</v>
      </c>
      <c r="AC256" s="168"/>
      <c r="AD256" s="168"/>
      <c r="AE256" s="176">
        <v>639</v>
      </c>
      <c r="AF256" s="176">
        <v>1877</v>
      </c>
      <c r="AG256" s="167"/>
      <c r="AH256" s="180">
        <v>664.95</v>
      </c>
      <c r="AI256" s="166">
        <v>61.588416573115303</v>
      </c>
      <c r="AJ256" s="181" t="s">
        <v>53</v>
      </c>
      <c r="AK256" s="188">
        <v>0.97759391385897298</v>
      </c>
      <c r="AL256" s="171">
        <v>-151.27848576276</v>
      </c>
      <c r="AM256" s="168"/>
      <c r="AN256" s="168"/>
      <c r="AO256" s="176">
        <v>16</v>
      </c>
      <c r="AP256" s="176">
        <v>152</v>
      </c>
      <c r="AQ256" s="167"/>
      <c r="AR256" s="180">
        <v>74.3</v>
      </c>
      <c r="AS256" s="166">
        <v>6.8817495321189099</v>
      </c>
      <c r="AT256" s="181" t="s">
        <v>54</v>
      </c>
      <c r="AU256" s="173">
        <v>0.43010934575743198</v>
      </c>
      <c r="AV256" s="174">
        <v>-132.99612336832001</v>
      </c>
      <c r="AW256" s="168"/>
      <c r="AX256" s="168"/>
      <c r="AY256" s="176">
        <v>99</v>
      </c>
      <c r="AZ256" s="176">
        <v>133</v>
      </c>
      <c r="BA256" s="167"/>
      <c r="BB256" s="184">
        <v>405.8</v>
      </c>
      <c r="BC256" s="180">
        <v>37.585652222528303</v>
      </c>
      <c r="BD256" s="181" t="s">
        <v>55</v>
      </c>
      <c r="BE256" s="182">
        <v>1.1745516319540099</v>
      </c>
      <c r="BF256" s="183">
        <v>-8.7922467366399797</v>
      </c>
      <c r="BG256" s="168">
        <v>1.7000000000000001E-2</v>
      </c>
      <c r="BH256" s="168">
        <v>1.7000000000000001E-2</v>
      </c>
      <c r="BI256" s="176">
        <v>0</v>
      </c>
      <c r="BJ256" s="176">
        <v>9</v>
      </c>
      <c r="BK256" s="169"/>
      <c r="BL256" s="185">
        <v>0.8</v>
      </c>
      <c r="BM256" s="188">
        <v>0.76</v>
      </c>
      <c r="BN256" s="186"/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336</v>
      </c>
      <c r="D257" s="166">
        <v>1.4936029656000001</v>
      </c>
      <c r="E257" s="167"/>
      <c r="F257" s="168"/>
      <c r="G257" s="168"/>
      <c r="H257" s="169"/>
      <c r="I257" s="170">
        <v>1</v>
      </c>
      <c r="J257" s="170">
        <v>1</v>
      </c>
      <c r="K257" s="167"/>
      <c r="L257" s="171"/>
      <c r="M257" s="171">
        <v>149.07517000000001</v>
      </c>
      <c r="N257" s="171">
        <v>149.07517000000001</v>
      </c>
      <c r="O257" s="166">
        <v>99.809101503835393</v>
      </c>
      <c r="P257" s="172">
        <v>287.5</v>
      </c>
      <c r="Q257" s="173">
        <v>0.34716209218725402</v>
      </c>
      <c r="R257" s="174">
        <v>-366.21785313200002</v>
      </c>
      <c r="S257" s="168"/>
      <c r="T257" s="168"/>
      <c r="U257" s="175">
        <v>281</v>
      </c>
      <c r="V257" s="176">
        <v>367</v>
      </c>
      <c r="W257" s="167"/>
      <c r="X257" s="175">
        <v>186.24148</v>
      </c>
      <c r="Y257" s="166">
        <v>124.692762594499</v>
      </c>
      <c r="Z257" s="177">
        <v>573</v>
      </c>
      <c r="AA257" s="173">
        <v>0.21761389632547701</v>
      </c>
      <c r="AB257" s="174">
        <v>-840.75991914656004</v>
      </c>
      <c r="AC257" s="168"/>
      <c r="AD257" s="168"/>
      <c r="AE257" s="176">
        <v>670</v>
      </c>
      <c r="AF257" s="176">
        <v>841</v>
      </c>
      <c r="AG257" s="167"/>
      <c r="AH257" s="180">
        <v>13.8</v>
      </c>
      <c r="AI257" s="166">
        <v>9.2394031866804394</v>
      </c>
      <c r="AJ257" s="181" t="s">
        <v>53</v>
      </c>
      <c r="AK257" s="173">
        <v>0.146657193439372</v>
      </c>
      <c r="AL257" s="174">
        <v>-99.116384199359999</v>
      </c>
      <c r="AM257" s="168"/>
      <c r="AN257" s="168"/>
      <c r="AO257" s="176">
        <v>81</v>
      </c>
      <c r="AP257" s="176">
        <v>100</v>
      </c>
      <c r="AQ257" s="167"/>
      <c r="AR257" s="180"/>
      <c r="AS257" s="166" t="s">
        <v>145</v>
      </c>
      <c r="AT257" s="181" t="s">
        <v>54</v>
      </c>
      <c r="AU257" s="173"/>
      <c r="AV257" s="174"/>
      <c r="AW257" s="168"/>
      <c r="AX257" s="168"/>
      <c r="AY257" s="176">
        <v>24</v>
      </c>
      <c r="AZ257" s="176">
        <v>29</v>
      </c>
      <c r="BA257" s="167"/>
      <c r="BB257" s="184">
        <v>1</v>
      </c>
      <c r="BC257" s="180">
        <v>0.66952197004930802</v>
      </c>
      <c r="BD257" s="181" t="s">
        <v>55</v>
      </c>
      <c r="BE257" s="173">
        <v>2.09225615640409E-2</v>
      </c>
      <c r="BF257" s="174">
        <v>-56.354353879039998</v>
      </c>
      <c r="BG257" s="168"/>
      <c r="BH257" s="168"/>
      <c r="BI257" s="176">
        <v>47</v>
      </c>
      <c r="BJ257" s="176">
        <v>57</v>
      </c>
      <c r="BK257" s="169"/>
      <c r="BL257" s="185">
        <v>0.8</v>
      </c>
      <c r="BM257" s="173"/>
      <c r="BN257" s="186"/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337</v>
      </c>
      <c r="D258" s="166">
        <v>1.9227562632999999</v>
      </c>
      <c r="E258" s="167"/>
      <c r="F258" s="168">
        <v>7.8E-2</v>
      </c>
      <c r="G258" s="168">
        <v>7.8E-2</v>
      </c>
      <c r="H258" s="169"/>
      <c r="I258" s="170">
        <v>6</v>
      </c>
      <c r="J258" s="170">
        <v>6</v>
      </c>
      <c r="K258" s="167"/>
      <c r="L258" s="171">
        <v>992.47204999999997</v>
      </c>
      <c r="M258" s="171">
        <v>1263.74451</v>
      </c>
      <c r="N258" s="171">
        <v>2256.2165599999998</v>
      </c>
      <c r="O258" s="166">
        <v>1173.42827224897</v>
      </c>
      <c r="P258" s="172">
        <v>245.202</v>
      </c>
      <c r="Q258" s="178">
        <v>4.7855575087029099</v>
      </c>
      <c r="R258" s="179">
        <v>1690.46014247158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1472.158105</v>
      </c>
      <c r="Y258" s="166">
        <v>765.64988142249297</v>
      </c>
      <c r="Z258" s="177">
        <v>573</v>
      </c>
      <c r="AA258" s="178">
        <v>1.3362127075436201</v>
      </c>
      <c r="AB258" s="179">
        <v>150.07089835491999</v>
      </c>
      <c r="AC258" s="168">
        <v>0.02</v>
      </c>
      <c r="AD258" s="168">
        <v>0.02</v>
      </c>
      <c r="AE258" s="176">
        <v>0</v>
      </c>
      <c r="AF258" s="176">
        <v>0</v>
      </c>
      <c r="AG258" s="167"/>
      <c r="AH258" s="180">
        <v>168.7</v>
      </c>
      <c r="AI258" s="166">
        <v>87.738629809720393</v>
      </c>
      <c r="AJ258" s="181" t="s">
        <v>53</v>
      </c>
      <c r="AK258" s="178">
        <v>1.3926766636463599</v>
      </c>
      <c r="AL258" s="179">
        <v>23.339626494520001</v>
      </c>
      <c r="AM258" s="168">
        <v>0.02</v>
      </c>
      <c r="AN258" s="168">
        <v>0.02</v>
      </c>
      <c r="AO258" s="176">
        <v>0</v>
      </c>
      <c r="AP258" s="176">
        <v>0</v>
      </c>
      <c r="AQ258" s="167"/>
      <c r="AR258" s="180">
        <v>35.799999999999997</v>
      </c>
      <c r="AS258" s="166">
        <v>18.6191046069235</v>
      </c>
      <c r="AT258" s="181" t="s">
        <v>54</v>
      </c>
      <c r="AU258" s="182">
        <v>1.1636940379327201</v>
      </c>
      <c r="AV258" s="183">
        <v>-1.11692025535999</v>
      </c>
      <c r="AW258" s="168">
        <v>8.0000000000000002E-3</v>
      </c>
      <c r="AX258" s="168">
        <v>8.0000000000000002E-3</v>
      </c>
      <c r="AY258" s="176">
        <v>0</v>
      </c>
      <c r="AZ258" s="176">
        <v>2</v>
      </c>
      <c r="BA258" s="167"/>
      <c r="BB258" s="184">
        <v>131</v>
      </c>
      <c r="BC258" s="180">
        <v>68.131360433155706</v>
      </c>
      <c r="BD258" s="181" t="s">
        <v>55</v>
      </c>
      <c r="BE258" s="178">
        <v>2.1291050135361198</v>
      </c>
      <c r="BF258" s="179">
        <v>57.166159489279998</v>
      </c>
      <c r="BG258" s="168">
        <v>0.02</v>
      </c>
      <c r="BH258" s="168">
        <v>0.02</v>
      </c>
      <c r="BI258" s="176">
        <v>0</v>
      </c>
      <c r="BJ258" s="176">
        <v>0</v>
      </c>
      <c r="BK258" s="169"/>
      <c r="BL258" s="185">
        <v>0.8</v>
      </c>
      <c r="BM258" s="188">
        <v>0.77</v>
      </c>
      <c r="BN258" s="186"/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338</v>
      </c>
      <c r="D259" s="166">
        <v>4.3844463775999998</v>
      </c>
      <c r="E259" s="167"/>
      <c r="F259" s="168">
        <v>2.3E-2</v>
      </c>
      <c r="G259" s="168">
        <v>2.3E-2</v>
      </c>
      <c r="H259" s="169"/>
      <c r="I259" s="170">
        <v>3</v>
      </c>
      <c r="J259" s="170">
        <v>3</v>
      </c>
      <c r="K259" s="167"/>
      <c r="L259" s="171">
        <v>2153.5802699999999</v>
      </c>
      <c r="M259" s="171">
        <v>1010.74235</v>
      </c>
      <c r="N259" s="171">
        <v>3164.3226199999999</v>
      </c>
      <c r="O259" s="166">
        <v>721.715433940857</v>
      </c>
      <c r="P259" s="172">
        <v>287.5</v>
      </c>
      <c r="Q259" s="178">
        <v>2.5103145528377602</v>
      </c>
      <c r="R259" s="179">
        <v>1651.688619728</v>
      </c>
      <c r="S259" s="168">
        <v>0.01</v>
      </c>
      <c r="T259" s="168">
        <v>0.01</v>
      </c>
      <c r="U259" s="175">
        <v>0</v>
      </c>
      <c r="V259" s="176">
        <v>0</v>
      </c>
      <c r="W259" s="167"/>
      <c r="X259" s="175">
        <v>2404.1177550000002</v>
      </c>
      <c r="Y259" s="166">
        <v>548.32869373943402</v>
      </c>
      <c r="Z259" s="177">
        <v>573</v>
      </c>
      <c r="AA259" s="188">
        <v>0.95694361909150805</v>
      </c>
      <c r="AB259" s="171">
        <v>-610.62757423775997</v>
      </c>
      <c r="AC259" s="168"/>
      <c r="AD259" s="168"/>
      <c r="AE259" s="176">
        <v>109</v>
      </c>
      <c r="AF259" s="176">
        <v>611</v>
      </c>
      <c r="AG259" s="167"/>
      <c r="AH259" s="180">
        <v>211.8</v>
      </c>
      <c r="AI259" s="166">
        <v>48.307125178238998</v>
      </c>
      <c r="AJ259" s="181" t="s">
        <v>53</v>
      </c>
      <c r="AK259" s="173">
        <v>0.76677976473395304</v>
      </c>
      <c r="AL259" s="174">
        <v>-119.66414614656</v>
      </c>
      <c r="AM259" s="168"/>
      <c r="AN259" s="168"/>
      <c r="AO259" s="176">
        <v>65</v>
      </c>
      <c r="AP259" s="176">
        <v>120</v>
      </c>
      <c r="AQ259" s="167"/>
      <c r="AR259" s="180">
        <v>30.6</v>
      </c>
      <c r="AS259" s="166">
        <v>6.9792163855246203</v>
      </c>
      <c r="AT259" s="181" t="s">
        <v>54</v>
      </c>
      <c r="AU259" s="173">
        <v>0.43620102409528899</v>
      </c>
      <c r="AV259" s="174">
        <v>-53.581370449920001</v>
      </c>
      <c r="AW259" s="168"/>
      <c r="AX259" s="168"/>
      <c r="AY259" s="176">
        <v>40</v>
      </c>
      <c r="AZ259" s="176">
        <v>54</v>
      </c>
      <c r="BA259" s="167"/>
      <c r="BB259" s="184">
        <v>158.80000000000001</v>
      </c>
      <c r="BC259" s="180">
        <v>36.218939935336898</v>
      </c>
      <c r="BD259" s="181" t="s">
        <v>55</v>
      </c>
      <c r="BE259" s="182">
        <v>1.1318418729792801</v>
      </c>
      <c r="BF259" s="183">
        <v>-9.5627408998399801</v>
      </c>
      <c r="BG259" s="168">
        <v>1.2999999999999999E-2</v>
      </c>
      <c r="BH259" s="168">
        <v>1.2999999999999999E-2</v>
      </c>
      <c r="BI259" s="176">
        <v>0</v>
      </c>
      <c r="BJ259" s="176">
        <v>10</v>
      </c>
      <c r="BK259" s="169"/>
      <c r="BL259" s="185">
        <v>0.8</v>
      </c>
      <c r="BM259" s="188">
        <v>0.8</v>
      </c>
      <c r="BN259" s="186">
        <v>0</v>
      </c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339</v>
      </c>
      <c r="B260" s="165" t="s">
        <v>340</v>
      </c>
      <c r="C260" s="165" t="s">
        <v>341</v>
      </c>
      <c r="D260" s="166">
        <v>3.4164164510999999</v>
      </c>
      <c r="E260" s="167"/>
      <c r="F260" s="168">
        <v>0.01</v>
      </c>
      <c r="G260" s="168">
        <v>0.01</v>
      </c>
      <c r="H260" s="169"/>
      <c r="I260" s="170">
        <v>3</v>
      </c>
      <c r="J260" s="170">
        <v>3</v>
      </c>
      <c r="K260" s="167"/>
      <c r="L260" s="171">
        <v>1867.4073800000001</v>
      </c>
      <c r="M260" s="171">
        <v>2829.2809600000001</v>
      </c>
      <c r="N260" s="171">
        <v>4696.6883399999997</v>
      </c>
      <c r="O260" s="166">
        <v>1374.74116730933</v>
      </c>
      <c r="P260" s="172">
        <v>242.35900000000001</v>
      </c>
      <c r="Q260" s="178">
        <v>5.6723338820069804</v>
      </c>
      <c r="R260" s="179">
        <v>3703.0892103934302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1423.0607199999999</v>
      </c>
      <c r="Y260" s="166">
        <v>416.53608111558202</v>
      </c>
      <c r="Z260" s="177">
        <v>573</v>
      </c>
      <c r="AA260" s="173">
        <v>0.72693905953853799</v>
      </c>
      <c r="AB260" s="174">
        <v>-926.06723177636104</v>
      </c>
      <c r="AC260" s="168"/>
      <c r="AD260" s="168"/>
      <c r="AE260" s="176">
        <v>535</v>
      </c>
      <c r="AF260" s="176">
        <v>927</v>
      </c>
      <c r="AG260" s="167"/>
      <c r="AH260" s="180">
        <v>138.6</v>
      </c>
      <c r="AI260" s="166">
        <v>40.568824668718101</v>
      </c>
      <c r="AJ260" s="181" t="s">
        <v>53</v>
      </c>
      <c r="AK260" s="173">
        <v>0.64394959791616002</v>
      </c>
      <c r="AL260" s="174">
        <v>-119.68108370316</v>
      </c>
      <c r="AM260" s="168"/>
      <c r="AN260" s="168"/>
      <c r="AO260" s="176">
        <v>77</v>
      </c>
      <c r="AP260" s="176">
        <v>120</v>
      </c>
      <c r="AQ260" s="167"/>
      <c r="AR260" s="180">
        <v>16.8</v>
      </c>
      <c r="AS260" s="166">
        <v>4.9174332931779503</v>
      </c>
      <c r="AT260" s="181" t="s">
        <v>54</v>
      </c>
      <c r="AU260" s="173">
        <v>0.30733958082362201</v>
      </c>
      <c r="AV260" s="174">
        <v>-48.79519586112</v>
      </c>
      <c r="AW260" s="168"/>
      <c r="AX260" s="168"/>
      <c r="AY260" s="176">
        <v>38</v>
      </c>
      <c r="AZ260" s="176">
        <v>49</v>
      </c>
      <c r="BA260" s="167"/>
      <c r="BB260" s="184">
        <v>97.6</v>
      </c>
      <c r="BC260" s="180">
        <v>28.5679457984624</v>
      </c>
      <c r="BD260" s="181" t="s">
        <v>55</v>
      </c>
      <c r="BE260" s="188">
        <v>0.892748306201949</v>
      </c>
      <c r="BF260" s="171">
        <v>-33.59039172224</v>
      </c>
      <c r="BG260" s="168"/>
      <c r="BH260" s="168"/>
      <c r="BI260" s="176">
        <v>12</v>
      </c>
      <c r="BJ260" s="176">
        <v>34</v>
      </c>
      <c r="BK260" s="169"/>
      <c r="BL260" s="185">
        <v>0.8</v>
      </c>
      <c r="BM260" s="182">
        <v>0.84</v>
      </c>
      <c r="BN260" s="186">
        <v>1.5E-3</v>
      </c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339</v>
      </c>
      <c r="B261" s="165" t="s">
        <v>340</v>
      </c>
      <c r="C261" s="165" t="s">
        <v>342</v>
      </c>
      <c r="D261" s="166">
        <v>2.6960688311999998</v>
      </c>
      <c r="E261" s="167"/>
      <c r="F261" s="168">
        <v>4.8000000000000001E-2</v>
      </c>
      <c r="G261" s="168">
        <v>4.8000000000000001E-2</v>
      </c>
      <c r="H261" s="169"/>
      <c r="I261" s="170">
        <v>4</v>
      </c>
      <c r="J261" s="170">
        <v>4</v>
      </c>
      <c r="K261" s="167"/>
      <c r="L261" s="171">
        <v>1274.1777500000001</v>
      </c>
      <c r="M261" s="171">
        <v>46.716299999999997</v>
      </c>
      <c r="N261" s="171">
        <v>1320.8940500000001</v>
      </c>
      <c r="O261" s="166">
        <v>489.93335582314501</v>
      </c>
      <c r="P261" s="172">
        <v>212.5</v>
      </c>
      <c r="Q261" s="178">
        <v>2.3055687332853898</v>
      </c>
      <c r="R261" s="179">
        <v>633.39649804400005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1933.28242</v>
      </c>
      <c r="Y261" s="166">
        <v>717.07457822562696</v>
      </c>
      <c r="Z261" s="177">
        <v>573</v>
      </c>
      <c r="AA261" s="178">
        <v>1.25143905449499</v>
      </c>
      <c r="AB261" s="179">
        <v>79.465491666880098</v>
      </c>
      <c r="AC261" s="168">
        <v>0.02</v>
      </c>
      <c r="AD261" s="168">
        <v>0.02</v>
      </c>
      <c r="AE261" s="176">
        <v>0</v>
      </c>
      <c r="AF261" s="176">
        <v>0</v>
      </c>
      <c r="AG261" s="167"/>
      <c r="AH261" s="180">
        <v>162.4</v>
      </c>
      <c r="AI261" s="166">
        <v>60.235850850928401</v>
      </c>
      <c r="AJ261" s="181" t="s">
        <v>53</v>
      </c>
      <c r="AK261" s="188">
        <v>0.95612461668140303</v>
      </c>
      <c r="AL261" s="171">
        <v>-41.422803638719998</v>
      </c>
      <c r="AM261" s="168"/>
      <c r="AN261" s="168"/>
      <c r="AO261" s="176">
        <v>8</v>
      </c>
      <c r="AP261" s="176">
        <v>42</v>
      </c>
      <c r="AQ261" s="167"/>
      <c r="AR261" s="180">
        <v>16</v>
      </c>
      <c r="AS261" s="166">
        <v>5.9345665862983603</v>
      </c>
      <c r="AT261" s="181" t="s">
        <v>54</v>
      </c>
      <c r="AU261" s="173">
        <v>0.37091041164364802</v>
      </c>
      <c r="AV261" s="174">
        <v>-35.764521559039999</v>
      </c>
      <c r="AW261" s="168"/>
      <c r="AX261" s="168"/>
      <c r="AY261" s="176">
        <v>28</v>
      </c>
      <c r="AZ261" s="176">
        <v>36</v>
      </c>
      <c r="BA261" s="167"/>
      <c r="BB261" s="184">
        <v>101.4</v>
      </c>
      <c r="BC261" s="180">
        <v>37.610315740665897</v>
      </c>
      <c r="BD261" s="181" t="s">
        <v>55</v>
      </c>
      <c r="BE261" s="182">
        <v>1.1753223668958099</v>
      </c>
      <c r="BF261" s="183">
        <v>-2.12904311807999</v>
      </c>
      <c r="BG261" s="168">
        <v>1.7999999999999999E-2</v>
      </c>
      <c r="BH261" s="168">
        <v>1.7999999999999999E-2</v>
      </c>
      <c r="BI261" s="176">
        <v>0</v>
      </c>
      <c r="BJ261" s="176">
        <v>3</v>
      </c>
      <c r="BK261" s="169"/>
      <c r="BL261" s="185">
        <v>0.8</v>
      </c>
      <c r="BM261" s="188">
        <v>0.76</v>
      </c>
      <c r="BN261" s="186"/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339</v>
      </c>
      <c r="B262" s="165" t="s">
        <v>340</v>
      </c>
      <c r="C262" s="165" t="s">
        <v>343</v>
      </c>
      <c r="D262" s="166">
        <v>1</v>
      </c>
      <c r="E262" s="167"/>
      <c r="F262" s="168">
        <v>0.03</v>
      </c>
      <c r="G262" s="168">
        <v>0.03</v>
      </c>
      <c r="H262" s="169"/>
      <c r="I262" s="170">
        <v>4</v>
      </c>
      <c r="J262" s="170">
        <v>4</v>
      </c>
      <c r="K262" s="167"/>
      <c r="L262" s="171">
        <v>578.85206000000005</v>
      </c>
      <c r="M262" s="171">
        <v>108.67958</v>
      </c>
      <c r="N262" s="171">
        <v>687.53164000000004</v>
      </c>
      <c r="O262" s="166">
        <v>687.53164000000004</v>
      </c>
      <c r="P262" s="172">
        <v>212.5</v>
      </c>
      <c r="Q262" s="178">
        <v>3.2354430117647102</v>
      </c>
      <c r="R262" s="179">
        <v>432.53163999999998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350.79103500000002</v>
      </c>
      <c r="Y262" s="166">
        <v>350.79103500000002</v>
      </c>
      <c r="Z262" s="177">
        <v>573</v>
      </c>
      <c r="AA262" s="173">
        <v>0.61220075916230399</v>
      </c>
      <c r="AB262" s="174">
        <v>-336.808965</v>
      </c>
      <c r="AC262" s="168"/>
      <c r="AD262" s="168"/>
      <c r="AE262" s="176">
        <v>223</v>
      </c>
      <c r="AF262" s="176">
        <v>337</v>
      </c>
      <c r="AG262" s="167"/>
      <c r="AH262" s="180">
        <v>53.2</v>
      </c>
      <c r="AI262" s="166">
        <v>53.2</v>
      </c>
      <c r="AJ262" s="181" t="s">
        <v>53</v>
      </c>
      <c r="AK262" s="188">
        <v>0.844444444444444</v>
      </c>
      <c r="AL262" s="171">
        <v>-22.4</v>
      </c>
      <c r="AM262" s="168"/>
      <c r="AN262" s="168"/>
      <c r="AO262" s="176">
        <v>10</v>
      </c>
      <c r="AP262" s="176">
        <v>23</v>
      </c>
      <c r="AQ262" s="167"/>
      <c r="AR262" s="180">
        <v>1</v>
      </c>
      <c r="AS262" s="166">
        <v>1</v>
      </c>
      <c r="AT262" s="181" t="s">
        <v>54</v>
      </c>
      <c r="AU262" s="173">
        <v>6.25E-2</v>
      </c>
      <c r="AV262" s="174">
        <v>-18.2</v>
      </c>
      <c r="AW262" s="168"/>
      <c r="AX262" s="168"/>
      <c r="AY262" s="176">
        <v>15</v>
      </c>
      <c r="AZ262" s="176">
        <v>19</v>
      </c>
      <c r="BA262" s="167"/>
      <c r="BB262" s="184">
        <v>50.2</v>
      </c>
      <c r="BC262" s="180">
        <v>50.2</v>
      </c>
      <c r="BD262" s="181" t="s">
        <v>55</v>
      </c>
      <c r="BE262" s="178">
        <v>1.5687500000000001</v>
      </c>
      <c r="BF262" s="179">
        <v>11.8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0.85</v>
      </c>
      <c r="BN262" s="186">
        <v>1.8749999999999999E-3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339</v>
      </c>
      <c r="B263" s="165" t="s">
        <v>340</v>
      </c>
      <c r="C263" s="165" t="s">
        <v>344</v>
      </c>
      <c r="D263" s="166">
        <v>2.4104500224000001</v>
      </c>
      <c r="E263" s="167"/>
      <c r="F263" s="168">
        <v>6.0000000000000001E-3</v>
      </c>
      <c r="G263" s="168">
        <v>6.0000000000000001E-3</v>
      </c>
      <c r="H263" s="169"/>
      <c r="I263" s="170">
        <v>3</v>
      </c>
      <c r="J263" s="170">
        <v>3</v>
      </c>
      <c r="K263" s="167"/>
      <c r="L263" s="171">
        <v>867.99607000000003</v>
      </c>
      <c r="M263" s="171">
        <v>-448.04102999999998</v>
      </c>
      <c r="N263" s="171">
        <v>419.95504</v>
      </c>
      <c r="O263" s="166">
        <v>174.222670496136</v>
      </c>
      <c r="P263" s="172">
        <v>212.5</v>
      </c>
      <c r="Q263" s="188">
        <v>0.81987139057005398</v>
      </c>
      <c r="R263" s="171">
        <v>-194.70971571199999</v>
      </c>
      <c r="S263" s="168"/>
      <c r="T263" s="168"/>
      <c r="U263" s="175">
        <v>93</v>
      </c>
      <c r="V263" s="176">
        <v>195</v>
      </c>
      <c r="W263" s="167"/>
      <c r="X263" s="175">
        <v>1463.94786</v>
      </c>
      <c r="Y263" s="166">
        <v>607.33383658475498</v>
      </c>
      <c r="Z263" s="177">
        <v>573</v>
      </c>
      <c r="AA263" s="182">
        <v>1.05991943557549</v>
      </c>
      <c r="AB263" s="183">
        <v>-193.47757540224001</v>
      </c>
      <c r="AC263" s="168">
        <v>6.0000000000000001E-3</v>
      </c>
      <c r="AD263" s="168">
        <v>6.0000000000000001E-3</v>
      </c>
      <c r="AE263" s="176">
        <v>0</v>
      </c>
      <c r="AF263" s="176">
        <v>194</v>
      </c>
      <c r="AG263" s="167"/>
      <c r="AH263" s="180">
        <v>80.7</v>
      </c>
      <c r="AI263" s="166">
        <v>33.479225559569898</v>
      </c>
      <c r="AJ263" s="181" t="s">
        <v>53</v>
      </c>
      <c r="AK263" s="173">
        <v>0.53141627872333197</v>
      </c>
      <c r="AL263" s="174">
        <v>-101.53002169344001</v>
      </c>
      <c r="AM263" s="168"/>
      <c r="AN263" s="168"/>
      <c r="AO263" s="176">
        <v>72</v>
      </c>
      <c r="AP263" s="176">
        <v>102</v>
      </c>
      <c r="AQ263" s="167"/>
      <c r="AR263" s="180">
        <v>7</v>
      </c>
      <c r="AS263" s="166">
        <v>2.90402204358104</v>
      </c>
      <c r="AT263" s="181" t="s">
        <v>54</v>
      </c>
      <c r="AU263" s="173">
        <v>0.181501377723815</v>
      </c>
      <c r="AV263" s="174">
        <v>-39.280640430079998</v>
      </c>
      <c r="AW263" s="168"/>
      <c r="AX263" s="168"/>
      <c r="AY263" s="176">
        <v>32</v>
      </c>
      <c r="AZ263" s="176">
        <v>40</v>
      </c>
      <c r="BA263" s="167"/>
      <c r="BB263" s="184">
        <v>43.6</v>
      </c>
      <c r="BC263" s="180">
        <v>18.087908728590399</v>
      </c>
      <c r="BD263" s="181" t="s">
        <v>55</v>
      </c>
      <c r="BE263" s="173">
        <v>0.56524714776845097</v>
      </c>
      <c r="BF263" s="174">
        <v>-48.961280860160002</v>
      </c>
      <c r="BG263" s="168"/>
      <c r="BH263" s="168"/>
      <c r="BI263" s="176">
        <v>34</v>
      </c>
      <c r="BJ263" s="176">
        <v>49</v>
      </c>
      <c r="BK263" s="169"/>
      <c r="BL263" s="185">
        <v>0.8</v>
      </c>
      <c r="BM263" s="182">
        <v>0.82</v>
      </c>
      <c r="BN263" s="186">
        <v>7.5000000000000002E-4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339</v>
      </c>
      <c r="B264" s="165" t="s">
        <v>340</v>
      </c>
      <c r="C264" s="165" t="s">
        <v>345</v>
      </c>
      <c r="D264" s="166">
        <v>4.4816822776</v>
      </c>
      <c r="E264" s="167"/>
      <c r="F264" s="168">
        <v>0.01</v>
      </c>
      <c r="G264" s="168">
        <v>0.01</v>
      </c>
      <c r="H264" s="169"/>
      <c r="I264" s="170">
        <v>3</v>
      </c>
      <c r="J264" s="170">
        <v>3</v>
      </c>
      <c r="K264" s="167"/>
      <c r="L264" s="171">
        <v>3120.8884400000002</v>
      </c>
      <c r="M264" s="171">
        <v>-78.330870000000004</v>
      </c>
      <c r="N264" s="171">
        <v>3042.5575699999999</v>
      </c>
      <c r="O264" s="166">
        <v>678.88738682058704</v>
      </c>
      <c r="P264" s="172">
        <v>218.52799999999999</v>
      </c>
      <c r="Q264" s="178">
        <v>3.1066379906491899</v>
      </c>
      <c r="R264" s="179">
        <v>1867.30989228875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2523.02304</v>
      </c>
      <c r="Y264" s="166">
        <v>562.96338823713097</v>
      </c>
      <c r="Z264" s="177">
        <v>573</v>
      </c>
      <c r="AA264" s="188">
        <v>0.98248409814508098</v>
      </c>
      <c r="AB264" s="171">
        <v>-558.58169407775995</v>
      </c>
      <c r="AC264" s="168"/>
      <c r="AD264" s="168"/>
      <c r="AE264" s="176">
        <v>45</v>
      </c>
      <c r="AF264" s="176">
        <v>559</v>
      </c>
      <c r="AG264" s="167"/>
      <c r="AH264" s="180">
        <v>173.6</v>
      </c>
      <c r="AI264" s="166">
        <v>38.735454511729699</v>
      </c>
      <c r="AJ264" s="181" t="s">
        <v>53</v>
      </c>
      <c r="AK264" s="173">
        <v>0.61484848431316996</v>
      </c>
      <c r="AL264" s="174">
        <v>-165.21518018655999</v>
      </c>
      <c r="AM264" s="168"/>
      <c r="AN264" s="168"/>
      <c r="AO264" s="176">
        <v>109</v>
      </c>
      <c r="AP264" s="176">
        <v>166</v>
      </c>
      <c r="AQ264" s="167"/>
      <c r="AR264" s="180">
        <v>19.3</v>
      </c>
      <c r="AS264" s="166">
        <v>4.30641861795152</v>
      </c>
      <c r="AT264" s="181" t="s">
        <v>54</v>
      </c>
      <c r="AU264" s="173">
        <v>0.26915116362197</v>
      </c>
      <c r="AV264" s="174">
        <v>-66.748299729920006</v>
      </c>
      <c r="AW264" s="168"/>
      <c r="AX264" s="168"/>
      <c r="AY264" s="176">
        <v>53</v>
      </c>
      <c r="AZ264" s="176">
        <v>67</v>
      </c>
      <c r="BA264" s="167"/>
      <c r="BB264" s="184">
        <v>129.4</v>
      </c>
      <c r="BC264" s="180">
        <v>28.8730864851257</v>
      </c>
      <c r="BD264" s="181" t="s">
        <v>55</v>
      </c>
      <c r="BE264" s="188">
        <v>0.90228395266017802</v>
      </c>
      <c r="BF264" s="171">
        <v>-42.696599459840002</v>
      </c>
      <c r="BG264" s="168"/>
      <c r="BH264" s="168"/>
      <c r="BI264" s="176">
        <v>15</v>
      </c>
      <c r="BJ264" s="176">
        <v>43</v>
      </c>
      <c r="BK264" s="169"/>
      <c r="BL264" s="185">
        <v>0.8</v>
      </c>
      <c r="BM264" s="182">
        <v>0.85</v>
      </c>
      <c r="BN264" s="186">
        <v>1.8749999999999999E-3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339</v>
      </c>
      <c r="B265" s="165" t="s">
        <v>340</v>
      </c>
      <c r="C265" s="165" t="s">
        <v>346</v>
      </c>
      <c r="D265" s="166">
        <v>8.7604801064999993</v>
      </c>
      <c r="E265" s="167"/>
      <c r="F265" s="168">
        <v>0.03</v>
      </c>
      <c r="G265" s="168">
        <v>0.03</v>
      </c>
      <c r="H265" s="169"/>
      <c r="I265" s="170">
        <v>3</v>
      </c>
      <c r="J265" s="170">
        <v>3</v>
      </c>
      <c r="K265" s="167"/>
      <c r="L265" s="171">
        <v>7071.8955900000001</v>
      </c>
      <c r="M265" s="171">
        <v>4041.5055200000002</v>
      </c>
      <c r="N265" s="171">
        <v>11113.401110000001</v>
      </c>
      <c r="O265" s="166">
        <v>1268.58356789763</v>
      </c>
      <c r="P265" s="172">
        <v>246.08699999999999</v>
      </c>
      <c r="Q265" s="178">
        <v>5.15502065488071</v>
      </c>
      <c r="R265" s="179">
        <v>8526.3927884380792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4328.7105499999998</v>
      </c>
      <c r="Y265" s="166">
        <v>494.117958990425</v>
      </c>
      <c r="Z265" s="177">
        <v>573</v>
      </c>
      <c r="AA265" s="188">
        <v>0.86233500696409204</v>
      </c>
      <c r="AB265" s="171">
        <v>-1694.9955712294</v>
      </c>
      <c r="AC265" s="168"/>
      <c r="AD265" s="168"/>
      <c r="AE265" s="176">
        <v>692</v>
      </c>
      <c r="AF265" s="176">
        <v>1695</v>
      </c>
      <c r="AG265" s="167"/>
      <c r="AH265" s="180">
        <v>529.25</v>
      </c>
      <c r="AI265" s="166">
        <v>60.413355611333799</v>
      </c>
      <c r="AJ265" s="181" t="s">
        <v>53</v>
      </c>
      <c r="AK265" s="188">
        <v>0.95894215256085402</v>
      </c>
      <c r="AL265" s="171">
        <v>-133.0422960514</v>
      </c>
      <c r="AM265" s="168"/>
      <c r="AN265" s="168"/>
      <c r="AO265" s="176">
        <v>23</v>
      </c>
      <c r="AP265" s="176">
        <v>134</v>
      </c>
      <c r="AQ265" s="167"/>
      <c r="AR265" s="180">
        <v>56.7</v>
      </c>
      <c r="AS265" s="166">
        <v>6.4722480173124701</v>
      </c>
      <c r="AT265" s="181" t="s">
        <v>54</v>
      </c>
      <c r="AU265" s="173">
        <v>0.40451550108202899</v>
      </c>
      <c r="AV265" s="174">
        <v>-111.5012180448</v>
      </c>
      <c r="AW265" s="168"/>
      <c r="AX265" s="168"/>
      <c r="AY265" s="176">
        <v>84</v>
      </c>
      <c r="AZ265" s="176">
        <v>112</v>
      </c>
      <c r="BA265" s="167"/>
      <c r="BB265" s="184">
        <v>585.79999999999995</v>
      </c>
      <c r="BC265" s="180">
        <v>66.868481279394103</v>
      </c>
      <c r="BD265" s="181" t="s">
        <v>55</v>
      </c>
      <c r="BE265" s="178">
        <v>2.0896400399810702</v>
      </c>
      <c r="BF265" s="179">
        <v>249.39756391040001</v>
      </c>
      <c r="BG265" s="168">
        <v>0.02</v>
      </c>
      <c r="BH265" s="168">
        <v>0.02</v>
      </c>
      <c r="BI265" s="176">
        <v>0</v>
      </c>
      <c r="BJ265" s="176">
        <v>0</v>
      </c>
      <c r="BK265" s="169"/>
      <c r="BL265" s="185">
        <v>0.8</v>
      </c>
      <c r="BM265" s="188">
        <v>0.74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339</v>
      </c>
      <c r="B266" s="165" t="s">
        <v>340</v>
      </c>
      <c r="C266" s="165" t="s">
        <v>347</v>
      </c>
      <c r="D266" s="166">
        <v>1.8422613011</v>
      </c>
      <c r="E266" s="167"/>
      <c r="F266" s="168">
        <v>0.03</v>
      </c>
      <c r="G266" s="168">
        <v>0.03</v>
      </c>
      <c r="H266" s="169"/>
      <c r="I266" s="170">
        <v>3</v>
      </c>
      <c r="J266" s="170">
        <v>3</v>
      </c>
      <c r="K266" s="167"/>
      <c r="L266" s="171">
        <v>1029.15381</v>
      </c>
      <c r="M266" s="171">
        <v>569.30971</v>
      </c>
      <c r="N266" s="171">
        <v>1598.46352</v>
      </c>
      <c r="O266" s="166">
        <v>867.66384282488605</v>
      </c>
      <c r="P266" s="172">
        <v>246.08699999999999</v>
      </c>
      <c r="Q266" s="178">
        <v>3.5258418479029201</v>
      </c>
      <c r="R266" s="179">
        <v>1054.43565183545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983.32424500000002</v>
      </c>
      <c r="Y266" s="166">
        <v>533.75937735481102</v>
      </c>
      <c r="Z266" s="177">
        <v>573</v>
      </c>
      <c r="AA266" s="188">
        <v>0.93151723796651098</v>
      </c>
      <c r="AB266" s="171">
        <v>-283.41462563635997</v>
      </c>
      <c r="AC266" s="168"/>
      <c r="AD266" s="168"/>
      <c r="AE266" s="176">
        <v>73</v>
      </c>
      <c r="AF266" s="176">
        <v>284</v>
      </c>
      <c r="AG266" s="167"/>
      <c r="AH266" s="180">
        <v>107.7</v>
      </c>
      <c r="AI266" s="166">
        <v>58.460762290177399</v>
      </c>
      <c r="AJ266" s="181" t="s">
        <v>53</v>
      </c>
      <c r="AK266" s="188">
        <v>0.92794860778059296</v>
      </c>
      <c r="AL266" s="171">
        <v>-31.57495436316</v>
      </c>
      <c r="AM266" s="168"/>
      <c r="AN266" s="168"/>
      <c r="AO266" s="176">
        <v>9</v>
      </c>
      <c r="AP266" s="176">
        <v>32</v>
      </c>
      <c r="AQ266" s="167"/>
      <c r="AR266" s="180">
        <v>15.8</v>
      </c>
      <c r="AS266" s="166">
        <v>8.5764163805459894</v>
      </c>
      <c r="AT266" s="181" t="s">
        <v>54</v>
      </c>
      <c r="AU266" s="173">
        <v>0.53602602378412401</v>
      </c>
      <c r="AV266" s="174">
        <v>-19.571416981119999</v>
      </c>
      <c r="AW266" s="168"/>
      <c r="AX266" s="168"/>
      <c r="AY266" s="176">
        <v>14</v>
      </c>
      <c r="AZ266" s="176">
        <v>20</v>
      </c>
      <c r="BA266" s="167"/>
      <c r="BB266" s="184">
        <v>87.4</v>
      </c>
      <c r="BC266" s="180">
        <v>47.441695674665802</v>
      </c>
      <c r="BD266" s="181" t="s">
        <v>55</v>
      </c>
      <c r="BE266" s="178">
        <v>1.4825529898333001</v>
      </c>
      <c r="BF266" s="179">
        <v>16.65716603776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8">
        <v>0.78</v>
      </c>
      <c r="BN266" s="186"/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339</v>
      </c>
      <c r="B267" s="165" t="s">
        <v>340</v>
      </c>
      <c r="C267" s="165" t="s">
        <v>348</v>
      </c>
      <c r="D267" s="166">
        <v>1.8752380952000001</v>
      </c>
      <c r="E267" s="167"/>
      <c r="F267" s="168">
        <v>0.08</v>
      </c>
      <c r="G267" s="168">
        <v>0.08</v>
      </c>
      <c r="H267" s="169"/>
      <c r="I267" s="170">
        <v>7</v>
      </c>
      <c r="J267" s="170">
        <v>7</v>
      </c>
      <c r="K267" s="167"/>
      <c r="L267" s="171">
        <v>1347.90382</v>
      </c>
      <c r="M267" s="171">
        <v>2757.9740200000001</v>
      </c>
      <c r="N267" s="171">
        <v>4105.8778400000001</v>
      </c>
      <c r="O267" s="166">
        <v>2189.5234799835398</v>
      </c>
      <c r="P267" s="172">
        <v>246.08699999999999</v>
      </c>
      <c r="Q267" s="178">
        <v>8.8973553254887108</v>
      </c>
      <c r="R267" s="179">
        <v>3552.1117794398201</v>
      </c>
      <c r="S267" s="168">
        <v>0.01</v>
      </c>
      <c r="T267" s="168">
        <v>0.01</v>
      </c>
      <c r="U267" s="175">
        <v>0</v>
      </c>
      <c r="V267" s="176">
        <v>0</v>
      </c>
      <c r="W267" s="167"/>
      <c r="X267" s="175">
        <v>1641.331265</v>
      </c>
      <c r="Y267" s="166">
        <v>875.265529855262</v>
      </c>
      <c r="Z267" s="177">
        <v>573</v>
      </c>
      <c r="AA267" s="178">
        <v>1.52751401370901</v>
      </c>
      <c r="AB267" s="179">
        <v>351.91755074048001</v>
      </c>
      <c r="AC267" s="168">
        <v>0.02</v>
      </c>
      <c r="AD267" s="168">
        <v>0.02</v>
      </c>
      <c r="AE267" s="176">
        <v>0</v>
      </c>
      <c r="AF267" s="176">
        <v>0</v>
      </c>
      <c r="AG267" s="167"/>
      <c r="AH267" s="180">
        <v>144.80000000000001</v>
      </c>
      <c r="AI267" s="166">
        <v>77.216861352508204</v>
      </c>
      <c r="AJ267" s="181" t="s">
        <v>53</v>
      </c>
      <c r="AK267" s="178">
        <v>1.22566446591283</v>
      </c>
      <c r="AL267" s="179">
        <v>3.03200000288001</v>
      </c>
      <c r="AM267" s="168">
        <v>0.02</v>
      </c>
      <c r="AN267" s="168">
        <v>0.02</v>
      </c>
      <c r="AO267" s="176">
        <v>0</v>
      </c>
      <c r="AP267" s="176">
        <v>0</v>
      </c>
      <c r="AQ267" s="167"/>
      <c r="AR267" s="180">
        <v>49</v>
      </c>
      <c r="AS267" s="166">
        <v>26.1300152366913</v>
      </c>
      <c r="AT267" s="181" t="s">
        <v>54</v>
      </c>
      <c r="AU267" s="178">
        <v>1.63312595229321</v>
      </c>
      <c r="AV267" s="179">
        <v>12.99542857216</v>
      </c>
      <c r="AW267" s="168">
        <v>0.01</v>
      </c>
      <c r="AX267" s="168">
        <v>0.01</v>
      </c>
      <c r="AY267" s="176">
        <v>0</v>
      </c>
      <c r="AZ267" s="176">
        <v>0</v>
      </c>
      <c r="BA267" s="167"/>
      <c r="BB267" s="184">
        <v>109.8</v>
      </c>
      <c r="BC267" s="180">
        <v>58.552564754871597</v>
      </c>
      <c r="BD267" s="181" t="s">
        <v>55</v>
      </c>
      <c r="BE267" s="178">
        <v>1.8297676485897401</v>
      </c>
      <c r="BF267" s="179">
        <v>37.79085714432</v>
      </c>
      <c r="BG267" s="168">
        <v>0.02</v>
      </c>
      <c r="BH267" s="168">
        <v>0.02</v>
      </c>
      <c r="BI267" s="176">
        <v>0</v>
      </c>
      <c r="BJ267" s="176">
        <v>0</v>
      </c>
      <c r="BK267" s="169"/>
      <c r="BL267" s="185">
        <v>0.8</v>
      </c>
      <c r="BM267" s="182">
        <v>0.88</v>
      </c>
      <c r="BN267" s="186">
        <v>3.0000000000000001E-3</v>
      </c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339</v>
      </c>
      <c r="B268" s="165" t="s">
        <v>340</v>
      </c>
      <c r="C268" s="165" t="s">
        <v>349</v>
      </c>
      <c r="D268" s="166">
        <v>4.0366848485000002</v>
      </c>
      <c r="E268" s="167"/>
      <c r="F268" s="168">
        <v>2.5999999999999999E-2</v>
      </c>
      <c r="G268" s="168">
        <v>2.5999999999999999E-2</v>
      </c>
      <c r="H268" s="169"/>
      <c r="I268" s="170">
        <v>3</v>
      </c>
      <c r="J268" s="170">
        <v>3</v>
      </c>
      <c r="K268" s="167"/>
      <c r="L268" s="171">
        <v>1050.3257000000001</v>
      </c>
      <c r="M268" s="171">
        <v>642.90835000000004</v>
      </c>
      <c r="N268" s="171">
        <v>1693.23405</v>
      </c>
      <c r="O268" s="166">
        <v>419.46154172258298</v>
      </c>
      <c r="P268" s="172">
        <v>212.5</v>
      </c>
      <c r="Q268" s="178">
        <v>1.9739366669298</v>
      </c>
      <c r="R268" s="179">
        <v>663.87941363250002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1613.1089099999999</v>
      </c>
      <c r="Y268" s="166">
        <v>399.612298344127</v>
      </c>
      <c r="Z268" s="177">
        <v>573</v>
      </c>
      <c r="AA268" s="173">
        <v>0.69740366203163595</v>
      </c>
      <c r="AB268" s="174">
        <v>-1162.5155918286</v>
      </c>
      <c r="AC268" s="168"/>
      <c r="AD268" s="168"/>
      <c r="AE268" s="176">
        <v>700</v>
      </c>
      <c r="AF268" s="176">
        <v>1163</v>
      </c>
      <c r="AG268" s="167"/>
      <c r="AH268" s="180">
        <v>162.5</v>
      </c>
      <c r="AI268" s="166">
        <v>40.255805468783002</v>
      </c>
      <c r="AJ268" s="181" t="s">
        <v>53</v>
      </c>
      <c r="AK268" s="173">
        <v>0.63898103918703197</v>
      </c>
      <c r="AL268" s="174">
        <v>-142.6733745466</v>
      </c>
      <c r="AM268" s="168"/>
      <c r="AN268" s="168"/>
      <c r="AO268" s="176">
        <v>92</v>
      </c>
      <c r="AP268" s="176">
        <v>143</v>
      </c>
      <c r="AQ268" s="167"/>
      <c r="AR268" s="180">
        <v>24.4</v>
      </c>
      <c r="AS268" s="166">
        <v>6.0445640211588101</v>
      </c>
      <c r="AT268" s="181" t="s">
        <v>54</v>
      </c>
      <c r="AU268" s="173">
        <v>0.37778525132242602</v>
      </c>
      <c r="AV268" s="174">
        <v>-53.1043490912</v>
      </c>
      <c r="AW268" s="168"/>
      <c r="AX268" s="168"/>
      <c r="AY268" s="176">
        <v>41</v>
      </c>
      <c r="AZ268" s="176">
        <v>54</v>
      </c>
      <c r="BA268" s="167"/>
      <c r="BB268" s="184">
        <v>150.4</v>
      </c>
      <c r="BC268" s="180">
        <v>37.2582962615691</v>
      </c>
      <c r="BD268" s="181" t="s">
        <v>55</v>
      </c>
      <c r="BE268" s="182">
        <v>1.1643217581740299</v>
      </c>
      <c r="BF268" s="183">
        <v>-4.6086981823999897</v>
      </c>
      <c r="BG268" s="168">
        <v>1.6E-2</v>
      </c>
      <c r="BH268" s="168">
        <v>1.6E-2</v>
      </c>
      <c r="BI268" s="176">
        <v>0</v>
      </c>
      <c r="BJ268" s="176">
        <v>5</v>
      </c>
      <c r="BK268" s="169"/>
      <c r="BL268" s="185">
        <v>0.8</v>
      </c>
      <c r="BM268" s="188">
        <v>0.79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339</v>
      </c>
      <c r="B269" s="165" t="s">
        <v>340</v>
      </c>
      <c r="C269" s="165" t="s">
        <v>350</v>
      </c>
      <c r="D269" s="166">
        <v>2.7711007085000001</v>
      </c>
      <c r="E269" s="167"/>
      <c r="F269" s="168">
        <v>0.01</v>
      </c>
      <c r="G269" s="168">
        <v>0.01</v>
      </c>
      <c r="H269" s="169"/>
      <c r="I269" s="170">
        <v>3</v>
      </c>
      <c r="J269" s="170">
        <v>3</v>
      </c>
      <c r="K269" s="167"/>
      <c r="L269" s="171">
        <v>1628.7787499999999</v>
      </c>
      <c r="M269" s="171">
        <v>442.03712999999999</v>
      </c>
      <c r="N269" s="171">
        <v>2070.8158800000001</v>
      </c>
      <c r="O269" s="166">
        <v>747.29001138357603</v>
      </c>
      <c r="P269" s="172">
        <v>243.43</v>
      </c>
      <c r="Q269" s="178">
        <v>3.06983531768301</v>
      </c>
      <c r="R269" s="179">
        <v>1261.33302543581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806.67054499999995</v>
      </c>
      <c r="Y269" s="166">
        <v>291.10112906602097</v>
      </c>
      <c r="Z269" s="177">
        <v>573</v>
      </c>
      <c r="AA269" s="173">
        <v>0.50802989365797702</v>
      </c>
      <c r="AB269" s="174">
        <v>-1098.7383021646001</v>
      </c>
      <c r="AC269" s="168"/>
      <c r="AD269" s="168"/>
      <c r="AE269" s="176">
        <v>782</v>
      </c>
      <c r="AF269" s="176">
        <v>1099</v>
      </c>
      <c r="AG269" s="167"/>
      <c r="AH269" s="180">
        <v>162.69999999999999</v>
      </c>
      <c r="AI269" s="166">
        <v>58.713131392496301</v>
      </c>
      <c r="AJ269" s="181" t="s">
        <v>53</v>
      </c>
      <c r="AK269" s="188">
        <v>0.93195446654755998</v>
      </c>
      <c r="AL269" s="171">
        <v>-46.795213562599997</v>
      </c>
      <c r="AM269" s="168"/>
      <c r="AN269" s="168"/>
      <c r="AO269" s="176">
        <v>12</v>
      </c>
      <c r="AP269" s="176">
        <v>47</v>
      </c>
      <c r="AQ269" s="167"/>
      <c r="AR269" s="180">
        <v>9.8000000000000007</v>
      </c>
      <c r="AS269" s="166">
        <v>3.5365008460139098</v>
      </c>
      <c r="AT269" s="181" t="s">
        <v>54</v>
      </c>
      <c r="AU269" s="173">
        <v>0.221031302875869</v>
      </c>
      <c r="AV269" s="174">
        <v>-43.405133603199999</v>
      </c>
      <c r="AW269" s="168"/>
      <c r="AX269" s="168"/>
      <c r="AY269" s="176">
        <v>35</v>
      </c>
      <c r="AZ269" s="176">
        <v>44</v>
      </c>
      <c r="BA269" s="167"/>
      <c r="BB269" s="184">
        <v>86.8</v>
      </c>
      <c r="BC269" s="180">
        <v>31.323293207551799</v>
      </c>
      <c r="BD269" s="181" t="s">
        <v>55</v>
      </c>
      <c r="BE269" s="188">
        <v>0.97885291273599295</v>
      </c>
      <c r="BF269" s="171">
        <v>-19.6102672064</v>
      </c>
      <c r="BG269" s="168"/>
      <c r="BH269" s="168"/>
      <c r="BI269" s="176">
        <v>2</v>
      </c>
      <c r="BJ269" s="176">
        <v>20</v>
      </c>
      <c r="BK269" s="169"/>
      <c r="BL269" s="185">
        <v>0.8</v>
      </c>
      <c r="BM269" s="182">
        <v>0.83</v>
      </c>
      <c r="BN269" s="186">
        <v>1.1249999999999999E-3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351</v>
      </c>
      <c r="D270" s="166">
        <v>4.6270713345000001</v>
      </c>
      <c r="E270" s="167"/>
      <c r="F270" s="168">
        <v>1.4999999999999999E-2</v>
      </c>
      <c r="G270" s="168">
        <v>1.4999999999999999E-2</v>
      </c>
      <c r="H270" s="169"/>
      <c r="I270" s="170">
        <v>3</v>
      </c>
      <c r="J270" s="170">
        <v>3</v>
      </c>
      <c r="K270" s="167"/>
      <c r="L270" s="171">
        <v>1761.6659</v>
      </c>
      <c r="M270" s="171">
        <v>-84.019030000000001</v>
      </c>
      <c r="N270" s="171">
        <v>1677.64687</v>
      </c>
      <c r="O270" s="166">
        <v>362.57207825850099</v>
      </c>
      <c r="P270" s="172">
        <v>254.44499999999999</v>
      </c>
      <c r="Q270" s="178">
        <v>1.42495265483111</v>
      </c>
      <c r="R270" s="179">
        <v>264.84467115177699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1784.3316199999999</v>
      </c>
      <c r="Y270" s="166">
        <v>385.62872517132098</v>
      </c>
      <c r="Z270" s="177">
        <v>573</v>
      </c>
      <c r="AA270" s="173">
        <v>0.67299952036879795</v>
      </c>
      <c r="AB270" s="174">
        <v>-1397.2426296021999</v>
      </c>
      <c r="AC270" s="168"/>
      <c r="AD270" s="168"/>
      <c r="AE270" s="176">
        <v>867</v>
      </c>
      <c r="AF270" s="176">
        <v>1398</v>
      </c>
      <c r="AG270" s="167"/>
      <c r="AH270" s="180">
        <v>244.2</v>
      </c>
      <c r="AI270" s="166">
        <v>52.776363783115997</v>
      </c>
      <c r="AJ270" s="181" t="s">
        <v>53</v>
      </c>
      <c r="AK270" s="188">
        <v>0.83772006004945998</v>
      </c>
      <c r="AL270" s="171">
        <v>-105.6065928882</v>
      </c>
      <c r="AM270" s="168"/>
      <c r="AN270" s="168"/>
      <c r="AO270" s="176">
        <v>48</v>
      </c>
      <c r="AP270" s="176">
        <v>106</v>
      </c>
      <c r="AQ270" s="167"/>
      <c r="AR270" s="180">
        <v>14</v>
      </c>
      <c r="AS270" s="166">
        <v>3.0256719613579999</v>
      </c>
      <c r="AT270" s="181" t="s">
        <v>54</v>
      </c>
      <c r="AU270" s="173">
        <v>0.18910449758487499</v>
      </c>
      <c r="AV270" s="174">
        <v>-74.839769622399999</v>
      </c>
      <c r="AW270" s="168"/>
      <c r="AX270" s="168"/>
      <c r="AY270" s="176">
        <v>61</v>
      </c>
      <c r="AZ270" s="176">
        <v>75</v>
      </c>
      <c r="BA270" s="167"/>
      <c r="BB270" s="184">
        <v>156.19999999999999</v>
      </c>
      <c r="BC270" s="180">
        <v>33.757854311722802</v>
      </c>
      <c r="BD270" s="181" t="s">
        <v>55</v>
      </c>
      <c r="BE270" s="182">
        <v>1.05493294724134</v>
      </c>
      <c r="BF270" s="183">
        <v>-21.479539244800002</v>
      </c>
      <c r="BG270" s="168">
        <v>5.0000000000000001E-3</v>
      </c>
      <c r="BH270" s="168">
        <v>5.0000000000000001E-3</v>
      </c>
      <c r="BI270" s="176">
        <v>0</v>
      </c>
      <c r="BJ270" s="176">
        <v>22</v>
      </c>
      <c r="BK270" s="169"/>
      <c r="BL270" s="185">
        <v>0.8</v>
      </c>
      <c r="BM270" s="188">
        <v>0.78</v>
      </c>
      <c r="BN270" s="186"/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352</v>
      </c>
      <c r="D271" s="166">
        <v>4.6545454546</v>
      </c>
      <c r="E271" s="167"/>
      <c r="F271" s="168">
        <v>1.7999999999999999E-2</v>
      </c>
      <c r="G271" s="168">
        <v>1.7999999999999999E-2</v>
      </c>
      <c r="H271" s="169"/>
      <c r="I271" s="170">
        <v>4</v>
      </c>
      <c r="J271" s="170">
        <v>4</v>
      </c>
      <c r="K271" s="167"/>
      <c r="L271" s="171">
        <v>2403.2882</v>
      </c>
      <c r="M271" s="171">
        <v>3417.0837299999998</v>
      </c>
      <c r="N271" s="171">
        <v>5820.3719300000002</v>
      </c>
      <c r="O271" s="166">
        <v>1250.47053182128</v>
      </c>
      <c r="P271" s="172">
        <v>212.5</v>
      </c>
      <c r="Q271" s="178">
        <v>5.8845672085707301</v>
      </c>
      <c r="R271" s="179">
        <v>4633.4628390770004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2691.9526249999999</v>
      </c>
      <c r="Y271" s="166">
        <v>578.34919677056598</v>
      </c>
      <c r="Z271" s="177">
        <v>573</v>
      </c>
      <c r="AA271" s="182">
        <v>1.0093354219381601</v>
      </c>
      <c r="AB271" s="183">
        <v>-508.51282958296002</v>
      </c>
      <c r="AC271" s="168">
        <v>1E-3</v>
      </c>
      <c r="AD271" s="168">
        <v>1E-3</v>
      </c>
      <c r="AE271" s="176">
        <v>0</v>
      </c>
      <c r="AF271" s="176">
        <v>509</v>
      </c>
      <c r="AG271" s="167"/>
      <c r="AH271" s="180">
        <v>179.45</v>
      </c>
      <c r="AI271" s="166">
        <v>38.553710937048201</v>
      </c>
      <c r="AJ271" s="181" t="s">
        <v>53</v>
      </c>
      <c r="AK271" s="173">
        <v>0.61196366566743199</v>
      </c>
      <c r="AL271" s="174">
        <v>-172.43363636775999</v>
      </c>
      <c r="AM271" s="168"/>
      <c r="AN271" s="168"/>
      <c r="AO271" s="176">
        <v>114</v>
      </c>
      <c r="AP271" s="176">
        <v>173</v>
      </c>
      <c r="AQ271" s="167"/>
      <c r="AR271" s="180">
        <v>40.799999999999997</v>
      </c>
      <c r="AS271" s="166">
        <v>8.7656249998972804</v>
      </c>
      <c r="AT271" s="181" t="s">
        <v>54</v>
      </c>
      <c r="AU271" s="173">
        <v>0.54785156249358002</v>
      </c>
      <c r="AV271" s="174">
        <v>-48.567272728319999</v>
      </c>
      <c r="AW271" s="168"/>
      <c r="AX271" s="168"/>
      <c r="AY271" s="176">
        <v>34</v>
      </c>
      <c r="AZ271" s="176">
        <v>49</v>
      </c>
      <c r="BA271" s="167"/>
      <c r="BB271" s="184">
        <v>159.19999999999999</v>
      </c>
      <c r="BC271" s="180">
        <v>34.203124999599197</v>
      </c>
      <c r="BD271" s="181" t="s">
        <v>55</v>
      </c>
      <c r="BE271" s="182">
        <v>1.06884765623747</v>
      </c>
      <c r="BF271" s="183">
        <v>-19.53454545664</v>
      </c>
      <c r="BG271" s="168">
        <v>7.0000000000000001E-3</v>
      </c>
      <c r="BH271" s="168">
        <v>7.0000000000000001E-3</v>
      </c>
      <c r="BI271" s="176">
        <v>0</v>
      </c>
      <c r="BJ271" s="176">
        <v>20</v>
      </c>
      <c r="BK271" s="169"/>
      <c r="BL271" s="185">
        <v>0.8</v>
      </c>
      <c r="BM271" s="188">
        <v>0.77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353</v>
      </c>
      <c r="D272" s="166">
        <v>6.2429622962</v>
      </c>
      <c r="E272" s="167"/>
      <c r="F272" s="168">
        <v>0.03</v>
      </c>
      <c r="G272" s="168">
        <v>0.03</v>
      </c>
      <c r="H272" s="169"/>
      <c r="I272" s="170">
        <v>3</v>
      </c>
      <c r="J272" s="170">
        <v>3</v>
      </c>
      <c r="K272" s="167"/>
      <c r="L272" s="171">
        <v>3013.06979</v>
      </c>
      <c r="M272" s="171">
        <v>3332.4895799999999</v>
      </c>
      <c r="N272" s="171">
        <v>6345.5593699999999</v>
      </c>
      <c r="O272" s="166">
        <v>1016.43403706962</v>
      </c>
      <c r="P272" s="172">
        <v>250.489</v>
      </c>
      <c r="Q272" s="178">
        <v>4.05779909325208</v>
      </c>
      <c r="R272" s="179">
        <v>4469.0073108645902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2726.96774</v>
      </c>
      <c r="Y272" s="166">
        <v>436.806696984197</v>
      </c>
      <c r="Z272" s="177">
        <v>573</v>
      </c>
      <c r="AA272" s="173">
        <v>0.76231535250296101</v>
      </c>
      <c r="AB272" s="174">
        <v>-1565.6931348671201</v>
      </c>
      <c r="AC272" s="168"/>
      <c r="AD272" s="168"/>
      <c r="AE272" s="176">
        <v>851</v>
      </c>
      <c r="AF272" s="176">
        <v>1566</v>
      </c>
      <c r="AG272" s="167"/>
      <c r="AH272" s="180">
        <v>255.4</v>
      </c>
      <c r="AI272" s="166">
        <v>40.910066068388403</v>
      </c>
      <c r="AJ272" s="181" t="s">
        <v>53</v>
      </c>
      <c r="AK272" s="173">
        <v>0.64936612806965799</v>
      </c>
      <c r="AL272" s="174">
        <v>-216.56794959272</v>
      </c>
      <c r="AM272" s="168"/>
      <c r="AN272" s="168"/>
      <c r="AO272" s="176">
        <v>138</v>
      </c>
      <c r="AP272" s="176">
        <v>217</v>
      </c>
      <c r="AQ272" s="167"/>
      <c r="AR272" s="180">
        <v>54.4</v>
      </c>
      <c r="AS272" s="166">
        <v>8.7138120364930707</v>
      </c>
      <c r="AT272" s="181" t="s">
        <v>54</v>
      </c>
      <c r="AU272" s="173">
        <v>0.54461325228081703</v>
      </c>
      <c r="AV272" s="174">
        <v>-65.464876087039997</v>
      </c>
      <c r="AW272" s="168"/>
      <c r="AX272" s="168"/>
      <c r="AY272" s="176">
        <v>46</v>
      </c>
      <c r="AZ272" s="176">
        <v>66</v>
      </c>
      <c r="BA272" s="167"/>
      <c r="BB272" s="184">
        <v>249.8</v>
      </c>
      <c r="BC272" s="180">
        <v>40.013056005808302</v>
      </c>
      <c r="BD272" s="181" t="s">
        <v>55</v>
      </c>
      <c r="BE272" s="178">
        <v>1.2504080001815101</v>
      </c>
      <c r="BF272" s="179">
        <v>10.070247825919999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8">
        <v>0.77</v>
      </c>
      <c r="BN272" s="186"/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354</v>
      </c>
      <c r="D273" s="166">
        <v>5.0415908392000004</v>
      </c>
      <c r="E273" s="167"/>
      <c r="F273" s="168">
        <v>3.9E-2</v>
      </c>
      <c r="G273" s="168">
        <v>3.9E-2</v>
      </c>
      <c r="H273" s="169"/>
      <c r="I273" s="170">
        <v>4</v>
      </c>
      <c r="J273" s="170">
        <v>4</v>
      </c>
      <c r="K273" s="167"/>
      <c r="L273" s="171">
        <v>2003.68759</v>
      </c>
      <c r="M273" s="171">
        <v>1472.5255500000001</v>
      </c>
      <c r="N273" s="171">
        <v>3476.2131399999998</v>
      </c>
      <c r="O273" s="166">
        <v>689.50719145459402</v>
      </c>
      <c r="P273" s="172">
        <v>216.363</v>
      </c>
      <c r="Q273" s="178">
        <v>3.1868073166604001</v>
      </c>
      <c r="R273" s="179">
        <v>2167.2366775097998</v>
      </c>
      <c r="S273" s="168">
        <v>0.01</v>
      </c>
      <c r="T273" s="168">
        <v>0.01</v>
      </c>
      <c r="U273" s="175">
        <v>0</v>
      </c>
      <c r="V273" s="176">
        <v>0</v>
      </c>
      <c r="W273" s="167"/>
      <c r="X273" s="175">
        <v>3191.7429400000001</v>
      </c>
      <c r="Y273" s="166">
        <v>633.08250149598905</v>
      </c>
      <c r="Z273" s="177">
        <v>573</v>
      </c>
      <c r="AA273" s="182">
        <v>1.1048560235532101</v>
      </c>
      <c r="AB273" s="183">
        <v>-274.85492103391999</v>
      </c>
      <c r="AC273" s="168">
        <v>0.01</v>
      </c>
      <c r="AD273" s="168">
        <v>0.01</v>
      </c>
      <c r="AE273" s="176">
        <v>0</v>
      </c>
      <c r="AF273" s="176">
        <v>275</v>
      </c>
      <c r="AG273" s="167"/>
      <c r="AH273" s="180">
        <v>219.6</v>
      </c>
      <c r="AI273" s="166">
        <v>43.557679907805898</v>
      </c>
      <c r="AJ273" s="181" t="s">
        <v>53</v>
      </c>
      <c r="AK273" s="173">
        <v>0.69139174456834696</v>
      </c>
      <c r="AL273" s="174">
        <v>-161.54426744352</v>
      </c>
      <c r="AM273" s="168"/>
      <c r="AN273" s="168"/>
      <c r="AO273" s="176">
        <v>99</v>
      </c>
      <c r="AP273" s="176">
        <v>162</v>
      </c>
      <c r="AQ273" s="167"/>
      <c r="AR273" s="180">
        <v>28.8</v>
      </c>
      <c r="AS273" s="166">
        <v>5.7124826108597899</v>
      </c>
      <c r="AT273" s="181" t="s">
        <v>54</v>
      </c>
      <c r="AU273" s="173">
        <v>0.35703016317873698</v>
      </c>
      <c r="AV273" s="174">
        <v>-67.998544112640005</v>
      </c>
      <c r="AW273" s="168"/>
      <c r="AX273" s="168"/>
      <c r="AY273" s="176">
        <v>52</v>
      </c>
      <c r="AZ273" s="176">
        <v>68</v>
      </c>
      <c r="BA273" s="167"/>
      <c r="BB273" s="184">
        <v>191.2</v>
      </c>
      <c r="BC273" s="180">
        <v>37.924537333208001</v>
      </c>
      <c r="BD273" s="181" t="s">
        <v>55</v>
      </c>
      <c r="BE273" s="182">
        <v>1.18514179166275</v>
      </c>
      <c r="BF273" s="183">
        <v>-2.3970882252799899</v>
      </c>
      <c r="BG273" s="168">
        <v>1.9E-2</v>
      </c>
      <c r="BH273" s="168">
        <v>1.9E-2</v>
      </c>
      <c r="BI273" s="176">
        <v>0</v>
      </c>
      <c r="BJ273" s="176">
        <v>3</v>
      </c>
      <c r="BK273" s="169"/>
      <c r="BL273" s="185">
        <v>0.8</v>
      </c>
      <c r="BM273" s="188">
        <v>0.8</v>
      </c>
      <c r="BN273" s="186">
        <v>0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355</v>
      </c>
      <c r="D274" s="166">
        <v>3.3249222622999999</v>
      </c>
      <c r="E274" s="167"/>
      <c r="F274" s="168">
        <v>3.3000000000000002E-2</v>
      </c>
      <c r="G274" s="168">
        <v>3.3000000000000002E-2</v>
      </c>
      <c r="H274" s="169"/>
      <c r="I274" s="170">
        <v>5</v>
      </c>
      <c r="J274" s="170">
        <v>5</v>
      </c>
      <c r="K274" s="167"/>
      <c r="L274" s="171">
        <v>2398.0965000000001</v>
      </c>
      <c r="M274" s="171">
        <v>1100.2274500000001</v>
      </c>
      <c r="N274" s="171">
        <v>3498.32395</v>
      </c>
      <c r="O274" s="166">
        <v>1052.1521028224099</v>
      </c>
      <c r="P274" s="172">
        <v>249.714</v>
      </c>
      <c r="Q274" s="178">
        <v>4.2134285735778096</v>
      </c>
      <c r="R274" s="179">
        <v>2501.9883846304201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1846.2218800000001</v>
      </c>
      <c r="Y274" s="166">
        <v>555.26768277670499</v>
      </c>
      <c r="Z274" s="177">
        <v>573</v>
      </c>
      <c r="AA274" s="188">
        <v>0.96905354760332396</v>
      </c>
      <c r="AB274" s="171">
        <v>-439.99466755748</v>
      </c>
      <c r="AC274" s="168"/>
      <c r="AD274" s="168"/>
      <c r="AE274" s="176">
        <v>59</v>
      </c>
      <c r="AF274" s="176">
        <v>440</v>
      </c>
      <c r="AG274" s="167"/>
      <c r="AH274" s="180">
        <v>218.3</v>
      </c>
      <c r="AI274" s="166">
        <v>65.655670352121803</v>
      </c>
      <c r="AJ274" s="181" t="s">
        <v>53</v>
      </c>
      <c r="AK274" s="182">
        <v>1.04215349765273</v>
      </c>
      <c r="AL274" s="183">
        <v>-33.064123029880001</v>
      </c>
      <c r="AM274" s="168">
        <v>4.0000000000000001E-3</v>
      </c>
      <c r="AN274" s="168">
        <v>4.0000000000000001E-3</v>
      </c>
      <c r="AO274" s="176">
        <v>0</v>
      </c>
      <c r="AP274" s="176">
        <v>34</v>
      </c>
      <c r="AQ274" s="167"/>
      <c r="AR274" s="180">
        <v>14.3</v>
      </c>
      <c r="AS274" s="166">
        <v>4.30085243259433</v>
      </c>
      <c r="AT274" s="181" t="s">
        <v>54</v>
      </c>
      <c r="AU274" s="173">
        <v>0.26880327703714602</v>
      </c>
      <c r="AV274" s="174">
        <v>-49.538507436160003</v>
      </c>
      <c r="AW274" s="168"/>
      <c r="AX274" s="168"/>
      <c r="AY274" s="176">
        <v>39</v>
      </c>
      <c r="AZ274" s="176">
        <v>50</v>
      </c>
      <c r="BA274" s="167"/>
      <c r="BB274" s="184">
        <v>126.2</v>
      </c>
      <c r="BC274" s="180">
        <v>37.955774614923399</v>
      </c>
      <c r="BD274" s="181" t="s">
        <v>55</v>
      </c>
      <c r="BE274" s="182">
        <v>1.18611795671636</v>
      </c>
      <c r="BF274" s="183">
        <v>-1.4770148723200001</v>
      </c>
      <c r="BG274" s="168">
        <v>1.9E-2</v>
      </c>
      <c r="BH274" s="168">
        <v>1.9E-2</v>
      </c>
      <c r="BI274" s="176">
        <v>0</v>
      </c>
      <c r="BJ274" s="176">
        <v>2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356</v>
      </c>
      <c r="D275" s="166">
        <v>2.6482683982999999</v>
      </c>
      <c r="E275" s="167"/>
      <c r="F275" s="168">
        <v>6.3E-2</v>
      </c>
      <c r="G275" s="168">
        <v>6.3E-2</v>
      </c>
      <c r="H275" s="169"/>
      <c r="I275" s="170">
        <v>6</v>
      </c>
      <c r="J275" s="170">
        <v>6</v>
      </c>
      <c r="K275" s="167"/>
      <c r="L275" s="171">
        <v>1096.4637499999999</v>
      </c>
      <c r="M275" s="171">
        <v>359.58780000000002</v>
      </c>
      <c r="N275" s="171">
        <v>1456.0515499999999</v>
      </c>
      <c r="O275" s="166">
        <v>549.81268172617297</v>
      </c>
      <c r="P275" s="172">
        <v>212.5</v>
      </c>
      <c r="Q275" s="178">
        <v>2.5873537963584599</v>
      </c>
      <c r="R275" s="179">
        <v>780.74310843349997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1966.774365</v>
      </c>
      <c r="Y275" s="166">
        <v>742.66428820527801</v>
      </c>
      <c r="Z275" s="177">
        <v>573</v>
      </c>
      <c r="AA275" s="178">
        <v>1.2960982342151399</v>
      </c>
      <c r="AB275" s="179">
        <v>145.82501432891999</v>
      </c>
      <c r="AC275" s="168">
        <v>0.02</v>
      </c>
      <c r="AD275" s="168">
        <v>0.02</v>
      </c>
      <c r="AE275" s="176">
        <v>0</v>
      </c>
      <c r="AF275" s="176">
        <v>0</v>
      </c>
      <c r="AG275" s="167"/>
      <c r="AH275" s="180">
        <v>188.9</v>
      </c>
      <c r="AI275" s="166">
        <v>71.329628115209303</v>
      </c>
      <c r="AJ275" s="181" t="s">
        <v>53</v>
      </c>
      <c r="AK275" s="182">
        <v>1.13221631928904</v>
      </c>
      <c r="AL275" s="183">
        <v>-11.30909091148</v>
      </c>
      <c r="AM275" s="168">
        <v>1.2999999999999999E-2</v>
      </c>
      <c r="AN275" s="168">
        <v>1.2999999999999999E-2</v>
      </c>
      <c r="AO275" s="176">
        <v>0</v>
      </c>
      <c r="AP275" s="176">
        <v>12</v>
      </c>
      <c r="AQ275" s="167"/>
      <c r="AR275" s="180">
        <v>13.2</v>
      </c>
      <c r="AS275" s="166">
        <v>4.9843890477541697</v>
      </c>
      <c r="AT275" s="181" t="s">
        <v>54</v>
      </c>
      <c r="AU275" s="173">
        <v>0.31152431548463599</v>
      </c>
      <c r="AV275" s="174">
        <v>-37.646753247360003</v>
      </c>
      <c r="AW275" s="168"/>
      <c r="AX275" s="168"/>
      <c r="AY275" s="176">
        <v>30</v>
      </c>
      <c r="AZ275" s="176">
        <v>38</v>
      </c>
      <c r="BA275" s="167"/>
      <c r="BB275" s="184">
        <v>119</v>
      </c>
      <c r="BC275" s="180">
        <v>44.935022475965603</v>
      </c>
      <c r="BD275" s="181" t="s">
        <v>55</v>
      </c>
      <c r="BE275" s="178">
        <v>1.40421945237393</v>
      </c>
      <c r="BF275" s="179">
        <v>17.306493505279999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2">
        <v>0.85</v>
      </c>
      <c r="BN275" s="186">
        <v>1.8749999999999999E-3</v>
      </c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357</v>
      </c>
      <c r="C276" s="165" t="s">
        <v>358</v>
      </c>
      <c r="D276" s="166">
        <v>2.6856036307000002</v>
      </c>
      <c r="E276" s="167"/>
      <c r="F276" s="168">
        <v>7.0000000000000007E-2</v>
      </c>
      <c r="G276" s="168">
        <v>7.0000000000000007E-2</v>
      </c>
      <c r="H276" s="169"/>
      <c r="I276" s="170">
        <v>6</v>
      </c>
      <c r="J276" s="170">
        <v>6</v>
      </c>
      <c r="K276" s="167"/>
      <c r="L276" s="171">
        <v>5591.2634900000003</v>
      </c>
      <c r="M276" s="171">
        <v>1420.78782</v>
      </c>
      <c r="N276" s="171">
        <v>7012.0513099999998</v>
      </c>
      <c r="O276" s="166">
        <v>2610.9777443860198</v>
      </c>
      <c r="P276" s="172">
        <v>212.5</v>
      </c>
      <c r="Q276" s="178">
        <v>12.286954091228299</v>
      </c>
      <c r="R276" s="179">
        <v>6327.2223841715004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2387.3812699999999</v>
      </c>
      <c r="Y276" s="166">
        <v>888.95518411915896</v>
      </c>
      <c r="Z276" s="177">
        <v>573</v>
      </c>
      <c r="AA276" s="178">
        <v>1.5514052078868401</v>
      </c>
      <c r="AB276" s="179">
        <v>540.76021353067995</v>
      </c>
      <c r="AC276" s="168">
        <v>0.02</v>
      </c>
      <c r="AD276" s="168">
        <v>0.02</v>
      </c>
      <c r="AE276" s="176">
        <v>0</v>
      </c>
      <c r="AF276" s="176">
        <v>0</v>
      </c>
      <c r="AG276" s="167"/>
      <c r="AH276" s="180">
        <v>232.8</v>
      </c>
      <c r="AI276" s="166">
        <v>86.684422577772906</v>
      </c>
      <c r="AJ276" s="181" t="s">
        <v>53</v>
      </c>
      <c r="AK276" s="178">
        <v>1.3759432155202</v>
      </c>
      <c r="AL276" s="179">
        <v>29.76836551908</v>
      </c>
      <c r="AM276" s="168">
        <v>0.02</v>
      </c>
      <c r="AN276" s="168">
        <v>0.02</v>
      </c>
      <c r="AO276" s="176">
        <v>0</v>
      </c>
      <c r="AP276" s="176">
        <v>0</v>
      </c>
      <c r="AQ276" s="167"/>
      <c r="AR276" s="180">
        <v>23.4</v>
      </c>
      <c r="AS276" s="166">
        <v>8.7131249498276908</v>
      </c>
      <c r="AT276" s="181" t="s">
        <v>54</v>
      </c>
      <c r="AU276" s="173">
        <v>0.54457030936423101</v>
      </c>
      <c r="AV276" s="174">
        <v>-28.16358970944</v>
      </c>
      <c r="AW276" s="168"/>
      <c r="AX276" s="168"/>
      <c r="AY276" s="176">
        <v>20</v>
      </c>
      <c r="AZ276" s="176">
        <v>29</v>
      </c>
      <c r="BA276" s="167"/>
      <c r="BB276" s="184">
        <v>137.4</v>
      </c>
      <c r="BC276" s="180">
        <v>51.161682397706201</v>
      </c>
      <c r="BD276" s="181" t="s">
        <v>55</v>
      </c>
      <c r="BE276" s="178">
        <v>1.5988025749283199</v>
      </c>
      <c r="BF276" s="179">
        <v>34.272820581120001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2">
        <v>0.81</v>
      </c>
      <c r="BN276" s="186">
        <v>3.7500000000000001E-4</v>
      </c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357</v>
      </c>
      <c r="C277" s="165" t="s">
        <v>359</v>
      </c>
      <c r="D277" s="166">
        <v>2.9350329381</v>
      </c>
      <c r="E277" s="167"/>
      <c r="F277" s="168">
        <v>6.8000000000000005E-2</v>
      </c>
      <c r="G277" s="168">
        <v>6.8000000000000005E-2</v>
      </c>
      <c r="H277" s="169"/>
      <c r="I277" s="170">
        <v>6</v>
      </c>
      <c r="J277" s="170">
        <v>6</v>
      </c>
      <c r="K277" s="167"/>
      <c r="L277" s="171">
        <v>1462.04519</v>
      </c>
      <c r="M277" s="171">
        <v>814.26628000000005</v>
      </c>
      <c r="N277" s="171">
        <v>2276.3114700000001</v>
      </c>
      <c r="O277" s="166">
        <v>775.56590266873604</v>
      </c>
      <c r="P277" s="172">
        <v>220.75700000000001</v>
      </c>
      <c r="Q277" s="178">
        <v>3.5132109181984501</v>
      </c>
      <c r="R277" s="179">
        <v>1498.7965904206301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2115.216825</v>
      </c>
      <c r="Y277" s="166">
        <v>720.67907570716795</v>
      </c>
      <c r="Z277" s="177">
        <v>573</v>
      </c>
      <c r="AA277" s="178">
        <v>1.257729626016</v>
      </c>
      <c r="AB277" s="179">
        <v>97.088176762439801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218.9</v>
      </c>
      <c r="AI277" s="166">
        <v>74.581786513682303</v>
      </c>
      <c r="AJ277" s="181" t="s">
        <v>53</v>
      </c>
      <c r="AK277" s="182">
        <v>1.18383788116956</v>
      </c>
      <c r="AL277" s="183">
        <v>-2.9884901203599799</v>
      </c>
      <c r="AM277" s="168">
        <v>1.7999999999999999E-2</v>
      </c>
      <c r="AN277" s="168">
        <v>1.7999999999999999E-2</v>
      </c>
      <c r="AO277" s="176">
        <v>0</v>
      </c>
      <c r="AP277" s="176">
        <v>3</v>
      </c>
      <c r="AQ277" s="167"/>
      <c r="AR277" s="180">
        <v>13</v>
      </c>
      <c r="AS277" s="166">
        <v>4.4292518258468299</v>
      </c>
      <c r="AT277" s="181" t="s">
        <v>54</v>
      </c>
      <c r="AU277" s="173">
        <v>0.27682823911542698</v>
      </c>
      <c r="AV277" s="174">
        <v>-43.352632411519998</v>
      </c>
      <c r="AW277" s="168"/>
      <c r="AX277" s="168"/>
      <c r="AY277" s="176">
        <v>34</v>
      </c>
      <c r="AZ277" s="176">
        <v>44</v>
      </c>
      <c r="BA277" s="167"/>
      <c r="BB277" s="184">
        <v>126.8</v>
      </c>
      <c r="BC277" s="180">
        <v>43.202240885952101</v>
      </c>
      <c r="BD277" s="181" t="s">
        <v>55</v>
      </c>
      <c r="BE277" s="178">
        <v>1.350070027686</v>
      </c>
      <c r="BF277" s="179">
        <v>14.09473517696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357</v>
      </c>
      <c r="C278" s="165" t="s">
        <v>360</v>
      </c>
      <c r="D278" s="166">
        <v>3.9592642514</v>
      </c>
      <c r="E278" s="167"/>
      <c r="F278" s="168">
        <v>2.3E-2</v>
      </c>
      <c r="G278" s="168">
        <v>2.3E-2</v>
      </c>
      <c r="H278" s="169"/>
      <c r="I278" s="170">
        <v>5</v>
      </c>
      <c r="J278" s="170">
        <v>5</v>
      </c>
      <c r="K278" s="167"/>
      <c r="L278" s="171">
        <v>1659.39426</v>
      </c>
      <c r="M278" s="171">
        <v>599.54952000000003</v>
      </c>
      <c r="N278" s="171">
        <v>2258.9437800000001</v>
      </c>
      <c r="O278" s="166">
        <v>570.54635320217301</v>
      </c>
      <c r="P278" s="172">
        <v>222.58099999999999</v>
      </c>
      <c r="Q278" s="178">
        <v>2.5633201090936399</v>
      </c>
      <c r="R278" s="179">
        <v>1201.4353843909601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2323.4484900000002</v>
      </c>
      <c r="Y278" s="166">
        <v>586.83844837545905</v>
      </c>
      <c r="Z278" s="177">
        <v>573</v>
      </c>
      <c r="AA278" s="182">
        <v>1.0241508697652</v>
      </c>
      <c r="AB278" s="183">
        <v>-398.94160926263999</v>
      </c>
      <c r="AC278" s="168">
        <v>2E-3</v>
      </c>
      <c r="AD278" s="168">
        <v>2E-3</v>
      </c>
      <c r="AE278" s="176">
        <v>0</v>
      </c>
      <c r="AF278" s="176">
        <v>399</v>
      </c>
      <c r="AG278" s="167"/>
      <c r="AH278" s="180">
        <v>191.95</v>
      </c>
      <c r="AI278" s="166">
        <v>48.481229797209501</v>
      </c>
      <c r="AJ278" s="181" t="s">
        <v>53</v>
      </c>
      <c r="AK278" s="173">
        <v>0.76954333011443599</v>
      </c>
      <c r="AL278" s="174">
        <v>-107.37037740584</v>
      </c>
      <c r="AM278" s="168"/>
      <c r="AN278" s="168"/>
      <c r="AO278" s="176">
        <v>58</v>
      </c>
      <c r="AP278" s="176">
        <v>108</v>
      </c>
      <c r="AQ278" s="167"/>
      <c r="AR278" s="180">
        <v>12.8</v>
      </c>
      <c r="AS278" s="166">
        <v>3.2329238937446299</v>
      </c>
      <c r="AT278" s="181" t="s">
        <v>54</v>
      </c>
      <c r="AU278" s="173">
        <v>0.202057743359039</v>
      </c>
      <c r="AV278" s="174">
        <v>-63.217873626879999</v>
      </c>
      <c r="AW278" s="168"/>
      <c r="AX278" s="168"/>
      <c r="AY278" s="176">
        <v>51</v>
      </c>
      <c r="AZ278" s="176">
        <v>64</v>
      </c>
      <c r="BA278" s="167"/>
      <c r="BB278" s="184">
        <v>140.6</v>
      </c>
      <c r="BC278" s="180">
        <v>35.511648395351202</v>
      </c>
      <c r="BD278" s="181" t="s">
        <v>55</v>
      </c>
      <c r="BE278" s="182">
        <v>1.1097390123547199</v>
      </c>
      <c r="BF278" s="183">
        <v>-11.435747253760001</v>
      </c>
      <c r="BG278" s="168">
        <v>1.0999999999999999E-2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2">
        <v>0.82</v>
      </c>
      <c r="BN278" s="186">
        <v>7.5000000000000002E-4</v>
      </c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357</v>
      </c>
      <c r="C279" s="165" t="s">
        <v>361</v>
      </c>
      <c r="D279" s="166">
        <v>5.0512032769999999</v>
      </c>
      <c r="E279" s="167"/>
      <c r="F279" s="168">
        <v>4.7E-2</v>
      </c>
      <c r="G279" s="168">
        <v>4.7E-2</v>
      </c>
      <c r="H279" s="169"/>
      <c r="I279" s="170">
        <v>6</v>
      </c>
      <c r="J279" s="170">
        <v>6</v>
      </c>
      <c r="K279" s="167"/>
      <c r="L279" s="171">
        <v>4143.0157600000002</v>
      </c>
      <c r="M279" s="171">
        <v>3901.7945500000001</v>
      </c>
      <c r="N279" s="171">
        <v>8044.8103099999998</v>
      </c>
      <c r="O279" s="166">
        <v>1592.65225904311</v>
      </c>
      <c r="P279" s="172">
        <v>268.01799999999997</v>
      </c>
      <c r="Q279" s="178">
        <v>5.9423331979311502</v>
      </c>
      <c r="R279" s="179">
        <v>6420.2342301260196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3322.614165</v>
      </c>
      <c r="Y279" s="166">
        <v>657.78666642245298</v>
      </c>
      <c r="Z279" s="177">
        <v>573</v>
      </c>
      <c r="AA279" s="182">
        <v>1.1479697494283601</v>
      </c>
      <c r="AB279" s="183">
        <v>-150.59320826519999</v>
      </c>
      <c r="AC279" s="168">
        <v>1.4999999999999999E-2</v>
      </c>
      <c r="AD279" s="168">
        <v>1.4999999999999999E-2</v>
      </c>
      <c r="AE279" s="176">
        <v>0</v>
      </c>
      <c r="AF279" s="176">
        <v>151</v>
      </c>
      <c r="AG279" s="167"/>
      <c r="AH279" s="180">
        <v>325.64999999999998</v>
      </c>
      <c r="AI279" s="166">
        <v>64.469787126327901</v>
      </c>
      <c r="AJ279" s="181" t="s">
        <v>53</v>
      </c>
      <c r="AK279" s="182">
        <v>1.02332995438616</v>
      </c>
      <c r="AL279" s="183">
        <v>-56.220967741199999</v>
      </c>
      <c r="AM279" s="168">
        <v>2E-3</v>
      </c>
      <c r="AN279" s="168">
        <v>2E-3</v>
      </c>
      <c r="AO279" s="176">
        <v>0</v>
      </c>
      <c r="AP279" s="176">
        <v>57</v>
      </c>
      <c r="AQ279" s="167"/>
      <c r="AR279" s="180">
        <v>60.5</v>
      </c>
      <c r="AS279" s="166">
        <v>11.977344145993699</v>
      </c>
      <c r="AT279" s="181" t="s">
        <v>54</v>
      </c>
      <c r="AU279" s="173">
        <v>0.74858400912460399</v>
      </c>
      <c r="AV279" s="174">
        <v>-36.4831029184</v>
      </c>
      <c r="AW279" s="168"/>
      <c r="AX279" s="168"/>
      <c r="AY279" s="176">
        <v>21</v>
      </c>
      <c r="AZ279" s="176">
        <v>37</v>
      </c>
      <c r="BA279" s="167"/>
      <c r="BB279" s="184">
        <v>196.2</v>
      </c>
      <c r="BC279" s="180">
        <v>38.8422301065117</v>
      </c>
      <c r="BD279" s="181" t="s">
        <v>55</v>
      </c>
      <c r="BE279" s="178">
        <v>1.21381969082849</v>
      </c>
      <c r="BF279" s="179">
        <v>2.23379416320003</v>
      </c>
      <c r="BG279" s="168">
        <v>0.02</v>
      </c>
      <c r="BH279" s="168">
        <v>0.02</v>
      </c>
      <c r="BI279" s="176">
        <v>0</v>
      </c>
      <c r="BJ279" s="176">
        <v>0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357</v>
      </c>
      <c r="C280" s="165" t="s">
        <v>362</v>
      </c>
      <c r="D280" s="166">
        <v>1.7883809039</v>
      </c>
      <c r="E280" s="167"/>
      <c r="F280" s="168">
        <v>0.06</v>
      </c>
      <c r="G280" s="168">
        <v>0.06</v>
      </c>
      <c r="H280" s="169"/>
      <c r="I280" s="170">
        <v>4</v>
      </c>
      <c r="J280" s="170">
        <v>4</v>
      </c>
      <c r="K280" s="167"/>
      <c r="L280" s="171">
        <v>-3222.7905500000002</v>
      </c>
      <c r="M280" s="171">
        <v>216.99044000000001</v>
      </c>
      <c r="N280" s="171">
        <v>-3005.8001100000001</v>
      </c>
      <c r="O280" s="166">
        <v>-1680.7382048450199</v>
      </c>
      <c r="P280" s="172">
        <v>218.47</v>
      </c>
      <c r="Q280" s="173">
        <v>-7.6932219748478996</v>
      </c>
      <c r="R280" s="174">
        <v>-3474.6492012900399</v>
      </c>
      <c r="S280" s="168"/>
      <c r="T280" s="168"/>
      <c r="U280" s="175">
        <v>3397</v>
      </c>
      <c r="V280" s="176">
        <v>3475</v>
      </c>
      <c r="W280" s="167"/>
      <c r="X280" s="175">
        <v>1861.2276099999999</v>
      </c>
      <c r="Y280" s="166">
        <v>1040.7333280852799</v>
      </c>
      <c r="Z280" s="177">
        <v>573</v>
      </c>
      <c r="AA280" s="178">
        <v>1.81628853068984</v>
      </c>
      <c r="AB280" s="179">
        <v>631.53690047836005</v>
      </c>
      <c r="AC280" s="168">
        <v>0.02</v>
      </c>
      <c r="AD280" s="168">
        <v>0.02</v>
      </c>
      <c r="AE280" s="176">
        <v>0</v>
      </c>
      <c r="AF280" s="176">
        <v>0</v>
      </c>
      <c r="AG280" s="167"/>
      <c r="AH280" s="180">
        <v>173</v>
      </c>
      <c r="AI280" s="166">
        <v>96.735544213613196</v>
      </c>
      <c r="AJ280" s="181" t="s">
        <v>53</v>
      </c>
      <c r="AK280" s="178">
        <v>1.53548482878751</v>
      </c>
      <c r="AL280" s="179">
        <v>37.798403665160002</v>
      </c>
      <c r="AM280" s="168">
        <v>0.02</v>
      </c>
      <c r="AN280" s="168">
        <v>0.02</v>
      </c>
      <c r="AO280" s="176">
        <v>0</v>
      </c>
      <c r="AP280" s="176">
        <v>0</v>
      </c>
      <c r="AQ280" s="167"/>
      <c r="AR280" s="180">
        <v>8</v>
      </c>
      <c r="AS280" s="166">
        <v>4.4733199636352898</v>
      </c>
      <c r="AT280" s="181" t="s">
        <v>54</v>
      </c>
      <c r="AU280" s="173">
        <v>0.279582497727206</v>
      </c>
      <c r="AV280" s="174">
        <v>-26.33691335488</v>
      </c>
      <c r="AW280" s="168"/>
      <c r="AX280" s="168"/>
      <c r="AY280" s="176">
        <v>21</v>
      </c>
      <c r="AZ280" s="176">
        <v>27</v>
      </c>
      <c r="BA280" s="167"/>
      <c r="BB280" s="184">
        <v>85.4</v>
      </c>
      <c r="BC280" s="180">
        <v>47.752690611806798</v>
      </c>
      <c r="BD280" s="181" t="s">
        <v>55</v>
      </c>
      <c r="BE280" s="178">
        <v>1.49227158161896</v>
      </c>
      <c r="BF280" s="179">
        <v>16.726173290239998</v>
      </c>
      <c r="BG280" s="168">
        <v>0.02</v>
      </c>
      <c r="BH280" s="168">
        <v>0.02</v>
      </c>
      <c r="BI280" s="176">
        <v>0</v>
      </c>
      <c r="BJ280" s="176">
        <v>0</v>
      </c>
      <c r="BK280" s="169"/>
      <c r="BL280" s="185">
        <v>0.8</v>
      </c>
      <c r="BM280" s="173"/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357</v>
      </c>
      <c r="C281" s="165" t="s">
        <v>363</v>
      </c>
      <c r="D281" s="166">
        <v>2.0002456565000002</v>
      </c>
      <c r="E281" s="167"/>
      <c r="F281" s="168">
        <v>0.01</v>
      </c>
      <c r="G281" s="168">
        <v>0.01</v>
      </c>
      <c r="H281" s="169"/>
      <c r="I281" s="170">
        <v>2</v>
      </c>
      <c r="J281" s="170">
        <v>2</v>
      </c>
      <c r="K281" s="167"/>
      <c r="L281" s="171">
        <v>1083.05331</v>
      </c>
      <c r="M281" s="171">
        <v>-170.57402999999999</v>
      </c>
      <c r="N281" s="171">
        <v>912.47928000000002</v>
      </c>
      <c r="O281" s="166">
        <v>456.18360776577902</v>
      </c>
      <c r="P281" s="172">
        <v>212.5</v>
      </c>
      <c r="Q281" s="178">
        <v>2.1467463894860201</v>
      </c>
      <c r="R281" s="179">
        <v>402.41663759250002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1016.717075</v>
      </c>
      <c r="Y281" s="166">
        <v>508.29610437901698</v>
      </c>
      <c r="Z281" s="177">
        <v>573</v>
      </c>
      <c r="AA281" s="188">
        <v>0.88707871619374701</v>
      </c>
      <c r="AB281" s="171">
        <v>-358.6518384094</v>
      </c>
      <c r="AC281" s="168"/>
      <c r="AD281" s="168"/>
      <c r="AE281" s="176">
        <v>130</v>
      </c>
      <c r="AF281" s="176">
        <v>359</v>
      </c>
      <c r="AG281" s="167"/>
      <c r="AH281" s="180">
        <v>80.2</v>
      </c>
      <c r="AI281" s="166">
        <v>40.0950751920805</v>
      </c>
      <c r="AJ281" s="181" t="s">
        <v>53</v>
      </c>
      <c r="AK281" s="173">
        <v>0.63642976495365899</v>
      </c>
      <c r="AL281" s="174">
        <v>-71.018571631399993</v>
      </c>
      <c r="AM281" s="168"/>
      <c r="AN281" s="168"/>
      <c r="AO281" s="176">
        <v>46</v>
      </c>
      <c r="AP281" s="176">
        <v>72</v>
      </c>
      <c r="AQ281" s="167"/>
      <c r="AR281" s="180">
        <v>6</v>
      </c>
      <c r="AS281" s="166">
        <v>2.9996315605047799</v>
      </c>
      <c r="AT281" s="181" t="s">
        <v>54</v>
      </c>
      <c r="AU281" s="173">
        <v>0.18747697253154899</v>
      </c>
      <c r="AV281" s="174">
        <v>-32.404716604800001</v>
      </c>
      <c r="AW281" s="168"/>
      <c r="AX281" s="168"/>
      <c r="AY281" s="176">
        <v>27</v>
      </c>
      <c r="AZ281" s="176">
        <v>33</v>
      </c>
      <c r="BA281" s="167"/>
      <c r="BB281" s="184">
        <v>60</v>
      </c>
      <c r="BC281" s="180">
        <v>29.996315605047801</v>
      </c>
      <c r="BD281" s="181" t="s">
        <v>55</v>
      </c>
      <c r="BE281" s="188">
        <v>0.93738486265774301</v>
      </c>
      <c r="BF281" s="171">
        <v>-16.809433209600002</v>
      </c>
      <c r="BG281" s="168"/>
      <c r="BH281" s="168"/>
      <c r="BI281" s="176">
        <v>5</v>
      </c>
      <c r="BJ281" s="176">
        <v>17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357</v>
      </c>
      <c r="C282" s="165" t="s">
        <v>364</v>
      </c>
      <c r="D282" s="166">
        <v>2.8681779876000002</v>
      </c>
      <c r="E282" s="167"/>
      <c r="F282" s="168">
        <v>0.01</v>
      </c>
      <c r="G282" s="168">
        <v>0.01</v>
      </c>
      <c r="H282" s="169"/>
      <c r="I282" s="170">
        <v>3</v>
      </c>
      <c r="J282" s="170">
        <v>3</v>
      </c>
      <c r="K282" s="167"/>
      <c r="L282" s="171">
        <v>1129.3476000000001</v>
      </c>
      <c r="M282" s="171">
        <v>697.61244999999997</v>
      </c>
      <c r="N282" s="171">
        <v>1826.9600499999999</v>
      </c>
      <c r="O282" s="166">
        <v>636.97582852197502</v>
      </c>
      <c r="P282" s="172">
        <v>212.5</v>
      </c>
      <c r="Q282" s="178">
        <v>2.99753331069165</v>
      </c>
      <c r="R282" s="179">
        <v>1095.574663162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1423.544985</v>
      </c>
      <c r="Y282" s="166">
        <v>496.32379550865198</v>
      </c>
      <c r="Z282" s="177">
        <v>573</v>
      </c>
      <c r="AA282" s="188">
        <v>0.86618463439555404</v>
      </c>
      <c r="AB282" s="171">
        <v>-548.61419927376005</v>
      </c>
      <c r="AC282" s="168"/>
      <c r="AD282" s="168"/>
      <c r="AE282" s="176">
        <v>220</v>
      </c>
      <c r="AF282" s="176">
        <v>549</v>
      </c>
      <c r="AG282" s="167"/>
      <c r="AH282" s="180">
        <v>97.4</v>
      </c>
      <c r="AI282" s="166">
        <v>33.9588409161111</v>
      </c>
      <c r="AJ282" s="181" t="s">
        <v>53</v>
      </c>
      <c r="AK282" s="173">
        <v>0.53902922089065197</v>
      </c>
      <c r="AL282" s="174">
        <v>-119.43425586255999</v>
      </c>
      <c r="AM282" s="168"/>
      <c r="AN282" s="168"/>
      <c r="AO282" s="176">
        <v>84</v>
      </c>
      <c r="AP282" s="176">
        <v>120</v>
      </c>
      <c r="AQ282" s="167"/>
      <c r="AR282" s="180">
        <v>1</v>
      </c>
      <c r="AS282" s="166">
        <v>0.34865339749600699</v>
      </c>
      <c r="AT282" s="181" t="s">
        <v>54</v>
      </c>
      <c r="AU282" s="173">
        <v>2.1790837343500399E-2</v>
      </c>
      <c r="AV282" s="174">
        <v>-54.069017361919997</v>
      </c>
      <c r="AW282" s="168"/>
      <c r="AX282" s="168"/>
      <c r="AY282" s="176">
        <v>45</v>
      </c>
      <c r="AZ282" s="176">
        <v>55</v>
      </c>
      <c r="BA282" s="167"/>
      <c r="BB282" s="184">
        <v>69.2</v>
      </c>
      <c r="BC282" s="180">
        <v>24.126815106723701</v>
      </c>
      <c r="BD282" s="181" t="s">
        <v>55</v>
      </c>
      <c r="BE282" s="173">
        <v>0.75396297208511498</v>
      </c>
      <c r="BF282" s="174">
        <v>-40.938034723839998</v>
      </c>
      <c r="BG282" s="168"/>
      <c r="BH282" s="168"/>
      <c r="BI282" s="176">
        <v>23</v>
      </c>
      <c r="BJ282" s="176">
        <v>41</v>
      </c>
      <c r="BK282" s="169"/>
      <c r="BL282" s="185">
        <v>0.8</v>
      </c>
      <c r="BM282" s="182">
        <v>0.86</v>
      </c>
      <c r="BN282" s="186">
        <v>2.2499999999999998E-3</v>
      </c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357</v>
      </c>
      <c r="C283" s="165" t="s">
        <v>365</v>
      </c>
      <c r="D283" s="166">
        <v>3.7098249577</v>
      </c>
      <c r="E283" s="167"/>
      <c r="F283" s="168">
        <v>4.2000000000000003E-2</v>
      </c>
      <c r="G283" s="168">
        <v>4.2000000000000003E-2</v>
      </c>
      <c r="H283" s="169"/>
      <c r="I283" s="170">
        <v>4</v>
      </c>
      <c r="J283" s="170">
        <v>4</v>
      </c>
      <c r="K283" s="167"/>
      <c r="L283" s="171">
        <v>2422.6076600000001</v>
      </c>
      <c r="M283" s="171">
        <v>-264.79221000000001</v>
      </c>
      <c r="N283" s="171">
        <v>2157.8154500000001</v>
      </c>
      <c r="O283" s="166">
        <v>581.64885799296405</v>
      </c>
      <c r="P283" s="172">
        <v>229.78899999999999</v>
      </c>
      <c r="Q283" s="178">
        <v>2.5312302068113102</v>
      </c>
      <c r="R283" s="179">
        <v>1134.8430893540899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2375.8143</v>
      </c>
      <c r="Y283" s="166">
        <v>640.41142832597302</v>
      </c>
      <c r="Z283" s="177">
        <v>573</v>
      </c>
      <c r="AA283" s="182">
        <v>1.1176464717730801</v>
      </c>
      <c r="AB283" s="183">
        <v>-175.06134091452</v>
      </c>
      <c r="AC283" s="168">
        <v>1.2E-2</v>
      </c>
      <c r="AD283" s="168">
        <v>1.2E-2</v>
      </c>
      <c r="AE283" s="176">
        <v>0</v>
      </c>
      <c r="AF283" s="176">
        <v>176</v>
      </c>
      <c r="AG283" s="167"/>
      <c r="AH283" s="180">
        <v>169.2</v>
      </c>
      <c r="AI283" s="166">
        <v>45.608620872748602</v>
      </c>
      <c r="AJ283" s="181" t="s">
        <v>53</v>
      </c>
      <c r="AK283" s="173">
        <v>0.723946363059502</v>
      </c>
      <c r="AL283" s="174">
        <v>-111.26276680212</v>
      </c>
      <c r="AM283" s="168"/>
      <c r="AN283" s="168"/>
      <c r="AO283" s="176">
        <v>65</v>
      </c>
      <c r="AP283" s="176">
        <v>112</v>
      </c>
      <c r="AQ283" s="167"/>
      <c r="AR283" s="180">
        <v>18</v>
      </c>
      <c r="AS283" s="166">
        <v>4.8519809439094299</v>
      </c>
      <c r="AT283" s="181" t="s">
        <v>54</v>
      </c>
      <c r="AU283" s="173">
        <v>0.30324880899433898</v>
      </c>
      <c r="AV283" s="174">
        <v>-53.228639187840002</v>
      </c>
      <c r="AW283" s="168"/>
      <c r="AX283" s="168"/>
      <c r="AY283" s="176">
        <v>42</v>
      </c>
      <c r="AZ283" s="176">
        <v>54</v>
      </c>
      <c r="BA283" s="167"/>
      <c r="BB283" s="184">
        <v>145.80000000000001</v>
      </c>
      <c r="BC283" s="180">
        <v>39.301045645666399</v>
      </c>
      <c r="BD283" s="181" t="s">
        <v>55</v>
      </c>
      <c r="BE283" s="178">
        <v>1.2281576764270701</v>
      </c>
      <c r="BF283" s="179">
        <v>3.34272162432001</v>
      </c>
      <c r="BG283" s="168">
        <v>0.02</v>
      </c>
      <c r="BH283" s="168">
        <v>0.02</v>
      </c>
      <c r="BI283" s="176">
        <v>0</v>
      </c>
      <c r="BJ283" s="176">
        <v>0</v>
      </c>
      <c r="BK283" s="169"/>
      <c r="BL283" s="185">
        <v>0.8</v>
      </c>
      <c r="BM283" s="188">
        <v>0.77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357</v>
      </c>
      <c r="C284" s="165" t="s">
        <v>366</v>
      </c>
      <c r="D284" s="166">
        <v>3.4795865201999998</v>
      </c>
      <c r="E284" s="167"/>
      <c r="F284" s="168">
        <v>0.05</v>
      </c>
      <c r="G284" s="168">
        <v>0.05</v>
      </c>
      <c r="H284" s="169"/>
      <c r="I284" s="170">
        <v>5</v>
      </c>
      <c r="J284" s="170">
        <v>5</v>
      </c>
      <c r="K284" s="167"/>
      <c r="L284" s="171">
        <v>1409.4838400000001</v>
      </c>
      <c r="M284" s="171">
        <v>318.16271</v>
      </c>
      <c r="N284" s="171">
        <v>1727.6465499999999</v>
      </c>
      <c r="O284" s="166">
        <v>496.50915129441802</v>
      </c>
      <c r="P284" s="172">
        <v>212.5</v>
      </c>
      <c r="Q284" s="178">
        <v>2.3365136531502002</v>
      </c>
      <c r="R284" s="179">
        <v>840.35198734899996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2388.3018649999999</v>
      </c>
      <c r="Y284" s="166">
        <v>686.37519174626698</v>
      </c>
      <c r="Z284" s="177">
        <v>573</v>
      </c>
      <c r="AA284" s="178">
        <v>1.1978624637805699</v>
      </c>
      <c r="AB284" s="179">
        <v>-4.2618262895198296</v>
      </c>
      <c r="AC284" s="168">
        <v>0.02</v>
      </c>
      <c r="AD284" s="168">
        <v>0.02</v>
      </c>
      <c r="AE284" s="176">
        <v>0</v>
      </c>
      <c r="AF284" s="176">
        <v>5</v>
      </c>
      <c r="AG284" s="167"/>
      <c r="AH284" s="180">
        <v>193.8</v>
      </c>
      <c r="AI284" s="166">
        <v>55.696272782681298</v>
      </c>
      <c r="AJ284" s="181" t="s">
        <v>53</v>
      </c>
      <c r="AK284" s="188">
        <v>0.88406782194732203</v>
      </c>
      <c r="AL284" s="171">
        <v>-69.256740927120006</v>
      </c>
      <c r="AM284" s="168"/>
      <c r="AN284" s="168"/>
      <c r="AO284" s="176">
        <v>26</v>
      </c>
      <c r="AP284" s="176">
        <v>70</v>
      </c>
      <c r="AQ284" s="167"/>
      <c r="AR284" s="180">
        <v>40.9</v>
      </c>
      <c r="AS284" s="166">
        <v>11.7542701589869</v>
      </c>
      <c r="AT284" s="181" t="s">
        <v>54</v>
      </c>
      <c r="AU284" s="173">
        <v>0.73464188493668203</v>
      </c>
      <c r="AV284" s="174">
        <v>-25.908061187840001</v>
      </c>
      <c r="AW284" s="168"/>
      <c r="AX284" s="168"/>
      <c r="AY284" s="176">
        <v>15</v>
      </c>
      <c r="AZ284" s="176">
        <v>26</v>
      </c>
      <c r="BA284" s="167"/>
      <c r="BB284" s="184">
        <v>144.80000000000001</v>
      </c>
      <c r="BC284" s="180">
        <v>41.614139829371801</v>
      </c>
      <c r="BD284" s="181" t="s">
        <v>55</v>
      </c>
      <c r="BE284" s="178">
        <v>1.3004418696678699</v>
      </c>
      <c r="BF284" s="179">
        <v>11.183877624320001</v>
      </c>
      <c r="BG284" s="168">
        <v>0.02</v>
      </c>
      <c r="BH284" s="168">
        <v>0.02</v>
      </c>
      <c r="BI284" s="176">
        <v>0</v>
      </c>
      <c r="BJ284" s="176">
        <v>0</v>
      </c>
      <c r="BK284" s="169"/>
      <c r="BL284" s="185">
        <v>0.8</v>
      </c>
      <c r="BM284" s="182">
        <v>0.81</v>
      </c>
      <c r="BN284" s="186">
        <v>3.7500000000000001E-4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357</v>
      </c>
      <c r="C285" s="165" t="s">
        <v>357</v>
      </c>
      <c r="D285" s="166">
        <v>10.350720621300001</v>
      </c>
      <c r="E285" s="167"/>
      <c r="F285" s="168">
        <v>0.03</v>
      </c>
      <c r="G285" s="168">
        <v>0.03</v>
      </c>
      <c r="H285" s="169"/>
      <c r="I285" s="170">
        <v>3</v>
      </c>
      <c r="J285" s="170">
        <v>3</v>
      </c>
      <c r="K285" s="167"/>
      <c r="L285" s="171">
        <v>6581.5316700000003</v>
      </c>
      <c r="M285" s="171">
        <v>4469.6354000000001</v>
      </c>
      <c r="N285" s="171">
        <v>11051.16707</v>
      </c>
      <c r="O285" s="166">
        <v>1067.6712737525299</v>
      </c>
      <c r="P285" s="172">
        <v>263.10899999999998</v>
      </c>
      <c r="Q285" s="178">
        <v>4.0579047989712604</v>
      </c>
      <c r="R285" s="179">
        <v>7783.12576766045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4943.7202900000002</v>
      </c>
      <c r="Y285" s="166">
        <v>477.62087982808401</v>
      </c>
      <c r="Z285" s="177">
        <v>573</v>
      </c>
      <c r="AA285" s="188">
        <v>0.83354429289368903</v>
      </c>
      <c r="AB285" s="171">
        <v>-2173.4352092058798</v>
      </c>
      <c r="AC285" s="168"/>
      <c r="AD285" s="168"/>
      <c r="AE285" s="176">
        <v>988</v>
      </c>
      <c r="AF285" s="176">
        <v>2174</v>
      </c>
      <c r="AG285" s="167"/>
      <c r="AH285" s="180">
        <v>460.95</v>
      </c>
      <c r="AI285" s="166">
        <v>44.533131253822503</v>
      </c>
      <c r="AJ285" s="181" t="s">
        <v>53</v>
      </c>
      <c r="AK285" s="173">
        <v>0.70687509926702397</v>
      </c>
      <c r="AL285" s="174">
        <v>-321.56447897027999</v>
      </c>
      <c r="AM285" s="168"/>
      <c r="AN285" s="168"/>
      <c r="AO285" s="176">
        <v>192</v>
      </c>
      <c r="AP285" s="176">
        <v>322</v>
      </c>
      <c r="AQ285" s="167"/>
      <c r="AR285" s="180">
        <v>57.1</v>
      </c>
      <c r="AS285" s="166">
        <v>5.5165241232091597</v>
      </c>
      <c r="AT285" s="181" t="s">
        <v>54</v>
      </c>
      <c r="AU285" s="173">
        <v>0.34478275770057198</v>
      </c>
      <c r="AV285" s="174">
        <v>-141.63383592896</v>
      </c>
      <c r="AW285" s="168"/>
      <c r="AX285" s="168"/>
      <c r="AY285" s="176">
        <v>109</v>
      </c>
      <c r="AZ285" s="176">
        <v>142</v>
      </c>
      <c r="BA285" s="167"/>
      <c r="BB285" s="184">
        <v>410.2</v>
      </c>
      <c r="BC285" s="180">
        <v>39.630090986696999</v>
      </c>
      <c r="BD285" s="181" t="s">
        <v>55</v>
      </c>
      <c r="BE285" s="178">
        <v>1.2384403433342801</v>
      </c>
      <c r="BF285" s="179">
        <v>12.7323281420801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8">
        <v>0.8</v>
      </c>
      <c r="BN285" s="186">
        <v>0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367</v>
      </c>
      <c r="D286" s="166">
        <v>3.9573386035000002</v>
      </c>
      <c r="E286" s="167"/>
      <c r="F286" s="168">
        <v>2.1999999999999999E-2</v>
      </c>
      <c r="G286" s="168">
        <v>2.1999999999999999E-2</v>
      </c>
      <c r="H286" s="169"/>
      <c r="I286" s="170">
        <v>4</v>
      </c>
      <c r="J286" s="170">
        <v>4</v>
      </c>
      <c r="K286" s="167"/>
      <c r="L286" s="171">
        <v>1537.3201300000001</v>
      </c>
      <c r="M286" s="171">
        <v>464.07551000000001</v>
      </c>
      <c r="N286" s="171">
        <v>2001.39564</v>
      </c>
      <c r="O286" s="166">
        <v>505.742833890913</v>
      </c>
      <c r="P286" s="172">
        <v>212.5</v>
      </c>
      <c r="Q286" s="178">
        <v>2.3799662771337098</v>
      </c>
      <c r="R286" s="179">
        <v>992.27429610750005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2538.2354049999999</v>
      </c>
      <c r="Y286" s="166">
        <v>641.39960193325396</v>
      </c>
      <c r="Z286" s="177">
        <v>573</v>
      </c>
      <c r="AA286" s="182">
        <v>1.1193710330423301</v>
      </c>
      <c r="AB286" s="183">
        <v>-182.8306187666</v>
      </c>
      <c r="AC286" s="168">
        <v>1.2E-2</v>
      </c>
      <c r="AD286" s="168">
        <v>1.2E-2</v>
      </c>
      <c r="AE286" s="176">
        <v>0</v>
      </c>
      <c r="AF286" s="176">
        <v>183</v>
      </c>
      <c r="AG286" s="167"/>
      <c r="AH286" s="180">
        <v>226.55</v>
      </c>
      <c r="AI286" s="166">
        <v>57.248070660324998</v>
      </c>
      <c r="AJ286" s="181" t="s">
        <v>53</v>
      </c>
      <c r="AK286" s="188">
        <v>0.90869953429087302</v>
      </c>
      <c r="AL286" s="171">
        <v>-72.624798424600002</v>
      </c>
      <c r="AM286" s="168"/>
      <c r="AN286" s="168"/>
      <c r="AO286" s="176">
        <v>23</v>
      </c>
      <c r="AP286" s="176">
        <v>73</v>
      </c>
      <c r="AQ286" s="167"/>
      <c r="AR286" s="180">
        <v>17.8</v>
      </c>
      <c r="AS286" s="166">
        <v>4.4979724464965196</v>
      </c>
      <c r="AT286" s="181" t="s">
        <v>54</v>
      </c>
      <c r="AU286" s="173">
        <v>0.28112327790603198</v>
      </c>
      <c r="AV286" s="174">
        <v>-58.1809011872</v>
      </c>
      <c r="AW286" s="168"/>
      <c r="AX286" s="168"/>
      <c r="AY286" s="176">
        <v>46</v>
      </c>
      <c r="AZ286" s="176">
        <v>59</v>
      </c>
      <c r="BA286" s="167"/>
      <c r="BB286" s="184">
        <v>101.6</v>
      </c>
      <c r="BC286" s="180">
        <v>25.673820256407101</v>
      </c>
      <c r="BD286" s="181" t="s">
        <v>55</v>
      </c>
      <c r="BE286" s="188">
        <v>0.80230688301272102</v>
      </c>
      <c r="BF286" s="171">
        <v>-50.3618023744</v>
      </c>
      <c r="BG286" s="168"/>
      <c r="BH286" s="168"/>
      <c r="BI286" s="176">
        <v>26</v>
      </c>
      <c r="BJ286" s="176">
        <v>51</v>
      </c>
      <c r="BK286" s="169"/>
      <c r="BL286" s="185">
        <v>0.8</v>
      </c>
      <c r="BM286" s="182">
        <v>0.82</v>
      </c>
      <c r="BN286" s="186">
        <v>7.5000000000000002E-4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368</v>
      </c>
      <c r="D287" s="166">
        <v>1.8999134199000001</v>
      </c>
      <c r="E287" s="167"/>
      <c r="F287" s="168">
        <v>5.3999999999999999E-2</v>
      </c>
      <c r="G287" s="168">
        <v>5.3999999999999999E-2</v>
      </c>
      <c r="H287" s="169"/>
      <c r="I287" s="170">
        <v>4</v>
      </c>
      <c r="J287" s="170">
        <v>4</v>
      </c>
      <c r="K287" s="167"/>
      <c r="L287" s="171">
        <v>231.08972</v>
      </c>
      <c r="M287" s="171">
        <v>-72.729910000000004</v>
      </c>
      <c r="N287" s="171">
        <v>158.35981000000001</v>
      </c>
      <c r="O287" s="166">
        <v>83.351066601937603</v>
      </c>
      <c r="P287" s="172">
        <v>212.5</v>
      </c>
      <c r="Q287" s="173">
        <v>0.392240313420883</v>
      </c>
      <c r="R287" s="174">
        <v>-326.1181120745</v>
      </c>
      <c r="S287" s="168"/>
      <c r="T287" s="168"/>
      <c r="U287" s="175">
        <v>246</v>
      </c>
      <c r="V287" s="176">
        <v>327</v>
      </c>
      <c r="W287" s="167"/>
      <c r="X287" s="175">
        <v>1468.41346</v>
      </c>
      <c r="Y287" s="166">
        <v>772.88440863651999</v>
      </c>
      <c r="Z287" s="177">
        <v>573</v>
      </c>
      <c r="AA287" s="178">
        <v>1.3488384094878201</v>
      </c>
      <c r="AB287" s="179">
        <v>162.03299247676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186.75</v>
      </c>
      <c r="AI287" s="166">
        <v>98.293952789611495</v>
      </c>
      <c r="AJ287" s="181" t="s">
        <v>53</v>
      </c>
      <c r="AK287" s="178">
        <v>1.56022147285098</v>
      </c>
      <c r="AL287" s="179">
        <v>43.116545455560001</v>
      </c>
      <c r="AM287" s="168">
        <v>0.02</v>
      </c>
      <c r="AN287" s="168">
        <v>0.02</v>
      </c>
      <c r="AO287" s="176">
        <v>0</v>
      </c>
      <c r="AP287" s="176">
        <v>0</v>
      </c>
      <c r="AQ287" s="167"/>
      <c r="AR287" s="180">
        <v>14.6</v>
      </c>
      <c r="AS287" s="166">
        <v>7.68456070001782</v>
      </c>
      <c r="AT287" s="181" t="s">
        <v>54</v>
      </c>
      <c r="AU287" s="173">
        <v>0.48028504375111403</v>
      </c>
      <c r="AV287" s="174">
        <v>-21.87833766208</v>
      </c>
      <c r="AW287" s="168"/>
      <c r="AX287" s="168"/>
      <c r="AY287" s="176">
        <v>16</v>
      </c>
      <c r="AZ287" s="176">
        <v>22</v>
      </c>
      <c r="BA287" s="167"/>
      <c r="BB287" s="184">
        <v>69.400000000000006</v>
      </c>
      <c r="BC287" s="180">
        <v>36.527980313783402</v>
      </c>
      <c r="BD287" s="181" t="s">
        <v>55</v>
      </c>
      <c r="BE287" s="182">
        <v>1.14149938480573</v>
      </c>
      <c r="BF287" s="183">
        <v>-3.55667532416</v>
      </c>
      <c r="BG287" s="168">
        <v>1.4E-2</v>
      </c>
      <c r="BH287" s="168">
        <v>1.4E-2</v>
      </c>
      <c r="BI287" s="176">
        <v>0</v>
      </c>
      <c r="BJ287" s="176">
        <v>4</v>
      </c>
      <c r="BK287" s="169"/>
      <c r="BL287" s="185">
        <v>0.8</v>
      </c>
      <c r="BM287" s="188">
        <v>0.78</v>
      </c>
      <c r="BN287" s="186"/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369</v>
      </c>
      <c r="D288" s="166">
        <v>3.2823042082999998</v>
      </c>
      <c r="E288" s="167"/>
      <c r="F288" s="168">
        <v>2.3E-2</v>
      </c>
      <c r="G288" s="168">
        <v>2.3E-2</v>
      </c>
      <c r="H288" s="169"/>
      <c r="I288" s="170">
        <v>4</v>
      </c>
      <c r="J288" s="170">
        <v>4</v>
      </c>
      <c r="K288" s="167"/>
      <c r="L288" s="171">
        <v>2119.7171600000001</v>
      </c>
      <c r="M288" s="171">
        <v>558.92693999999995</v>
      </c>
      <c r="N288" s="171">
        <v>2678.6441</v>
      </c>
      <c r="O288" s="166">
        <v>816.08648376542396</v>
      </c>
      <c r="P288" s="172">
        <v>236.798</v>
      </c>
      <c r="Q288" s="178">
        <v>3.4463402721535799</v>
      </c>
      <c r="R288" s="179">
        <v>1745.9524136995699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1863.47361</v>
      </c>
      <c r="Y288" s="166">
        <v>567.733364045847</v>
      </c>
      <c r="Z288" s="177">
        <v>573</v>
      </c>
      <c r="AA288" s="188">
        <v>0.99080866325627803</v>
      </c>
      <c r="AB288" s="171">
        <v>-393.43876362707999</v>
      </c>
      <c r="AC288" s="168"/>
      <c r="AD288" s="168"/>
      <c r="AE288" s="176">
        <v>18</v>
      </c>
      <c r="AF288" s="176">
        <v>394</v>
      </c>
      <c r="AG288" s="167"/>
      <c r="AH288" s="180">
        <v>125.25</v>
      </c>
      <c r="AI288" s="166">
        <v>38.159168697185002</v>
      </c>
      <c r="AJ288" s="181" t="s">
        <v>53</v>
      </c>
      <c r="AK288" s="173">
        <v>0.60570109043150799</v>
      </c>
      <c r="AL288" s="174">
        <v>-122.89219814748</v>
      </c>
      <c r="AM288" s="168"/>
      <c r="AN288" s="168"/>
      <c r="AO288" s="176">
        <v>82</v>
      </c>
      <c r="AP288" s="176">
        <v>123</v>
      </c>
      <c r="AQ288" s="167"/>
      <c r="AR288" s="180">
        <v>14</v>
      </c>
      <c r="AS288" s="166">
        <v>4.2652963014817598</v>
      </c>
      <c r="AT288" s="181" t="s">
        <v>54</v>
      </c>
      <c r="AU288" s="173">
        <v>0.26658101884260998</v>
      </c>
      <c r="AV288" s="174">
        <v>-49.020240799360003</v>
      </c>
      <c r="AW288" s="168"/>
      <c r="AX288" s="168"/>
      <c r="AY288" s="176">
        <v>39</v>
      </c>
      <c r="AZ288" s="176">
        <v>50</v>
      </c>
      <c r="BA288" s="167"/>
      <c r="BB288" s="184">
        <v>119.2</v>
      </c>
      <c r="BC288" s="180">
        <v>36.3159513669018</v>
      </c>
      <c r="BD288" s="181" t="s">
        <v>55</v>
      </c>
      <c r="BE288" s="182">
        <v>1.1348734802156799</v>
      </c>
      <c r="BF288" s="183">
        <v>-6.8404815987200003</v>
      </c>
      <c r="BG288" s="168">
        <v>1.2999999999999999E-2</v>
      </c>
      <c r="BH288" s="168">
        <v>1.2999999999999999E-2</v>
      </c>
      <c r="BI288" s="176">
        <v>0</v>
      </c>
      <c r="BJ288" s="176">
        <v>7</v>
      </c>
      <c r="BK288" s="169"/>
      <c r="BL288" s="185">
        <v>0.8</v>
      </c>
      <c r="BM288" s="182">
        <v>0.85</v>
      </c>
      <c r="BN288" s="186">
        <v>1.8749999999999999E-3</v>
      </c>
      <c r="BO288" s="187">
        <v>0.95</v>
      </c>
      <c r="BP288" s="178">
        <v>1</v>
      </c>
      <c r="BQ288" s="186">
        <v>2.5000000000000001E-3</v>
      </c>
    </row>
    <row r="289" spans="1:69" s="156" customFormat="1" ht="21.95" customHeight="1" x14ac:dyDescent="0.2">
      <c r="A289" s="189"/>
      <c r="B289" s="189"/>
      <c r="C289" s="190" t="s">
        <v>370</v>
      </c>
      <c r="D289" s="191">
        <v>1158.5156432321</v>
      </c>
      <c r="E289" s="192"/>
      <c r="F289" s="189"/>
      <c r="G289" s="189"/>
      <c r="H289" s="193"/>
      <c r="I289" s="189"/>
      <c r="J289" s="189"/>
      <c r="K289" s="192"/>
      <c r="L289" s="194">
        <v>685000.53384000005</v>
      </c>
      <c r="M289" s="194">
        <v>383344.21583</v>
      </c>
      <c r="N289" s="194">
        <v>1068344.74967</v>
      </c>
      <c r="O289" s="191">
        <v>922.16687440617102</v>
      </c>
      <c r="P289" s="195"/>
      <c r="Q289" s="189"/>
      <c r="R289" s="189"/>
      <c r="S289" s="189"/>
      <c r="T289" s="189"/>
      <c r="U289" s="196">
        <v>38064</v>
      </c>
      <c r="V289" s="196">
        <v>42268</v>
      </c>
      <c r="W289" s="192"/>
      <c r="X289" s="197">
        <v>680224.34600999998</v>
      </c>
      <c r="Y289" s="198">
        <v>587.15162801968495</v>
      </c>
      <c r="Z289" s="199"/>
      <c r="AA289" s="200"/>
      <c r="AB289" s="200"/>
      <c r="AC289" s="200"/>
      <c r="AD289" s="200"/>
      <c r="AE289" s="201">
        <v>56154</v>
      </c>
      <c r="AF289" s="201">
        <v>142819</v>
      </c>
      <c r="AG289" s="192"/>
      <c r="AH289" s="198">
        <v>63358.2</v>
      </c>
      <c r="AI289" s="202">
        <v>54.689119106962899</v>
      </c>
      <c r="AJ289" s="199"/>
      <c r="AK289" s="200"/>
      <c r="AL289" s="200"/>
      <c r="AM289" s="200"/>
      <c r="AN289" s="200"/>
      <c r="AO289" s="201">
        <v>13935</v>
      </c>
      <c r="AP289" s="201">
        <v>26526</v>
      </c>
      <c r="AQ289" s="192"/>
      <c r="AR289" s="198">
        <v>12352.4</v>
      </c>
      <c r="AS289" s="202">
        <v>10.6622643139617</v>
      </c>
      <c r="AT289" s="199"/>
      <c r="AU289" s="200"/>
      <c r="AV289" s="200"/>
      <c r="AW289" s="200"/>
      <c r="AX289" s="203"/>
      <c r="AY289" s="201">
        <v>8121</v>
      </c>
      <c r="AZ289" s="201">
        <v>11310</v>
      </c>
      <c r="BA289" s="192"/>
      <c r="BB289" s="200">
        <v>47444</v>
      </c>
      <c r="BC289" s="202">
        <v>40.952403428613003</v>
      </c>
      <c r="BD289" s="199"/>
      <c r="BE289" s="200"/>
      <c r="BF289" s="200"/>
      <c r="BG289" s="200"/>
      <c r="BH289" s="200"/>
      <c r="BI289" s="201">
        <v>987</v>
      </c>
      <c r="BJ289" s="201">
        <v>3305</v>
      </c>
      <c r="BK289" s="200"/>
      <c r="BL289" s="200"/>
      <c r="BM289" s="200"/>
      <c r="BN289" s="200"/>
      <c r="BO289" s="200"/>
      <c r="BP289" s="200"/>
      <c r="BQ289" s="200"/>
    </row>
    <row r="29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29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8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715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716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711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710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717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712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15" t="s">
        <v>706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1.9099567099000001</v>
      </c>
      <c r="E6" s="167"/>
      <c r="F6" s="168">
        <v>4.2000000000000003E-2</v>
      </c>
      <c r="G6" s="168">
        <v>4.2000000000000003E-2</v>
      </c>
      <c r="H6" s="169"/>
      <c r="I6" s="170">
        <v>5</v>
      </c>
      <c r="J6" s="170">
        <v>5</v>
      </c>
      <c r="K6" s="167"/>
      <c r="L6" s="171">
        <v>58.700760000000002</v>
      </c>
      <c r="M6" s="171">
        <v>215.90378000000001</v>
      </c>
      <c r="N6" s="171">
        <v>274.60453999999999</v>
      </c>
      <c r="O6" s="166">
        <v>143.775269133915</v>
      </c>
      <c r="P6" s="172">
        <v>234.65600000000001</v>
      </c>
      <c r="Q6" s="173">
        <v>0.61270655399357099</v>
      </c>
      <c r="R6" s="174">
        <v>-263.21482206195299</v>
      </c>
      <c r="S6" s="168"/>
      <c r="T6" s="168"/>
      <c r="U6" s="175">
        <v>174</v>
      </c>
      <c r="V6" s="176">
        <v>264</v>
      </c>
      <c r="W6" s="167"/>
      <c r="X6" s="175">
        <v>1579.6066949999999</v>
      </c>
      <c r="Y6" s="166">
        <v>827.03795683552596</v>
      </c>
      <c r="Z6" s="177">
        <v>573</v>
      </c>
      <c r="AA6" s="178">
        <v>1.44334721960825</v>
      </c>
      <c r="AB6" s="179">
        <v>266.32046127275999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129.80000000000001</v>
      </c>
      <c r="AI6" s="166">
        <v>67.959655487058598</v>
      </c>
      <c r="AJ6" s="181" t="s">
        <v>53</v>
      </c>
      <c r="AK6" s="182">
        <v>1.0787246902707699</v>
      </c>
      <c r="AL6" s="183">
        <v>-14.592727268439999</v>
      </c>
      <c r="AM6" s="168">
        <v>8.0000000000000002E-3</v>
      </c>
      <c r="AN6" s="168">
        <v>8.0000000000000002E-3</v>
      </c>
      <c r="AO6" s="176">
        <v>0</v>
      </c>
      <c r="AP6" s="176">
        <v>15</v>
      </c>
      <c r="AQ6" s="167"/>
      <c r="AR6" s="180">
        <v>20.2</v>
      </c>
      <c r="AS6" s="166">
        <v>10.576155938664</v>
      </c>
      <c r="AT6" s="181" t="s">
        <v>54</v>
      </c>
      <c r="AU6" s="173">
        <v>0.66100974616649799</v>
      </c>
      <c r="AV6" s="174">
        <v>-16.47116883008</v>
      </c>
      <c r="AW6" s="168"/>
      <c r="AX6" s="168"/>
      <c r="AY6" s="176">
        <v>11</v>
      </c>
      <c r="AZ6" s="176">
        <v>17</v>
      </c>
      <c r="BA6" s="167"/>
      <c r="BB6" s="184">
        <v>69.400000000000006</v>
      </c>
      <c r="BC6" s="180">
        <v>36.335902086300997</v>
      </c>
      <c r="BD6" s="181" t="s">
        <v>55</v>
      </c>
      <c r="BE6" s="182">
        <v>1.1354969401969099</v>
      </c>
      <c r="BF6" s="183">
        <v>-3.94233766015999</v>
      </c>
      <c r="BG6" s="168">
        <v>1.4E-2</v>
      </c>
      <c r="BH6" s="168">
        <v>1.4E-2</v>
      </c>
      <c r="BI6" s="176">
        <v>0</v>
      </c>
      <c r="BJ6" s="176">
        <v>4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9.1868593772999994</v>
      </c>
      <c r="E7" s="167"/>
      <c r="F7" s="168">
        <v>0.05</v>
      </c>
      <c r="G7" s="168">
        <v>0.05</v>
      </c>
      <c r="H7" s="169"/>
      <c r="I7" s="170">
        <v>5</v>
      </c>
      <c r="J7" s="170">
        <v>5</v>
      </c>
      <c r="K7" s="167"/>
      <c r="L7" s="171">
        <v>2829.2645499999999</v>
      </c>
      <c r="M7" s="171">
        <v>6440.2110300000004</v>
      </c>
      <c r="N7" s="171">
        <v>9269.4755800000003</v>
      </c>
      <c r="O7" s="166">
        <v>1008.99286680105</v>
      </c>
      <c r="P7" s="172">
        <v>244.07400000000001</v>
      </c>
      <c r="Q7" s="178">
        <v>4.1339629243633098</v>
      </c>
      <c r="R7" s="179">
        <v>6578.7473612138601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6387.3384850000002</v>
      </c>
      <c r="Y7" s="166">
        <v>695.26899484089301</v>
      </c>
      <c r="Z7" s="177">
        <v>573</v>
      </c>
      <c r="AA7" s="178">
        <v>1.2133839351499001</v>
      </c>
      <c r="AB7" s="179">
        <v>70.453977168520396</v>
      </c>
      <c r="AC7" s="168">
        <v>0.02</v>
      </c>
      <c r="AD7" s="168">
        <v>0.02</v>
      </c>
      <c r="AE7" s="176">
        <v>0</v>
      </c>
      <c r="AF7" s="176">
        <v>0</v>
      </c>
      <c r="AG7" s="167"/>
      <c r="AH7" s="180">
        <v>492.35</v>
      </c>
      <c r="AI7" s="166">
        <v>53.592852549431399</v>
      </c>
      <c r="AJ7" s="181" t="s">
        <v>53</v>
      </c>
      <c r="AK7" s="188">
        <v>0.85068019919732396</v>
      </c>
      <c r="AL7" s="171">
        <v>-202.17656892388001</v>
      </c>
      <c r="AM7" s="168"/>
      <c r="AN7" s="168"/>
      <c r="AO7" s="176">
        <v>87</v>
      </c>
      <c r="AP7" s="176">
        <v>203</v>
      </c>
      <c r="AQ7" s="167"/>
      <c r="AR7" s="180">
        <v>80.7</v>
      </c>
      <c r="AS7" s="166">
        <v>8.7842859769251795</v>
      </c>
      <c r="AT7" s="181" t="s">
        <v>54</v>
      </c>
      <c r="AU7" s="173">
        <v>0.54901787355782405</v>
      </c>
      <c r="AV7" s="174">
        <v>-95.687700044159996</v>
      </c>
      <c r="AW7" s="168"/>
      <c r="AX7" s="168"/>
      <c r="AY7" s="176">
        <v>67</v>
      </c>
      <c r="AZ7" s="176">
        <v>96</v>
      </c>
      <c r="BA7" s="167"/>
      <c r="BB7" s="184">
        <v>399</v>
      </c>
      <c r="BC7" s="180">
        <v>43.431599811563203</v>
      </c>
      <c r="BD7" s="181" t="s">
        <v>55</v>
      </c>
      <c r="BE7" s="178">
        <v>1.3572374941113501</v>
      </c>
      <c r="BF7" s="179">
        <v>46.224599911680102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4.5433852545000004</v>
      </c>
      <c r="E8" s="167"/>
      <c r="F8" s="168">
        <v>0.05</v>
      </c>
      <c r="G8" s="168">
        <v>0.05</v>
      </c>
      <c r="H8" s="169"/>
      <c r="I8" s="170">
        <v>5</v>
      </c>
      <c r="J8" s="170">
        <v>5</v>
      </c>
      <c r="K8" s="167"/>
      <c r="L8" s="171">
        <v>1008.32042</v>
      </c>
      <c r="M8" s="171">
        <v>1032.5092</v>
      </c>
      <c r="N8" s="171">
        <v>2040.82962</v>
      </c>
      <c r="O8" s="166">
        <v>449.18700609389401</v>
      </c>
      <c r="P8" s="172">
        <v>214.66499999999999</v>
      </c>
      <c r="Q8" s="178">
        <v>2.0925022993682898</v>
      </c>
      <c r="R8" s="179">
        <v>870.46266521130894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3633.8936950000002</v>
      </c>
      <c r="Y8" s="166">
        <v>799.82072649480995</v>
      </c>
      <c r="Z8" s="177">
        <v>573</v>
      </c>
      <c r="AA8" s="178">
        <v>1.3958476902178201</v>
      </c>
      <c r="AB8" s="179">
        <v>509.86199400579898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255.85</v>
      </c>
      <c r="AI8" s="166">
        <v>56.3126359902218</v>
      </c>
      <c r="AJ8" s="181" t="s">
        <v>53</v>
      </c>
      <c r="AK8" s="188">
        <v>0.89385136492415596</v>
      </c>
      <c r="AL8" s="171">
        <v>-87.629925240199995</v>
      </c>
      <c r="AM8" s="168"/>
      <c r="AN8" s="168"/>
      <c r="AO8" s="176">
        <v>31</v>
      </c>
      <c r="AP8" s="176">
        <v>88</v>
      </c>
      <c r="AQ8" s="167"/>
      <c r="AR8" s="180">
        <v>70.5</v>
      </c>
      <c r="AS8" s="166">
        <v>15.5170640504617</v>
      </c>
      <c r="AT8" s="181" t="s">
        <v>54</v>
      </c>
      <c r="AU8" s="188">
        <v>0.96981650315385903</v>
      </c>
      <c r="AV8" s="171">
        <v>-16.732996886399999</v>
      </c>
      <c r="AW8" s="168"/>
      <c r="AX8" s="168"/>
      <c r="AY8" s="176">
        <v>3</v>
      </c>
      <c r="AZ8" s="176">
        <v>17</v>
      </c>
      <c r="BA8" s="167"/>
      <c r="BB8" s="184">
        <v>202.6</v>
      </c>
      <c r="BC8" s="180">
        <v>44.592300377638999</v>
      </c>
      <c r="BD8" s="181" t="s">
        <v>55</v>
      </c>
      <c r="BE8" s="178">
        <v>1.3935093868012201</v>
      </c>
      <c r="BF8" s="179">
        <v>28.1340062272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0.87</v>
      </c>
      <c r="BN8" s="186">
        <v>2.6250000000000002E-3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2.7250147438000001</v>
      </c>
      <c r="E9" s="167"/>
      <c r="F9" s="168">
        <v>2E-3</v>
      </c>
      <c r="G9" s="168">
        <v>2E-3</v>
      </c>
      <c r="H9" s="169"/>
      <c r="I9" s="170">
        <v>3</v>
      </c>
      <c r="J9" s="170">
        <v>3</v>
      </c>
      <c r="K9" s="167"/>
      <c r="L9" s="171">
        <v>840.03733</v>
      </c>
      <c r="M9" s="171">
        <v>-571.91517999999996</v>
      </c>
      <c r="N9" s="171">
        <v>268.12214999999998</v>
      </c>
      <c r="O9" s="166">
        <v>98.392917179635802</v>
      </c>
      <c r="P9" s="172">
        <v>212.5</v>
      </c>
      <c r="Q9" s="173">
        <v>0.46302549261005099</v>
      </c>
      <c r="R9" s="174">
        <v>-426.756609669</v>
      </c>
      <c r="S9" s="168"/>
      <c r="T9" s="168"/>
      <c r="U9" s="175">
        <v>311</v>
      </c>
      <c r="V9" s="176">
        <v>427</v>
      </c>
      <c r="W9" s="167"/>
      <c r="X9" s="175">
        <v>1589.8005700000001</v>
      </c>
      <c r="Y9" s="166">
        <v>583.40989663161997</v>
      </c>
      <c r="Z9" s="177">
        <v>573</v>
      </c>
      <c r="AA9" s="182">
        <v>1.0181673588684499</v>
      </c>
      <c r="AB9" s="183">
        <v>-283.91956783687999</v>
      </c>
      <c r="AC9" s="168">
        <v>2E-3</v>
      </c>
      <c r="AD9" s="168">
        <v>2E-3</v>
      </c>
      <c r="AE9" s="176">
        <v>0</v>
      </c>
      <c r="AF9" s="176">
        <v>284</v>
      </c>
      <c r="AG9" s="167"/>
      <c r="AH9" s="180">
        <v>107</v>
      </c>
      <c r="AI9" s="166">
        <v>39.265842595328401</v>
      </c>
      <c r="AJ9" s="181" t="s">
        <v>53</v>
      </c>
      <c r="AK9" s="173">
        <v>0.62326734278299101</v>
      </c>
      <c r="AL9" s="174">
        <v>-99.011114631279995</v>
      </c>
      <c r="AM9" s="168"/>
      <c r="AN9" s="168"/>
      <c r="AO9" s="176">
        <v>65</v>
      </c>
      <c r="AP9" s="176">
        <v>100</v>
      </c>
      <c r="AQ9" s="167"/>
      <c r="AR9" s="180">
        <v>7</v>
      </c>
      <c r="AS9" s="166">
        <v>2.5687934408158801</v>
      </c>
      <c r="AT9" s="181" t="s">
        <v>54</v>
      </c>
      <c r="AU9" s="173">
        <v>0.16054959005099301</v>
      </c>
      <c r="AV9" s="174">
        <v>-45.320283080960003</v>
      </c>
      <c r="AW9" s="168"/>
      <c r="AX9" s="168"/>
      <c r="AY9" s="176">
        <v>37</v>
      </c>
      <c r="AZ9" s="176">
        <v>46</v>
      </c>
      <c r="BA9" s="167"/>
      <c r="BB9" s="184">
        <v>86</v>
      </c>
      <c r="BC9" s="180">
        <v>31.559462272880801</v>
      </c>
      <c r="BD9" s="181" t="s">
        <v>55</v>
      </c>
      <c r="BE9" s="188">
        <v>0.98623319602752402</v>
      </c>
      <c r="BF9" s="171">
        <v>-18.640566161919999</v>
      </c>
      <c r="BG9" s="168"/>
      <c r="BH9" s="168"/>
      <c r="BI9" s="176">
        <v>2</v>
      </c>
      <c r="BJ9" s="176">
        <v>19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6.6645704357</v>
      </c>
      <c r="E10" s="167"/>
      <c r="F10" s="168">
        <v>5.8000000000000003E-2</v>
      </c>
      <c r="G10" s="168">
        <v>5.8000000000000003E-2</v>
      </c>
      <c r="H10" s="169"/>
      <c r="I10" s="170">
        <v>6</v>
      </c>
      <c r="J10" s="170">
        <v>6</v>
      </c>
      <c r="K10" s="167"/>
      <c r="L10" s="171">
        <v>3055.7057199999999</v>
      </c>
      <c r="M10" s="171">
        <v>3290.4430200000002</v>
      </c>
      <c r="N10" s="171">
        <v>6346.1487399999996</v>
      </c>
      <c r="O10" s="166">
        <v>952.22172249927496</v>
      </c>
      <c r="P10" s="172">
        <v>234.65600000000001</v>
      </c>
      <c r="Q10" s="178">
        <v>4.0579474741718702</v>
      </c>
      <c r="R10" s="179">
        <v>4469.4910118084599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5104.9702900000002</v>
      </c>
      <c r="Y10" s="166">
        <v>765.98639616055095</v>
      </c>
      <c r="Z10" s="177">
        <v>573</v>
      </c>
      <c r="AA10" s="178">
        <v>1.3367999932993899</v>
      </c>
      <c r="AB10" s="179">
        <v>522.41165841268003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451.7</v>
      </c>
      <c r="AI10" s="166">
        <v>67.776311220357996</v>
      </c>
      <c r="AJ10" s="181" t="s">
        <v>53</v>
      </c>
      <c r="AK10" s="182">
        <v>1.0758144638152101</v>
      </c>
      <c r="AL10" s="183">
        <v>-52.14152493892</v>
      </c>
      <c r="AM10" s="168">
        <v>8.0000000000000002E-3</v>
      </c>
      <c r="AN10" s="168">
        <v>8.0000000000000002E-3</v>
      </c>
      <c r="AO10" s="176">
        <v>0</v>
      </c>
      <c r="AP10" s="176">
        <v>53</v>
      </c>
      <c r="AQ10" s="167"/>
      <c r="AR10" s="180">
        <v>58.7</v>
      </c>
      <c r="AS10" s="166">
        <v>8.8077694678658691</v>
      </c>
      <c r="AT10" s="181" t="s">
        <v>54</v>
      </c>
      <c r="AU10" s="173">
        <v>0.55048559174161704</v>
      </c>
      <c r="AV10" s="174">
        <v>-69.259752365439994</v>
      </c>
      <c r="AW10" s="168"/>
      <c r="AX10" s="168"/>
      <c r="AY10" s="176">
        <v>48</v>
      </c>
      <c r="AZ10" s="176">
        <v>70</v>
      </c>
      <c r="BA10" s="167"/>
      <c r="BB10" s="184">
        <v>258.8</v>
      </c>
      <c r="BC10" s="180">
        <v>38.832210192226398</v>
      </c>
      <c r="BD10" s="181" t="s">
        <v>55</v>
      </c>
      <c r="BE10" s="178">
        <v>1.2135065685070701</v>
      </c>
      <c r="BF10" s="179">
        <v>2.8804952691200199</v>
      </c>
      <c r="BG10" s="168">
        <v>0.02</v>
      </c>
      <c r="BH10" s="168">
        <v>0.02</v>
      </c>
      <c r="BI10" s="176">
        <v>0</v>
      </c>
      <c r="BJ10" s="176">
        <v>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61</v>
      </c>
      <c r="D11" s="166">
        <v>5.6138556675000002</v>
      </c>
      <c r="E11" s="167"/>
      <c r="F11" s="168">
        <v>3.5000000000000003E-2</v>
      </c>
      <c r="G11" s="168">
        <v>3.5000000000000003E-2</v>
      </c>
      <c r="H11" s="169"/>
      <c r="I11" s="170">
        <v>4</v>
      </c>
      <c r="J11" s="170">
        <v>4</v>
      </c>
      <c r="K11" s="167"/>
      <c r="L11" s="171">
        <v>1685.3670500000001</v>
      </c>
      <c r="M11" s="171">
        <v>2668.64003</v>
      </c>
      <c r="N11" s="171">
        <v>4354.0070800000003</v>
      </c>
      <c r="O11" s="166">
        <v>775.58229813538401</v>
      </c>
      <c r="P11" s="172">
        <v>216.447</v>
      </c>
      <c r="Q11" s="178">
        <v>3.58324346438335</v>
      </c>
      <c r="R11" s="179">
        <v>2895.8844188039502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3380.7429200000001</v>
      </c>
      <c r="Y11" s="166">
        <v>602.21407892118702</v>
      </c>
      <c r="Z11" s="177">
        <v>573</v>
      </c>
      <c r="AA11" s="182">
        <v>1.05098443092703</v>
      </c>
      <c r="AB11" s="183">
        <v>-479.34423697300002</v>
      </c>
      <c r="AC11" s="168">
        <v>5.0000000000000001E-3</v>
      </c>
      <c r="AD11" s="168">
        <v>5.0000000000000001E-3</v>
      </c>
      <c r="AE11" s="176">
        <v>0</v>
      </c>
      <c r="AF11" s="176">
        <v>480</v>
      </c>
      <c r="AG11" s="167"/>
      <c r="AH11" s="180">
        <v>341.6</v>
      </c>
      <c r="AI11" s="166">
        <v>60.849444701189398</v>
      </c>
      <c r="AJ11" s="181" t="s">
        <v>53</v>
      </c>
      <c r="AK11" s="188">
        <v>0.96586420160618103</v>
      </c>
      <c r="AL11" s="171">
        <v>-82.807488462999999</v>
      </c>
      <c r="AM11" s="168"/>
      <c r="AN11" s="168"/>
      <c r="AO11" s="176">
        <v>13</v>
      </c>
      <c r="AP11" s="176">
        <v>83</v>
      </c>
      <c r="AQ11" s="167"/>
      <c r="AR11" s="180">
        <v>53.2</v>
      </c>
      <c r="AS11" s="166">
        <v>9.4765528632999896</v>
      </c>
      <c r="AT11" s="181" t="s">
        <v>54</v>
      </c>
      <c r="AU11" s="173">
        <v>0.59228455395624902</v>
      </c>
      <c r="AV11" s="174">
        <v>-54.586028816000002</v>
      </c>
      <c r="AW11" s="168"/>
      <c r="AX11" s="168"/>
      <c r="AY11" s="176">
        <v>37</v>
      </c>
      <c r="AZ11" s="176">
        <v>55</v>
      </c>
      <c r="BA11" s="167"/>
      <c r="BB11" s="184">
        <v>221.2</v>
      </c>
      <c r="BC11" s="180">
        <v>39.402509273721002</v>
      </c>
      <c r="BD11" s="181" t="s">
        <v>55</v>
      </c>
      <c r="BE11" s="178">
        <v>1.23132841480378</v>
      </c>
      <c r="BF11" s="179">
        <v>5.6279423680000198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8">
        <v>0.78</v>
      </c>
      <c r="BN11" s="186"/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62</v>
      </c>
      <c r="D12" s="166">
        <v>2.4971585251000001</v>
      </c>
      <c r="E12" s="167"/>
      <c r="F12" s="168">
        <v>7.0499999999999993E-2</v>
      </c>
      <c r="G12" s="168">
        <v>7.0499999999999993E-2</v>
      </c>
      <c r="H12" s="169"/>
      <c r="I12" s="170">
        <v>7</v>
      </c>
      <c r="J12" s="170">
        <v>7</v>
      </c>
      <c r="K12" s="167"/>
      <c r="L12" s="171">
        <v>1614.2992899999999</v>
      </c>
      <c r="M12" s="171">
        <v>1450.84898</v>
      </c>
      <c r="N12" s="171">
        <v>3065.1482700000001</v>
      </c>
      <c r="O12" s="166">
        <v>1227.45442037055</v>
      </c>
      <c r="P12" s="172">
        <v>223.197</v>
      </c>
      <c r="Q12" s="178">
        <v>5.4994216784748398</v>
      </c>
      <c r="R12" s="179">
        <v>2396.3183204079101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2303.25443</v>
      </c>
      <c r="Y12" s="166">
        <v>922.35010586993701</v>
      </c>
      <c r="Z12" s="177">
        <v>573</v>
      </c>
      <c r="AA12" s="178">
        <v>1.60968604863863</v>
      </c>
      <c r="AB12" s="179">
        <v>586.20822814124006</v>
      </c>
      <c r="AC12" s="168">
        <v>0.02</v>
      </c>
      <c r="AD12" s="168">
        <v>0.02</v>
      </c>
      <c r="AE12" s="176">
        <v>0</v>
      </c>
      <c r="AF12" s="176">
        <v>0</v>
      </c>
      <c r="AG12" s="167"/>
      <c r="AH12" s="180">
        <v>190.95</v>
      </c>
      <c r="AI12" s="166">
        <v>76.466911523910298</v>
      </c>
      <c r="AJ12" s="181" t="s">
        <v>53</v>
      </c>
      <c r="AK12" s="178">
        <v>1.21376050037953</v>
      </c>
      <c r="AL12" s="179">
        <v>2.16481550244001</v>
      </c>
      <c r="AM12" s="168">
        <v>0.02</v>
      </c>
      <c r="AN12" s="168">
        <v>0.02</v>
      </c>
      <c r="AO12" s="176">
        <v>0</v>
      </c>
      <c r="AP12" s="176">
        <v>0</v>
      </c>
      <c r="AQ12" s="167"/>
      <c r="AR12" s="180">
        <v>40.4</v>
      </c>
      <c r="AS12" s="166">
        <v>16.1783881935898</v>
      </c>
      <c r="AT12" s="181" t="s">
        <v>54</v>
      </c>
      <c r="AU12" s="182">
        <v>1.0111492620993601</v>
      </c>
      <c r="AV12" s="183">
        <v>-7.5454436819200099</v>
      </c>
      <c r="AW12" s="168">
        <v>5.0000000000000001E-4</v>
      </c>
      <c r="AX12" s="168">
        <v>5.0000000000000001E-4</v>
      </c>
      <c r="AY12" s="176">
        <v>0</v>
      </c>
      <c r="AZ12" s="176">
        <v>8</v>
      </c>
      <c r="BA12" s="167"/>
      <c r="BB12" s="184">
        <v>156.80000000000001</v>
      </c>
      <c r="BC12" s="180">
        <v>62.791368038487199</v>
      </c>
      <c r="BD12" s="181" t="s">
        <v>55</v>
      </c>
      <c r="BE12" s="178">
        <v>1.9622302512027201</v>
      </c>
      <c r="BF12" s="179">
        <v>60.909112636160003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2">
        <v>0.82</v>
      </c>
      <c r="BN12" s="186">
        <v>7.5000000000000002E-4</v>
      </c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63</v>
      </c>
      <c r="D13" s="166">
        <v>2.8322348252</v>
      </c>
      <c r="E13" s="167"/>
      <c r="F13" s="168">
        <v>2.5000000000000001E-2</v>
      </c>
      <c r="G13" s="168">
        <v>2.5000000000000001E-2</v>
      </c>
      <c r="H13" s="169"/>
      <c r="I13" s="170">
        <v>3</v>
      </c>
      <c r="J13" s="170">
        <v>3</v>
      </c>
      <c r="K13" s="167"/>
      <c r="L13" s="171">
        <v>1212.05405</v>
      </c>
      <c r="M13" s="171">
        <v>-1081.65354</v>
      </c>
      <c r="N13" s="171">
        <v>130.40051</v>
      </c>
      <c r="O13" s="166">
        <v>46.041560127625303</v>
      </c>
      <c r="P13" s="172">
        <v>212.5</v>
      </c>
      <c r="Q13" s="173">
        <v>0.21666616530647201</v>
      </c>
      <c r="R13" s="174">
        <v>-591.81937042599998</v>
      </c>
      <c r="S13" s="168"/>
      <c r="T13" s="168"/>
      <c r="U13" s="175">
        <v>472</v>
      </c>
      <c r="V13" s="176">
        <v>592</v>
      </c>
      <c r="W13" s="167"/>
      <c r="X13" s="175">
        <v>2081.048065</v>
      </c>
      <c r="Y13" s="166">
        <v>734.77243005549406</v>
      </c>
      <c r="Z13" s="177">
        <v>573</v>
      </c>
      <c r="AA13" s="178">
        <v>1.2823253578629901</v>
      </c>
      <c r="AB13" s="179">
        <v>133.60339919248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188.2</v>
      </c>
      <c r="AI13" s="166">
        <v>66.449292384048803</v>
      </c>
      <c r="AJ13" s="181" t="s">
        <v>53</v>
      </c>
      <c r="AK13" s="182">
        <v>1.0547506727626801</v>
      </c>
      <c r="AL13" s="183">
        <v>-25.916952785119999</v>
      </c>
      <c r="AM13" s="168">
        <v>5.0000000000000001E-3</v>
      </c>
      <c r="AN13" s="168">
        <v>5.0000000000000001E-3</v>
      </c>
      <c r="AO13" s="176">
        <v>0</v>
      </c>
      <c r="AP13" s="176">
        <v>26</v>
      </c>
      <c r="AQ13" s="167"/>
      <c r="AR13" s="180">
        <v>19.3</v>
      </c>
      <c r="AS13" s="166">
        <v>6.8144067110103101</v>
      </c>
      <c r="AT13" s="181" t="s">
        <v>54</v>
      </c>
      <c r="AU13" s="173">
        <v>0.425900419438144</v>
      </c>
      <c r="AV13" s="174">
        <v>-35.078908643840002</v>
      </c>
      <c r="AW13" s="168"/>
      <c r="AX13" s="168"/>
      <c r="AY13" s="176">
        <v>27</v>
      </c>
      <c r="AZ13" s="176">
        <v>36</v>
      </c>
      <c r="BA13" s="167"/>
      <c r="BB13" s="184">
        <v>70.400000000000006</v>
      </c>
      <c r="BC13" s="180">
        <v>24.856695982130901</v>
      </c>
      <c r="BD13" s="181" t="s">
        <v>55</v>
      </c>
      <c r="BE13" s="173">
        <v>0.77677174944159</v>
      </c>
      <c r="BF13" s="174">
        <v>-38.35781728768</v>
      </c>
      <c r="BG13" s="168"/>
      <c r="BH13" s="168"/>
      <c r="BI13" s="176">
        <v>21</v>
      </c>
      <c r="BJ13" s="176">
        <v>39</v>
      </c>
      <c r="BK13" s="169"/>
      <c r="BL13" s="185">
        <v>0.8</v>
      </c>
      <c r="BM13" s="188">
        <v>0.8</v>
      </c>
      <c r="BN13" s="186">
        <v>0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64</v>
      </c>
      <c r="C14" s="165" t="s">
        <v>65</v>
      </c>
      <c r="D14" s="166">
        <v>3.7165962368000001</v>
      </c>
      <c r="E14" s="167"/>
      <c r="F14" s="168">
        <v>1.2E-2</v>
      </c>
      <c r="G14" s="168">
        <v>1.2E-2</v>
      </c>
      <c r="H14" s="169"/>
      <c r="I14" s="170">
        <v>4</v>
      </c>
      <c r="J14" s="170">
        <v>4</v>
      </c>
      <c r="K14" s="167"/>
      <c r="L14" s="171">
        <v>3308.9760999999999</v>
      </c>
      <c r="M14" s="171">
        <v>-2216.8572899999999</v>
      </c>
      <c r="N14" s="171">
        <v>1092.1188099999999</v>
      </c>
      <c r="O14" s="166">
        <v>293.84919437477498</v>
      </c>
      <c r="P14" s="172">
        <v>231.52600000000001</v>
      </c>
      <c r="Q14" s="178">
        <v>1.26918443014942</v>
      </c>
      <c r="R14" s="179">
        <v>59.532417614372001</v>
      </c>
      <c r="S14" s="168">
        <v>0.01</v>
      </c>
      <c r="T14" s="168">
        <v>0.01</v>
      </c>
      <c r="U14" s="175">
        <v>0</v>
      </c>
      <c r="V14" s="176">
        <v>0</v>
      </c>
      <c r="W14" s="167"/>
      <c r="X14" s="175">
        <v>2163.8495050000001</v>
      </c>
      <c r="Y14" s="166">
        <v>582.21269331722704</v>
      </c>
      <c r="Z14" s="177">
        <v>573</v>
      </c>
      <c r="AA14" s="182">
        <v>1.0160779988084201</v>
      </c>
      <c r="AB14" s="183">
        <v>-391.68206742368102</v>
      </c>
      <c r="AC14" s="168">
        <v>2E-3</v>
      </c>
      <c r="AD14" s="168">
        <v>2E-3</v>
      </c>
      <c r="AE14" s="176">
        <v>0</v>
      </c>
      <c r="AF14" s="176">
        <v>392</v>
      </c>
      <c r="AG14" s="167"/>
      <c r="AH14" s="180">
        <v>195</v>
      </c>
      <c r="AI14" s="166">
        <v>52.467361955867297</v>
      </c>
      <c r="AJ14" s="181" t="s">
        <v>53</v>
      </c>
      <c r="AK14" s="188">
        <v>0.83281526914075099</v>
      </c>
      <c r="AL14" s="171">
        <v>-85.974675502080004</v>
      </c>
      <c r="AM14" s="168"/>
      <c r="AN14" s="168"/>
      <c r="AO14" s="176">
        <v>40</v>
      </c>
      <c r="AP14" s="176">
        <v>86</v>
      </c>
      <c r="AQ14" s="167"/>
      <c r="AR14" s="180">
        <v>19.600000000000001</v>
      </c>
      <c r="AS14" s="166">
        <v>5.2736425350512803</v>
      </c>
      <c r="AT14" s="181" t="s">
        <v>54</v>
      </c>
      <c r="AU14" s="173">
        <v>0.32960265844070502</v>
      </c>
      <c r="AV14" s="174">
        <v>-51.758647746560001</v>
      </c>
      <c r="AW14" s="168"/>
      <c r="AX14" s="168"/>
      <c r="AY14" s="176">
        <v>40</v>
      </c>
      <c r="AZ14" s="176">
        <v>52</v>
      </c>
      <c r="BA14" s="167"/>
      <c r="BB14" s="184">
        <v>105.4</v>
      </c>
      <c r="BC14" s="180">
        <v>28.359281795632899</v>
      </c>
      <c r="BD14" s="181" t="s">
        <v>55</v>
      </c>
      <c r="BE14" s="188">
        <v>0.88622755611352799</v>
      </c>
      <c r="BF14" s="171">
        <v>-37.31729549312</v>
      </c>
      <c r="BG14" s="168"/>
      <c r="BH14" s="168"/>
      <c r="BI14" s="176">
        <v>14</v>
      </c>
      <c r="BJ14" s="176">
        <v>38</v>
      </c>
      <c r="BK14" s="169"/>
      <c r="BL14" s="185">
        <v>0.8</v>
      </c>
      <c r="BM14" s="182">
        <v>0.81</v>
      </c>
      <c r="BN14" s="186">
        <v>3.7500000000000001E-4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66</v>
      </c>
      <c r="D15" s="166">
        <v>5.3415308894000004</v>
      </c>
      <c r="E15" s="167"/>
      <c r="F15" s="168">
        <v>6.5000000000000002E-2</v>
      </c>
      <c r="G15" s="168">
        <v>6.5000000000000002E-2</v>
      </c>
      <c r="H15" s="169"/>
      <c r="I15" s="170">
        <v>6</v>
      </c>
      <c r="J15" s="170">
        <v>6</v>
      </c>
      <c r="K15" s="167"/>
      <c r="L15" s="171">
        <v>2227.7318100000002</v>
      </c>
      <c r="M15" s="171">
        <v>-271.74259999999998</v>
      </c>
      <c r="N15" s="171">
        <v>1955.98921</v>
      </c>
      <c r="O15" s="166">
        <v>366.185135029653</v>
      </c>
      <c r="P15" s="172">
        <v>233.14400000000001</v>
      </c>
      <c r="Q15" s="178">
        <v>1.5706393260373499</v>
      </c>
      <c r="R15" s="179">
        <v>461.57415678607202</v>
      </c>
      <c r="S15" s="168">
        <v>0.01</v>
      </c>
      <c r="T15" s="168">
        <v>0.01</v>
      </c>
      <c r="U15" s="175">
        <v>0</v>
      </c>
      <c r="V15" s="176">
        <v>0</v>
      </c>
      <c r="W15" s="167"/>
      <c r="X15" s="175">
        <v>4067.1675249999998</v>
      </c>
      <c r="Y15" s="166">
        <v>761.42357110975297</v>
      </c>
      <c r="Z15" s="177">
        <v>573</v>
      </c>
      <c r="AA15" s="178">
        <v>1.32883694783552</v>
      </c>
      <c r="AB15" s="179">
        <v>394.33088544856002</v>
      </c>
      <c r="AC15" s="168">
        <v>0.02</v>
      </c>
      <c r="AD15" s="168">
        <v>0.02</v>
      </c>
      <c r="AE15" s="176">
        <v>0</v>
      </c>
      <c r="AF15" s="176">
        <v>0</v>
      </c>
      <c r="AG15" s="167"/>
      <c r="AH15" s="180">
        <v>386.1</v>
      </c>
      <c r="AI15" s="166">
        <v>72.282648550473795</v>
      </c>
      <c r="AJ15" s="181" t="s">
        <v>53</v>
      </c>
      <c r="AK15" s="182">
        <v>1.1473436277853</v>
      </c>
      <c r="AL15" s="183">
        <v>-17.719735238639899</v>
      </c>
      <c r="AM15" s="168">
        <v>1.4999999999999999E-2</v>
      </c>
      <c r="AN15" s="168">
        <v>1.4999999999999999E-2</v>
      </c>
      <c r="AO15" s="176">
        <v>0</v>
      </c>
      <c r="AP15" s="176">
        <v>18</v>
      </c>
      <c r="AQ15" s="167"/>
      <c r="AR15" s="180">
        <v>40.1</v>
      </c>
      <c r="AS15" s="166">
        <v>7.5072111030147601</v>
      </c>
      <c r="AT15" s="181" t="s">
        <v>54</v>
      </c>
      <c r="AU15" s="173">
        <v>0.46920069393842301</v>
      </c>
      <c r="AV15" s="174">
        <v>-62.457393076480002</v>
      </c>
      <c r="AW15" s="168"/>
      <c r="AX15" s="168"/>
      <c r="AY15" s="176">
        <v>46</v>
      </c>
      <c r="AZ15" s="176">
        <v>63</v>
      </c>
      <c r="BA15" s="167"/>
      <c r="BB15" s="184">
        <v>211.8</v>
      </c>
      <c r="BC15" s="180">
        <v>39.651553905698897</v>
      </c>
      <c r="BD15" s="181" t="s">
        <v>55</v>
      </c>
      <c r="BE15" s="178">
        <v>1.2391110595530901</v>
      </c>
      <c r="BF15" s="179">
        <v>6.6852138470400497</v>
      </c>
      <c r="BG15" s="168">
        <v>0.02</v>
      </c>
      <c r="BH15" s="168">
        <v>0.02</v>
      </c>
      <c r="BI15" s="176">
        <v>0</v>
      </c>
      <c r="BJ15" s="176">
        <v>0</v>
      </c>
      <c r="BK15" s="169"/>
      <c r="BL15" s="185">
        <v>0.8</v>
      </c>
      <c r="BM15" s="182">
        <v>0.84</v>
      </c>
      <c r="BN15" s="186">
        <v>1.5E-3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67</v>
      </c>
      <c r="D16" s="166">
        <v>3.7586928362999998</v>
      </c>
      <c r="E16" s="167"/>
      <c r="F16" s="168">
        <v>4.5999999999999999E-2</v>
      </c>
      <c r="G16" s="168">
        <v>4.5999999999999999E-2</v>
      </c>
      <c r="H16" s="169"/>
      <c r="I16" s="170">
        <v>4</v>
      </c>
      <c r="J16" s="170">
        <v>4</v>
      </c>
      <c r="K16" s="167"/>
      <c r="L16" s="171">
        <v>2055.7492699999998</v>
      </c>
      <c r="M16" s="171">
        <v>-388.73354</v>
      </c>
      <c r="N16" s="171">
        <v>1667.0157300000001</v>
      </c>
      <c r="O16" s="166">
        <v>443.50943335954599</v>
      </c>
      <c r="P16" s="172">
        <v>246.29499999999999</v>
      </c>
      <c r="Q16" s="178">
        <v>1.8007244700848399</v>
      </c>
      <c r="R16" s="179">
        <v>556.11902746018995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2802.5118200000002</v>
      </c>
      <c r="Y16" s="166">
        <v>745.60809889396296</v>
      </c>
      <c r="Z16" s="177">
        <v>573</v>
      </c>
      <c r="AA16" s="178">
        <v>1.3012357746840499</v>
      </c>
      <c r="AB16" s="179">
        <v>218.03462576012001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157.6</v>
      </c>
      <c r="AI16" s="166">
        <v>41.929470394058299</v>
      </c>
      <c r="AJ16" s="181" t="s">
        <v>53</v>
      </c>
      <c r="AK16" s="173">
        <v>0.66554714911203705</v>
      </c>
      <c r="AL16" s="174">
        <v>-126.55717842428</v>
      </c>
      <c r="AM16" s="168"/>
      <c r="AN16" s="168"/>
      <c r="AO16" s="176">
        <v>80</v>
      </c>
      <c r="AP16" s="176">
        <v>127</v>
      </c>
      <c r="AQ16" s="167"/>
      <c r="AR16" s="180">
        <v>18.100000000000001</v>
      </c>
      <c r="AS16" s="166">
        <v>4.81550389677954</v>
      </c>
      <c r="AT16" s="181" t="s">
        <v>54</v>
      </c>
      <c r="AU16" s="173">
        <v>0.30096899354872098</v>
      </c>
      <c r="AV16" s="174">
        <v>-54.066902456960001</v>
      </c>
      <c r="AW16" s="168"/>
      <c r="AX16" s="168"/>
      <c r="AY16" s="176">
        <v>43</v>
      </c>
      <c r="AZ16" s="176">
        <v>55</v>
      </c>
      <c r="BA16" s="167"/>
      <c r="BB16" s="184">
        <v>139.19999999999999</v>
      </c>
      <c r="BC16" s="180">
        <v>37.034151515564197</v>
      </c>
      <c r="BD16" s="181" t="s">
        <v>55</v>
      </c>
      <c r="BE16" s="182">
        <v>1.1573172348613801</v>
      </c>
      <c r="BF16" s="183">
        <v>-5.1338049139199597</v>
      </c>
      <c r="BG16" s="168">
        <v>1.6E-2</v>
      </c>
      <c r="BH16" s="168">
        <v>1.6E-2</v>
      </c>
      <c r="BI16" s="176">
        <v>0</v>
      </c>
      <c r="BJ16" s="176">
        <v>6</v>
      </c>
      <c r="BK16" s="169"/>
      <c r="BL16" s="185">
        <v>0.8</v>
      </c>
      <c r="BM16" s="188">
        <v>0.78</v>
      </c>
      <c r="BN16" s="186"/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69</v>
      </c>
      <c r="D17" s="166">
        <v>5.7377038060999999</v>
      </c>
      <c r="E17" s="167"/>
      <c r="F17" s="168">
        <v>0.01</v>
      </c>
      <c r="G17" s="168">
        <v>0.01</v>
      </c>
      <c r="H17" s="169"/>
      <c r="I17" s="170">
        <v>3</v>
      </c>
      <c r="J17" s="170">
        <v>3</v>
      </c>
      <c r="K17" s="167"/>
      <c r="L17" s="171">
        <v>2799.1154700000002</v>
      </c>
      <c r="M17" s="171">
        <v>1638.72192</v>
      </c>
      <c r="N17" s="171">
        <v>4437.8373899999997</v>
      </c>
      <c r="O17" s="166">
        <v>773.45180929032006</v>
      </c>
      <c r="P17" s="172">
        <v>212.5</v>
      </c>
      <c r="Q17" s="178">
        <v>3.6397732201897401</v>
      </c>
      <c r="R17" s="179">
        <v>2974.7229194444999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2879.9177749999999</v>
      </c>
      <c r="Y17" s="166">
        <v>501.92862377075602</v>
      </c>
      <c r="Z17" s="177">
        <v>573</v>
      </c>
      <c r="AA17" s="188">
        <v>0.87596618459119702</v>
      </c>
      <c r="AB17" s="171">
        <v>-1065.3273620743601</v>
      </c>
      <c r="AC17" s="168"/>
      <c r="AD17" s="168"/>
      <c r="AE17" s="176">
        <v>408</v>
      </c>
      <c r="AF17" s="176">
        <v>1066</v>
      </c>
      <c r="AG17" s="167"/>
      <c r="AH17" s="180">
        <v>333.9</v>
      </c>
      <c r="AI17" s="166">
        <v>58.194011277650198</v>
      </c>
      <c r="AJ17" s="181" t="s">
        <v>53</v>
      </c>
      <c r="AK17" s="188">
        <v>0.92371446472460705</v>
      </c>
      <c r="AL17" s="171">
        <v>-99.870407741159994</v>
      </c>
      <c r="AM17" s="168"/>
      <c r="AN17" s="168"/>
      <c r="AO17" s="176">
        <v>28</v>
      </c>
      <c r="AP17" s="176">
        <v>100</v>
      </c>
      <c r="AQ17" s="167"/>
      <c r="AR17" s="180">
        <v>31.8</v>
      </c>
      <c r="AS17" s="166">
        <v>5.5422867883476403</v>
      </c>
      <c r="AT17" s="181" t="s">
        <v>54</v>
      </c>
      <c r="AU17" s="173">
        <v>0.34639292427172702</v>
      </c>
      <c r="AV17" s="174">
        <v>-78.363913077120003</v>
      </c>
      <c r="AW17" s="168"/>
      <c r="AX17" s="168"/>
      <c r="AY17" s="176">
        <v>61</v>
      </c>
      <c r="AZ17" s="176">
        <v>79</v>
      </c>
      <c r="BA17" s="167"/>
      <c r="BB17" s="184">
        <v>170.4</v>
      </c>
      <c r="BC17" s="180">
        <v>29.698291469636398</v>
      </c>
      <c r="BD17" s="181" t="s">
        <v>55</v>
      </c>
      <c r="BE17" s="188">
        <v>0.92807160842613801</v>
      </c>
      <c r="BF17" s="171">
        <v>-49.927826154240002</v>
      </c>
      <c r="BG17" s="168"/>
      <c r="BH17" s="168"/>
      <c r="BI17" s="176">
        <v>14</v>
      </c>
      <c r="BJ17" s="176">
        <v>50</v>
      </c>
      <c r="BK17" s="169"/>
      <c r="BL17" s="185">
        <v>0.8</v>
      </c>
      <c r="BM17" s="182">
        <v>0.81</v>
      </c>
      <c r="BN17" s="186">
        <v>3.7500000000000001E-4</v>
      </c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70</v>
      </c>
      <c r="D18" s="166">
        <v>3.8211716883000002</v>
      </c>
      <c r="E18" s="167"/>
      <c r="F18" s="168">
        <v>4.2000000000000003E-2</v>
      </c>
      <c r="G18" s="168">
        <v>4.2000000000000003E-2</v>
      </c>
      <c r="H18" s="169"/>
      <c r="I18" s="170">
        <v>5</v>
      </c>
      <c r="J18" s="170">
        <v>5</v>
      </c>
      <c r="K18" s="167"/>
      <c r="L18" s="171">
        <v>2278.3404099999998</v>
      </c>
      <c r="M18" s="171">
        <v>1120.00109</v>
      </c>
      <c r="N18" s="171">
        <v>3398.3415</v>
      </c>
      <c r="O18" s="166">
        <v>889.34540952591601</v>
      </c>
      <c r="P18" s="172">
        <v>231.90199999999999</v>
      </c>
      <c r="Q18" s="178">
        <v>3.8350053450419401</v>
      </c>
      <c r="R18" s="179">
        <v>2334.9766717678199</v>
      </c>
      <c r="S18" s="168">
        <v>0.01</v>
      </c>
      <c r="T18" s="168">
        <v>0.01</v>
      </c>
      <c r="U18" s="175">
        <v>0</v>
      </c>
      <c r="V18" s="176">
        <v>0</v>
      </c>
      <c r="W18" s="167"/>
      <c r="X18" s="175">
        <v>2449.463025</v>
      </c>
      <c r="Y18" s="166">
        <v>641.02406926649803</v>
      </c>
      <c r="Z18" s="177">
        <v>573</v>
      </c>
      <c r="AA18" s="182">
        <v>1.1187156531701501</v>
      </c>
      <c r="AB18" s="183">
        <v>-177.97462787507999</v>
      </c>
      <c r="AC18" s="168">
        <v>1.2E-2</v>
      </c>
      <c r="AD18" s="168">
        <v>1.2E-2</v>
      </c>
      <c r="AE18" s="176">
        <v>0</v>
      </c>
      <c r="AF18" s="176">
        <v>178</v>
      </c>
      <c r="AG18" s="167"/>
      <c r="AH18" s="180">
        <v>136.69999999999999</v>
      </c>
      <c r="AI18" s="166">
        <v>35.774367432523398</v>
      </c>
      <c r="AJ18" s="181" t="s">
        <v>53</v>
      </c>
      <c r="AK18" s="173">
        <v>0.56784710210354605</v>
      </c>
      <c r="AL18" s="174">
        <v>-152.18057963548</v>
      </c>
      <c r="AM18" s="168"/>
      <c r="AN18" s="168"/>
      <c r="AO18" s="176">
        <v>105</v>
      </c>
      <c r="AP18" s="176">
        <v>153</v>
      </c>
      <c r="AQ18" s="167"/>
      <c r="AR18" s="180">
        <v>54</v>
      </c>
      <c r="AS18" s="166">
        <v>14.131791085268899</v>
      </c>
      <c r="AT18" s="181" t="s">
        <v>54</v>
      </c>
      <c r="AU18" s="188">
        <v>0.88323694282930798</v>
      </c>
      <c r="AV18" s="171">
        <v>-19.36649641536</v>
      </c>
      <c r="AW18" s="168"/>
      <c r="AX18" s="168"/>
      <c r="AY18" s="176">
        <v>8</v>
      </c>
      <c r="AZ18" s="176">
        <v>20</v>
      </c>
      <c r="BA18" s="167"/>
      <c r="BB18" s="184">
        <v>160.19999999999999</v>
      </c>
      <c r="BC18" s="180">
        <v>41.924313552964499</v>
      </c>
      <c r="BD18" s="181" t="s">
        <v>55</v>
      </c>
      <c r="BE18" s="178">
        <v>1.3101347985301399</v>
      </c>
      <c r="BF18" s="179">
        <v>13.46700716928</v>
      </c>
      <c r="BG18" s="168">
        <v>0.02</v>
      </c>
      <c r="BH18" s="168">
        <v>0.02</v>
      </c>
      <c r="BI18" s="176">
        <v>0</v>
      </c>
      <c r="BJ18" s="176">
        <v>0</v>
      </c>
      <c r="BK18" s="169"/>
      <c r="BL18" s="185">
        <v>0.8</v>
      </c>
      <c r="BM18" s="182">
        <v>0.81</v>
      </c>
      <c r="BN18" s="186">
        <v>3.7500000000000001E-4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71</v>
      </c>
      <c r="D19" s="166">
        <v>6.5513831116999999</v>
      </c>
      <c r="E19" s="167"/>
      <c r="F19" s="168">
        <v>3.7999999999999999E-2</v>
      </c>
      <c r="G19" s="168">
        <v>3.7999999999999999E-2</v>
      </c>
      <c r="H19" s="169"/>
      <c r="I19" s="170">
        <v>5</v>
      </c>
      <c r="J19" s="170">
        <v>5</v>
      </c>
      <c r="K19" s="167"/>
      <c r="L19" s="171">
        <v>3072.9827100000002</v>
      </c>
      <c r="M19" s="171">
        <v>-1272.4469099999999</v>
      </c>
      <c r="N19" s="171">
        <v>1800.5358000000001</v>
      </c>
      <c r="O19" s="166">
        <v>274.83292753624102</v>
      </c>
      <c r="P19" s="172">
        <v>218.77099999999999</v>
      </c>
      <c r="Q19" s="178">
        <v>1.25625849649287</v>
      </c>
      <c r="R19" s="179">
        <v>80.632638324335204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4062.0205700000001</v>
      </c>
      <c r="Y19" s="166">
        <v>620.02488646186896</v>
      </c>
      <c r="Z19" s="177">
        <v>573</v>
      </c>
      <c r="AA19" s="182">
        <v>1.0820678646804001</v>
      </c>
      <c r="AB19" s="183">
        <v>-442.71045760492098</v>
      </c>
      <c r="AC19" s="168">
        <v>8.0000000000000002E-3</v>
      </c>
      <c r="AD19" s="168">
        <v>8.0000000000000002E-3</v>
      </c>
      <c r="AE19" s="176">
        <v>0</v>
      </c>
      <c r="AF19" s="176">
        <v>443</v>
      </c>
      <c r="AG19" s="167"/>
      <c r="AH19" s="180">
        <v>243.4</v>
      </c>
      <c r="AI19" s="166">
        <v>37.152460152317502</v>
      </c>
      <c r="AJ19" s="181" t="s">
        <v>53</v>
      </c>
      <c r="AK19" s="173">
        <v>0.58972158971932498</v>
      </c>
      <c r="AL19" s="174">
        <v>-251.88456324452</v>
      </c>
      <c r="AM19" s="168"/>
      <c r="AN19" s="168"/>
      <c r="AO19" s="176">
        <v>170</v>
      </c>
      <c r="AP19" s="176">
        <v>252</v>
      </c>
      <c r="AQ19" s="167"/>
      <c r="AR19" s="180">
        <v>50</v>
      </c>
      <c r="AS19" s="166">
        <v>7.6319762022016198</v>
      </c>
      <c r="AT19" s="181" t="s">
        <v>54</v>
      </c>
      <c r="AU19" s="173">
        <v>0.47699851263760101</v>
      </c>
      <c r="AV19" s="174">
        <v>-75.786555744639998</v>
      </c>
      <c r="AW19" s="168"/>
      <c r="AX19" s="168"/>
      <c r="AY19" s="176">
        <v>55</v>
      </c>
      <c r="AZ19" s="176">
        <v>76</v>
      </c>
      <c r="BA19" s="167"/>
      <c r="BB19" s="184">
        <v>273.8</v>
      </c>
      <c r="BC19" s="180">
        <v>41.792701683256098</v>
      </c>
      <c r="BD19" s="181" t="s">
        <v>55</v>
      </c>
      <c r="BE19" s="178">
        <v>1.30602192760175</v>
      </c>
      <c r="BF19" s="179">
        <v>22.226888510719998</v>
      </c>
      <c r="BG19" s="168">
        <v>0.02</v>
      </c>
      <c r="BH19" s="168">
        <v>0.02</v>
      </c>
      <c r="BI19" s="176">
        <v>0</v>
      </c>
      <c r="BJ19" s="176">
        <v>0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72</v>
      </c>
      <c r="D20" s="166">
        <v>4.4635059957000003</v>
      </c>
      <c r="E20" s="167"/>
      <c r="F20" s="168">
        <v>3.3000000000000002E-2</v>
      </c>
      <c r="G20" s="168">
        <v>3.3000000000000002E-2</v>
      </c>
      <c r="H20" s="169"/>
      <c r="I20" s="170">
        <v>5</v>
      </c>
      <c r="J20" s="170">
        <v>5</v>
      </c>
      <c r="K20" s="167"/>
      <c r="L20" s="171">
        <v>2399.1518500000002</v>
      </c>
      <c r="M20" s="171">
        <v>-271.49099999999999</v>
      </c>
      <c r="N20" s="171">
        <v>2127.6608500000002</v>
      </c>
      <c r="O20" s="166">
        <v>476.67928575647102</v>
      </c>
      <c r="P20" s="172">
        <v>242.99700000000001</v>
      </c>
      <c r="Q20" s="178">
        <v>1.96166736937687</v>
      </c>
      <c r="R20" s="179">
        <v>826.118570275465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2641.1789600000002</v>
      </c>
      <c r="Y20" s="166">
        <v>591.72743635707604</v>
      </c>
      <c r="Z20" s="177">
        <v>573</v>
      </c>
      <c r="AA20" s="182">
        <v>1.0326831350036201</v>
      </c>
      <c r="AB20" s="183">
        <v>-427.92776264332002</v>
      </c>
      <c r="AC20" s="168">
        <v>3.0000000000000001E-3</v>
      </c>
      <c r="AD20" s="168">
        <v>3.0000000000000001E-3</v>
      </c>
      <c r="AE20" s="176">
        <v>0</v>
      </c>
      <c r="AF20" s="176">
        <v>428</v>
      </c>
      <c r="AG20" s="167"/>
      <c r="AH20" s="180">
        <v>150</v>
      </c>
      <c r="AI20" s="166">
        <v>33.605869499112401</v>
      </c>
      <c r="AJ20" s="181" t="s">
        <v>53</v>
      </c>
      <c r="AK20" s="173">
        <v>0.53342649998591096</v>
      </c>
      <c r="AL20" s="174">
        <v>-187.44105327491999</v>
      </c>
      <c r="AM20" s="168"/>
      <c r="AN20" s="168"/>
      <c r="AO20" s="176">
        <v>132</v>
      </c>
      <c r="AP20" s="176">
        <v>188</v>
      </c>
      <c r="AQ20" s="167"/>
      <c r="AR20" s="180">
        <v>40.1</v>
      </c>
      <c r="AS20" s="166">
        <v>8.9839691127627201</v>
      </c>
      <c r="AT20" s="181" t="s">
        <v>54</v>
      </c>
      <c r="AU20" s="173">
        <v>0.56149806954767001</v>
      </c>
      <c r="AV20" s="174">
        <v>-45.59931511744</v>
      </c>
      <c r="AW20" s="168"/>
      <c r="AX20" s="168"/>
      <c r="AY20" s="176">
        <v>32</v>
      </c>
      <c r="AZ20" s="176">
        <v>46</v>
      </c>
      <c r="BA20" s="167"/>
      <c r="BB20" s="184">
        <v>174.4</v>
      </c>
      <c r="BC20" s="180">
        <v>39.072424270968</v>
      </c>
      <c r="BD20" s="181" t="s">
        <v>55</v>
      </c>
      <c r="BE20" s="178">
        <v>1.22101325846775</v>
      </c>
      <c r="BF20" s="179">
        <v>3.00136976511999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73</v>
      </c>
      <c r="D21" s="166">
        <v>4.4850023982999998</v>
      </c>
      <c r="E21" s="167"/>
      <c r="F21" s="168">
        <v>0.01</v>
      </c>
      <c r="G21" s="168">
        <v>0.01</v>
      </c>
      <c r="H21" s="169"/>
      <c r="I21" s="170">
        <v>3</v>
      </c>
      <c r="J21" s="170">
        <v>3</v>
      </c>
      <c r="K21" s="167"/>
      <c r="L21" s="171">
        <v>4389.8716999999997</v>
      </c>
      <c r="M21" s="171">
        <v>2151.7276700000002</v>
      </c>
      <c r="N21" s="171">
        <v>6541.5993699999999</v>
      </c>
      <c r="O21" s="166">
        <v>1458.5498042274301</v>
      </c>
      <c r="P21" s="172">
        <v>251.20400000000001</v>
      </c>
      <c r="Q21" s="178">
        <v>5.8062363824916403</v>
      </c>
      <c r="R21" s="179">
        <v>5189.61871904494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2459.7580050000001</v>
      </c>
      <c r="Y21" s="166">
        <v>548.44073348374297</v>
      </c>
      <c r="Z21" s="177">
        <v>573</v>
      </c>
      <c r="AA21" s="188">
        <v>0.95713915093148905</v>
      </c>
      <c r="AB21" s="171">
        <v>-624.12964407108097</v>
      </c>
      <c r="AC21" s="168"/>
      <c r="AD21" s="168"/>
      <c r="AE21" s="176">
        <v>111</v>
      </c>
      <c r="AF21" s="176">
        <v>625</v>
      </c>
      <c r="AG21" s="167"/>
      <c r="AH21" s="180">
        <v>92</v>
      </c>
      <c r="AI21" s="166">
        <v>20.512809543841399</v>
      </c>
      <c r="AJ21" s="181" t="s">
        <v>53</v>
      </c>
      <c r="AK21" s="173">
        <v>0.32560015148954702</v>
      </c>
      <c r="AL21" s="174">
        <v>-247.06618131147999</v>
      </c>
      <c r="AM21" s="168"/>
      <c r="AN21" s="168"/>
      <c r="AO21" s="176">
        <v>191</v>
      </c>
      <c r="AP21" s="176">
        <v>248</v>
      </c>
      <c r="AQ21" s="167"/>
      <c r="AR21" s="180">
        <v>19.8</v>
      </c>
      <c r="AS21" s="166">
        <v>4.4147133583484797</v>
      </c>
      <c r="AT21" s="181" t="s">
        <v>54</v>
      </c>
      <c r="AU21" s="173">
        <v>0.27591958489677998</v>
      </c>
      <c r="AV21" s="174">
        <v>-66.312046047359999</v>
      </c>
      <c r="AW21" s="168"/>
      <c r="AX21" s="168"/>
      <c r="AY21" s="176">
        <v>52</v>
      </c>
      <c r="AZ21" s="176">
        <v>67</v>
      </c>
      <c r="BA21" s="167"/>
      <c r="BB21" s="184">
        <v>128.6</v>
      </c>
      <c r="BC21" s="180">
        <v>28.673340297152301</v>
      </c>
      <c r="BD21" s="181" t="s">
        <v>55</v>
      </c>
      <c r="BE21" s="188">
        <v>0.89604188428600795</v>
      </c>
      <c r="BF21" s="171">
        <v>-43.624092094719998</v>
      </c>
      <c r="BG21" s="168"/>
      <c r="BH21" s="168"/>
      <c r="BI21" s="176">
        <v>15</v>
      </c>
      <c r="BJ21" s="176">
        <v>44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74</v>
      </c>
      <c r="D22" s="166">
        <v>5.2387683994999996</v>
      </c>
      <c r="E22" s="167"/>
      <c r="F22" s="168">
        <v>4.2999999999999997E-2</v>
      </c>
      <c r="G22" s="168">
        <v>4.2999999999999997E-2</v>
      </c>
      <c r="H22" s="169"/>
      <c r="I22" s="170">
        <v>5</v>
      </c>
      <c r="J22" s="170">
        <v>5</v>
      </c>
      <c r="K22" s="167"/>
      <c r="L22" s="171">
        <v>4341.3393900000001</v>
      </c>
      <c r="M22" s="171">
        <v>4266.6997799999999</v>
      </c>
      <c r="N22" s="171">
        <v>8608.03917</v>
      </c>
      <c r="O22" s="166">
        <v>1643.1417679814899</v>
      </c>
      <c r="P22" s="172">
        <v>248.62299999999999</v>
      </c>
      <c r="Q22" s="178">
        <v>6.6089692746909598</v>
      </c>
      <c r="R22" s="179">
        <v>7045.0651910533297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3551.0817750000001</v>
      </c>
      <c r="Y22" s="166">
        <v>677.84668154807605</v>
      </c>
      <c r="Z22" s="177">
        <v>573</v>
      </c>
      <c r="AA22" s="182">
        <v>1.1829785018290999</v>
      </c>
      <c r="AB22" s="183">
        <v>-51.095376496200501</v>
      </c>
      <c r="AC22" s="168">
        <v>1.7999999999999999E-2</v>
      </c>
      <c r="AD22" s="168">
        <v>1.7999999999999999E-2</v>
      </c>
      <c r="AE22" s="176">
        <v>0</v>
      </c>
      <c r="AF22" s="176">
        <v>52</v>
      </c>
      <c r="AG22" s="167"/>
      <c r="AH22" s="180">
        <v>277.8</v>
      </c>
      <c r="AI22" s="166">
        <v>53.027730721311102</v>
      </c>
      <c r="AJ22" s="181" t="s">
        <v>53</v>
      </c>
      <c r="AK22" s="188">
        <v>0.84171001144938296</v>
      </c>
      <c r="AL22" s="171">
        <v>-118.25089100220001</v>
      </c>
      <c r="AM22" s="168"/>
      <c r="AN22" s="168"/>
      <c r="AO22" s="176">
        <v>53</v>
      </c>
      <c r="AP22" s="176">
        <v>119</v>
      </c>
      <c r="AQ22" s="167"/>
      <c r="AR22" s="180">
        <v>54.1</v>
      </c>
      <c r="AS22" s="166">
        <v>10.3268546869076</v>
      </c>
      <c r="AT22" s="181" t="s">
        <v>54</v>
      </c>
      <c r="AU22" s="173">
        <v>0.64542841793172401</v>
      </c>
      <c r="AV22" s="174">
        <v>-46.4843532704</v>
      </c>
      <c r="AW22" s="168"/>
      <c r="AX22" s="168"/>
      <c r="AY22" s="176">
        <v>30</v>
      </c>
      <c r="AZ22" s="176">
        <v>47</v>
      </c>
      <c r="BA22" s="167"/>
      <c r="BB22" s="184">
        <v>193.6</v>
      </c>
      <c r="BC22" s="180">
        <v>36.955250783462297</v>
      </c>
      <c r="BD22" s="181" t="s">
        <v>55</v>
      </c>
      <c r="BE22" s="182">
        <v>1.1548515869831999</v>
      </c>
      <c r="BF22" s="183">
        <v>-7.5687065408000098</v>
      </c>
      <c r="BG22" s="168">
        <v>1.4999999999999999E-2</v>
      </c>
      <c r="BH22" s="168">
        <v>1.4999999999999999E-2</v>
      </c>
      <c r="BI22" s="176">
        <v>0</v>
      </c>
      <c r="BJ22" s="176">
        <v>8</v>
      </c>
      <c r="BK22" s="169"/>
      <c r="BL22" s="185">
        <v>0.8</v>
      </c>
      <c r="BM22" s="182">
        <v>0.85</v>
      </c>
      <c r="BN22" s="186">
        <v>1.8749999999999999E-3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75</v>
      </c>
      <c r="D23" s="166">
        <v>4.1535167486000004</v>
      </c>
      <c r="E23" s="167"/>
      <c r="F23" s="168">
        <v>0.03</v>
      </c>
      <c r="G23" s="168">
        <v>0.03</v>
      </c>
      <c r="H23" s="169"/>
      <c r="I23" s="170">
        <v>4</v>
      </c>
      <c r="J23" s="170">
        <v>4</v>
      </c>
      <c r="K23" s="167"/>
      <c r="L23" s="171">
        <v>1586.9902300000001</v>
      </c>
      <c r="M23" s="171">
        <v>648.30730000000005</v>
      </c>
      <c r="N23" s="171">
        <v>2235.2975299999998</v>
      </c>
      <c r="O23" s="166">
        <v>538.16986069779</v>
      </c>
      <c r="P23" s="172">
        <v>212.5</v>
      </c>
      <c r="Q23" s="178">
        <v>2.5325640503425402</v>
      </c>
      <c r="R23" s="179">
        <v>1176.1507591070001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1914.0329200000001</v>
      </c>
      <c r="Y23" s="166">
        <v>460.82224674913198</v>
      </c>
      <c r="Z23" s="177">
        <v>573</v>
      </c>
      <c r="AA23" s="188">
        <v>0.80422730671750697</v>
      </c>
      <c r="AB23" s="171">
        <v>-941.92519633736094</v>
      </c>
      <c r="AC23" s="168"/>
      <c r="AD23" s="168"/>
      <c r="AE23" s="176">
        <v>466</v>
      </c>
      <c r="AF23" s="176">
        <v>942</v>
      </c>
      <c r="AG23" s="167"/>
      <c r="AH23" s="180">
        <v>152.15</v>
      </c>
      <c r="AI23" s="166">
        <v>36.631608636532903</v>
      </c>
      <c r="AJ23" s="181" t="s">
        <v>53</v>
      </c>
      <c r="AK23" s="173">
        <v>0.58145410534179298</v>
      </c>
      <c r="AL23" s="174">
        <v>-161.85586619416</v>
      </c>
      <c r="AM23" s="168"/>
      <c r="AN23" s="168"/>
      <c r="AO23" s="176">
        <v>110</v>
      </c>
      <c r="AP23" s="176">
        <v>162</v>
      </c>
      <c r="AQ23" s="167"/>
      <c r="AR23" s="180">
        <v>42.4</v>
      </c>
      <c r="AS23" s="166">
        <v>10.208216931902699</v>
      </c>
      <c r="AT23" s="181" t="s">
        <v>54</v>
      </c>
      <c r="AU23" s="173">
        <v>0.63801355824391903</v>
      </c>
      <c r="AV23" s="174">
        <v>-37.347521573119998</v>
      </c>
      <c r="AW23" s="168"/>
      <c r="AX23" s="168"/>
      <c r="AY23" s="176">
        <v>25</v>
      </c>
      <c r="AZ23" s="176">
        <v>38</v>
      </c>
      <c r="BA23" s="167"/>
      <c r="BB23" s="184">
        <v>169.4</v>
      </c>
      <c r="BC23" s="180">
        <v>40.784715760950903</v>
      </c>
      <c r="BD23" s="181" t="s">
        <v>55</v>
      </c>
      <c r="BE23" s="178">
        <v>1.2745223675297199</v>
      </c>
      <c r="BF23" s="179">
        <v>9.9049568537599804</v>
      </c>
      <c r="BG23" s="168">
        <v>0.02</v>
      </c>
      <c r="BH23" s="168">
        <v>0.02</v>
      </c>
      <c r="BI23" s="176">
        <v>0</v>
      </c>
      <c r="BJ23" s="176">
        <v>0</v>
      </c>
      <c r="BK23" s="169"/>
      <c r="BL23" s="185">
        <v>0.8</v>
      </c>
      <c r="BM23" s="182">
        <v>0.82</v>
      </c>
      <c r="BN23" s="186">
        <v>7.5000000000000002E-4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76</v>
      </c>
      <c r="D24" s="166">
        <v>3.2214728245000002</v>
      </c>
      <c r="E24" s="167"/>
      <c r="F24" s="168">
        <v>0.03</v>
      </c>
      <c r="G24" s="168">
        <v>0.03</v>
      </c>
      <c r="H24" s="169"/>
      <c r="I24" s="170">
        <v>3</v>
      </c>
      <c r="J24" s="170">
        <v>3</v>
      </c>
      <c r="K24" s="167"/>
      <c r="L24" s="171">
        <v>2736.8216699999998</v>
      </c>
      <c r="M24" s="171">
        <v>818.72630000000004</v>
      </c>
      <c r="N24" s="171">
        <v>3555.5479700000001</v>
      </c>
      <c r="O24" s="166">
        <v>1103.70261172445</v>
      </c>
      <c r="P24" s="172">
        <v>231.042</v>
      </c>
      <c r="Q24" s="178">
        <v>4.7770648268472797</v>
      </c>
      <c r="R24" s="179">
        <v>2662.3933408182502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1772.77774</v>
      </c>
      <c r="Y24" s="166">
        <v>550.300386369129</v>
      </c>
      <c r="Z24" s="177">
        <v>573</v>
      </c>
      <c r="AA24" s="188">
        <v>0.96038461844525203</v>
      </c>
      <c r="AB24" s="171">
        <v>-442.30697412619998</v>
      </c>
      <c r="AC24" s="168"/>
      <c r="AD24" s="168"/>
      <c r="AE24" s="176">
        <v>74</v>
      </c>
      <c r="AF24" s="176">
        <v>443</v>
      </c>
      <c r="AG24" s="167"/>
      <c r="AH24" s="180">
        <v>176.9</v>
      </c>
      <c r="AI24" s="166">
        <v>54.912771156918403</v>
      </c>
      <c r="AJ24" s="181" t="s">
        <v>53</v>
      </c>
      <c r="AK24" s="188">
        <v>0.87163128820505398</v>
      </c>
      <c r="AL24" s="171">
        <v>-66.643345532200001</v>
      </c>
      <c r="AM24" s="168"/>
      <c r="AN24" s="168"/>
      <c r="AO24" s="176">
        <v>27</v>
      </c>
      <c r="AP24" s="176">
        <v>67</v>
      </c>
      <c r="AQ24" s="167"/>
      <c r="AR24" s="180">
        <v>40.6</v>
      </c>
      <c r="AS24" s="166">
        <v>12.602931085194401</v>
      </c>
      <c r="AT24" s="181" t="s">
        <v>54</v>
      </c>
      <c r="AU24" s="173">
        <v>0.78768319282464905</v>
      </c>
      <c r="AV24" s="174">
        <v>-21.252278230400002</v>
      </c>
      <c r="AW24" s="168"/>
      <c r="AX24" s="168"/>
      <c r="AY24" s="176">
        <v>11</v>
      </c>
      <c r="AZ24" s="176">
        <v>22</v>
      </c>
      <c r="BA24" s="167"/>
      <c r="BB24" s="184">
        <v>151.6</v>
      </c>
      <c r="BC24" s="180">
        <v>47.059220505307103</v>
      </c>
      <c r="BD24" s="181" t="s">
        <v>55</v>
      </c>
      <c r="BE24" s="178">
        <v>1.4706006407908501</v>
      </c>
      <c r="BF24" s="179">
        <v>27.895443539199999</v>
      </c>
      <c r="BG24" s="168">
        <v>0.02</v>
      </c>
      <c r="BH24" s="168">
        <v>0.02</v>
      </c>
      <c r="BI24" s="176">
        <v>0</v>
      </c>
      <c r="BJ24" s="176">
        <v>0</v>
      </c>
      <c r="BK24" s="169"/>
      <c r="BL24" s="185">
        <v>0.8</v>
      </c>
      <c r="BM24" s="188">
        <v>0.79</v>
      </c>
      <c r="BN24" s="186"/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77</v>
      </c>
      <c r="D25" s="166">
        <v>2.5875001669</v>
      </c>
      <c r="E25" s="167"/>
      <c r="F25" s="168">
        <v>2.8000000000000001E-2</v>
      </c>
      <c r="G25" s="168">
        <v>2.8000000000000001E-2</v>
      </c>
      <c r="H25" s="169"/>
      <c r="I25" s="170">
        <v>4</v>
      </c>
      <c r="J25" s="170">
        <v>4</v>
      </c>
      <c r="K25" s="167"/>
      <c r="L25" s="171">
        <v>851.40213000000006</v>
      </c>
      <c r="M25" s="171">
        <v>745.08189000000004</v>
      </c>
      <c r="N25" s="171">
        <v>1596.4840200000001</v>
      </c>
      <c r="O25" s="166">
        <v>616.99861527456301</v>
      </c>
      <c r="P25" s="172">
        <v>212.5</v>
      </c>
      <c r="Q25" s="178">
        <v>2.9035228954097101</v>
      </c>
      <c r="R25" s="179">
        <v>936.67147744049998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1244.2505550000001</v>
      </c>
      <c r="Y25" s="166">
        <v>480.86974869288503</v>
      </c>
      <c r="Z25" s="177">
        <v>573</v>
      </c>
      <c r="AA25" s="188">
        <v>0.83921422110451105</v>
      </c>
      <c r="AB25" s="171">
        <v>-534.91455976044006</v>
      </c>
      <c r="AC25" s="168"/>
      <c r="AD25" s="168"/>
      <c r="AE25" s="176">
        <v>239</v>
      </c>
      <c r="AF25" s="176">
        <v>535</v>
      </c>
      <c r="AG25" s="167"/>
      <c r="AH25" s="180">
        <v>154.05000000000001</v>
      </c>
      <c r="AI25" s="166">
        <v>59.5362280438274</v>
      </c>
      <c r="AJ25" s="181" t="s">
        <v>53</v>
      </c>
      <c r="AK25" s="188">
        <v>0.94501949275916597</v>
      </c>
      <c r="AL25" s="171">
        <v>-41.565012617640001</v>
      </c>
      <c r="AM25" s="168"/>
      <c r="AN25" s="168"/>
      <c r="AO25" s="176">
        <v>9</v>
      </c>
      <c r="AP25" s="176">
        <v>42</v>
      </c>
      <c r="AQ25" s="167"/>
      <c r="AR25" s="180">
        <v>14.3</v>
      </c>
      <c r="AS25" s="166">
        <v>5.5265696918320799</v>
      </c>
      <c r="AT25" s="181" t="s">
        <v>54</v>
      </c>
      <c r="AU25" s="173">
        <v>0.34541060573950499</v>
      </c>
      <c r="AV25" s="174">
        <v>-35.380003204479998</v>
      </c>
      <c r="AW25" s="168"/>
      <c r="AX25" s="168"/>
      <c r="AY25" s="176">
        <v>28</v>
      </c>
      <c r="AZ25" s="176">
        <v>36</v>
      </c>
      <c r="BA25" s="167"/>
      <c r="BB25" s="184">
        <v>97.4</v>
      </c>
      <c r="BC25" s="180">
        <v>37.642509649261903</v>
      </c>
      <c r="BD25" s="181" t="s">
        <v>55</v>
      </c>
      <c r="BE25" s="182">
        <v>1.17632842653943</v>
      </c>
      <c r="BF25" s="183">
        <v>-1.96000640895998</v>
      </c>
      <c r="BG25" s="168">
        <v>1.7999999999999999E-2</v>
      </c>
      <c r="BH25" s="168">
        <v>1.7999999999999999E-2</v>
      </c>
      <c r="BI25" s="176">
        <v>0</v>
      </c>
      <c r="BJ25" s="176">
        <v>2</v>
      </c>
      <c r="BK25" s="169"/>
      <c r="BL25" s="185">
        <v>0.8</v>
      </c>
      <c r="BM25" s="182">
        <v>0.81</v>
      </c>
      <c r="BN25" s="186">
        <v>3.7500000000000001E-4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78</v>
      </c>
      <c r="D26" s="166">
        <v>9.7042865218000003</v>
      </c>
      <c r="E26" s="167"/>
      <c r="F26" s="168">
        <v>0.05</v>
      </c>
      <c r="G26" s="168">
        <v>0.05</v>
      </c>
      <c r="H26" s="169"/>
      <c r="I26" s="170">
        <v>4</v>
      </c>
      <c r="J26" s="170">
        <v>4</v>
      </c>
      <c r="K26" s="167"/>
      <c r="L26" s="171">
        <v>8103.1444199999996</v>
      </c>
      <c r="M26" s="171">
        <v>5957.1643100000001</v>
      </c>
      <c r="N26" s="171">
        <v>14060.308730000001</v>
      </c>
      <c r="O26" s="166">
        <v>1448.8760918604901</v>
      </c>
      <c r="P26" s="172">
        <v>268.108</v>
      </c>
      <c r="Q26" s="178">
        <v>5.40407631201042</v>
      </c>
      <c r="R26" s="179">
        <v>10938.152509055901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7034.13256</v>
      </c>
      <c r="Y26" s="166">
        <v>724.847987968854</v>
      </c>
      <c r="Z26" s="177">
        <v>573</v>
      </c>
      <c r="AA26" s="178">
        <v>1.2650052146053301</v>
      </c>
      <c r="AB26" s="179">
        <v>361.46514761032</v>
      </c>
      <c r="AC26" s="168">
        <v>0.02</v>
      </c>
      <c r="AD26" s="168">
        <v>0.02</v>
      </c>
      <c r="AE26" s="176">
        <v>0</v>
      </c>
      <c r="AF26" s="176">
        <v>0</v>
      </c>
      <c r="AG26" s="167"/>
      <c r="AH26" s="180">
        <v>409.3</v>
      </c>
      <c r="AI26" s="166">
        <v>42.177237768128201</v>
      </c>
      <c r="AJ26" s="181" t="s">
        <v>53</v>
      </c>
      <c r="AK26" s="173">
        <v>0.66947996457346304</v>
      </c>
      <c r="AL26" s="174">
        <v>-324.34406104807999</v>
      </c>
      <c r="AM26" s="168"/>
      <c r="AN26" s="168"/>
      <c r="AO26" s="176">
        <v>203</v>
      </c>
      <c r="AP26" s="176">
        <v>325</v>
      </c>
      <c r="AQ26" s="167"/>
      <c r="AR26" s="180">
        <v>100.1</v>
      </c>
      <c r="AS26" s="166">
        <v>10.315029319789</v>
      </c>
      <c r="AT26" s="181" t="s">
        <v>54</v>
      </c>
      <c r="AU26" s="173">
        <v>0.64468933248681104</v>
      </c>
      <c r="AV26" s="174">
        <v>-86.222301218560006</v>
      </c>
      <c r="AW26" s="168"/>
      <c r="AX26" s="168"/>
      <c r="AY26" s="176">
        <v>56</v>
      </c>
      <c r="AZ26" s="176">
        <v>87</v>
      </c>
      <c r="BA26" s="167"/>
      <c r="BB26" s="184">
        <v>461.8</v>
      </c>
      <c r="BC26" s="180">
        <v>47.5872181806049</v>
      </c>
      <c r="BD26" s="181" t="s">
        <v>55</v>
      </c>
      <c r="BE26" s="178">
        <v>1.4871005681439</v>
      </c>
      <c r="BF26" s="179">
        <v>89.155397562879998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0.73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79</v>
      </c>
      <c r="D27" s="166">
        <v>4.4939813465</v>
      </c>
      <c r="E27" s="167"/>
      <c r="F27" s="168">
        <v>1.2E-2</v>
      </c>
      <c r="G27" s="168">
        <v>1.2E-2</v>
      </c>
      <c r="H27" s="169"/>
      <c r="I27" s="170">
        <v>3</v>
      </c>
      <c r="J27" s="170">
        <v>3</v>
      </c>
      <c r="K27" s="167"/>
      <c r="L27" s="171">
        <v>3790.7058400000001</v>
      </c>
      <c r="M27" s="171">
        <v>-178.39769000000001</v>
      </c>
      <c r="N27" s="171">
        <v>3612.3081499999998</v>
      </c>
      <c r="O27" s="166">
        <v>803.81022338095295</v>
      </c>
      <c r="P27" s="172">
        <v>241.767</v>
      </c>
      <c r="Q27" s="178">
        <v>3.3247309325960601</v>
      </c>
      <c r="R27" s="179">
        <v>2308.5124841608799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2557.2750999999998</v>
      </c>
      <c r="Y27" s="166">
        <v>569.04444029160402</v>
      </c>
      <c r="Z27" s="177">
        <v>573</v>
      </c>
      <c r="AA27" s="188">
        <v>0.99309675443560896</v>
      </c>
      <c r="AB27" s="171">
        <v>-532.78647385340003</v>
      </c>
      <c r="AC27" s="168"/>
      <c r="AD27" s="168"/>
      <c r="AE27" s="176">
        <v>18</v>
      </c>
      <c r="AF27" s="176">
        <v>533</v>
      </c>
      <c r="AG27" s="167"/>
      <c r="AH27" s="180">
        <v>183.9</v>
      </c>
      <c r="AI27" s="166">
        <v>40.9213981591679</v>
      </c>
      <c r="AJ27" s="181" t="s">
        <v>53</v>
      </c>
      <c r="AK27" s="173">
        <v>0.64954600252647499</v>
      </c>
      <c r="AL27" s="174">
        <v>-155.84498979540001</v>
      </c>
      <c r="AM27" s="168"/>
      <c r="AN27" s="168"/>
      <c r="AO27" s="176">
        <v>100</v>
      </c>
      <c r="AP27" s="176">
        <v>156</v>
      </c>
      <c r="AQ27" s="167"/>
      <c r="AR27" s="180">
        <v>20.5</v>
      </c>
      <c r="AS27" s="166">
        <v>4.5616566735342099</v>
      </c>
      <c r="AT27" s="181" t="s">
        <v>54</v>
      </c>
      <c r="AU27" s="173">
        <v>0.28510354209588801</v>
      </c>
      <c r="AV27" s="174">
        <v>-65.784441852800001</v>
      </c>
      <c r="AW27" s="168"/>
      <c r="AX27" s="168"/>
      <c r="AY27" s="176">
        <v>52</v>
      </c>
      <c r="AZ27" s="176">
        <v>66</v>
      </c>
      <c r="BA27" s="167"/>
      <c r="BB27" s="184">
        <v>147.19999999999999</v>
      </c>
      <c r="BC27" s="180">
        <v>32.754920114352998</v>
      </c>
      <c r="BD27" s="181" t="s">
        <v>55</v>
      </c>
      <c r="BE27" s="182">
        <v>1.0235912535735301</v>
      </c>
      <c r="BF27" s="183">
        <v>-25.368883705599998</v>
      </c>
      <c r="BG27" s="168">
        <v>2E-3</v>
      </c>
      <c r="BH27" s="168">
        <v>2E-3</v>
      </c>
      <c r="BI27" s="176">
        <v>0</v>
      </c>
      <c r="BJ27" s="176">
        <v>26</v>
      </c>
      <c r="BK27" s="169"/>
      <c r="BL27" s="185">
        <v>0.8</v>
      </c>
      <c r="BM27" s="188">
        <v>0.79</v>
      </c>
      <c r="BN27" s="186"/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80</v>
      </c>
      <c r="B28" s="165" t="s">
        <v>81</v>
      </c>
      <c r="C28" s="165" t="s">
        <v>82</v>
      </c>
      <c r="D28" s="166">
        <v>7.7730577488000003</v>
      </c>
      <c r="E28" s="167"/>
      <c r="F28" s="168">
        <v>0.03</v>
      </c>
      <c r="G28" s="168">
        <v>0.03</v>
      </c>
      <c r="H28" s="169"/>
      <c r="I28" s="170">
        <v>3</v>
      </c>
      <c r="J28" s="170">
        <v>3</v>
      </c>
      <c r="K28" s="167"/>
      <c r="L28" s="171">
        <v>2959.7645200000002</v>
      </c>
      <c r="M28" s="171">
        <v>2567.94983</v>
      </c>
      <c r="N28" s="171">
        <v>5527.7143500000002</v>
      </c>
      <c r="O28" s="166">
        <v>711.13769235194002</v>
      </c>
      <c r="P28" s="172">
        <v>244.696</v>
      </c>
      <c r="Q28" s="178">
        <v>2.90620889737446</v>
      </c>
      <c r="R28" s="179">
        <v>3245.2709833195599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3253.7302300000001</v>
      </c>
      <c r="Y28" s="166">
        <v>418.59077021553202</v>
      </c>
      <c r="Z28" s="177">
        <v>573</v>
      </c>
      <c r="AA28" s="173">
        <v>0.73052490439010798</v>
      </c>
      <c r="AB28" s="174">
        <v>-2091.0242780748799</v>
      </c>
      <c r="AC28" s="168"/>
      <c r="AD28" s="168"/>
      <c r="AE28" s="176">
        <v>1201</v>
      </c>
      <c r="AF28" s="176">
        <v>2092</v>
      </c>
      <c r="AG28" s="167"/>
      <c r="AH28" s="180">
        <v>438</v>
      </c>
      <c r="AI28" s="166">
        <v>56.348481402652403</v>
      </c>
      <c r="AJ28" s="181" t="s">
        <v>53</v>
      </c>
      <c r="AK28" s="188">
        <v>0.89442033972464097</v>
      </c>
      <c r="AL28" s="171">
        <v>-149.64316580927999</v>
      </c>
      <c r="AM28" s="168"/>
      <c r="AN28" s="168"/>
      <c r="AO28" s="176">
        <v>52</v>
      </c>
      <c r="AP28" s="176">
        <v>150</v>
      </c>
      <c r="AQ28" s="167"/>
      <c r="AR28" s="180">
        <v>45.7</v>
      </c>
      <c r="AS28" s="166">
        <v>5.8792821920119103</v>
      </c>
      <c r="AT28" s="181" t="s">
        <v>54</v>
      </c>
      <c r="AU28" s="173">
        <v>0.367455137000744</v>
      </c>
      <c r="AV28" s="174">
        <v>-103.54270877696</v>
      </c>
      <c r="AW28" s="168"/>
      <c r="AX28" s="168"/>
      <c r="AY28" s="176">
        <v>79</v>
      </c>
      <c r="AZ28" s="176">
        <v>104</v>
      </c>
      <c r="BA28" s="167"/>
      <c r="BB28" s="184">
        <v>300.39999999999998</v>
      </c>
      <c r="BC28" s="180">
        <v>38.646310076157</v>
      </c>
      <c r="BD28" s="181" t="s">
        <v>55</v>
      </c>
      <c r="BE28" s="178">
        <v>1.20769718987991</v>
      </c>
      <c r="BF28" s="179">
        <v>1.91458244608003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0.72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80</v>
      </c>
      <c r="B29" s="165" t="s">
        <v>81</v>
      </c>
      <c r="C29" s="165" t="s">
        <v>83</v>
      </c>
      <c r="D29" s="166">
        <v>2.8153302611000002</v>
      </c>
      <c r="E29" s="167"/>
      <c r="F29" s="168">
        <v>5.0999999999999997E-2</v>
      </c>
      <c r="G29" s="168">
        <v>5.0999999999999997E-2</v>
      </c>
      <c r="H29" s="169"/>
      <c r="I29" s="170">
        <v>5</v>
      </c>
      <c r="J29" s="170">
        <v>5</v>
      </c>
      <c r="K29" s="167"/>
      <c r="L29" s="171">
        <v>939.43322000000001</v>
      </c>
      <c r="M29" s="171">
        <v>793.45299</v>
      </c>
      <c r="N29" s="171">
        <v>1732.8862099999999</v>
      </c>
      <c r="O29" s="166">
        <v>615.51791416575395</v>
      </c>
      <c r="P29" s="172">
        <v>255.976</v>
      </c>
      <c r="Q29" s="178">
        <v>2.4045922827364801</v>
      </c>
      <c r="R29" s="179">
        <v>868.09783530159905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2042.5629449999999</v>
      </c>
      <c r="Y29" s="166">
        <v>725.51450649414505</v>
      </c>
      <c r="Z29" s="177">
        <v>573</v>
      </c>
      <c r="AA29" s="178">
        <v>1.26616842320095</v>
      </c>
      <c r="AB29" s="179">
        <v>106.74185746764</v>
      </c>
      <c r="AC29" s="168">
        <v>0.02</v>
      </c>
      <c r="AD29" s="168">
        <v>0.02</v>
      </c>
      <c r="AE29" s="176">
        <v>0</v>
      </c>
      <c r="AF29" s="176">
        <v>0</v>
      </c>
      <c r="AG29" s="167"/>
      <c r="AH29" s="180">
        <v>179.05</v>
      </c>
      <c r="AI29" s="166">
        <v>63.598222373399999</v>
      </c>
      <c r="AJ29" s="181" t="s">
        <v>53</v>
      </c>
      <c r="AK29" s="182">
        <v>1.0094955932285701</v>
      </c>
      <c r="AL29" s="183">
        <v>-33.78896773916</v>
      </c>
      <c r="AM29" s="168">
        <v>1E-3</v>
      </c>
      <c r="AN29" s="168">
        <v>1E-3</v>
      </c>
      <c r="AO29" s="176">
        <v>0</v>
      </c>
      <c r="AP29" s="176">
        <v>34</v>
      </c>
      <c r="AQ29" s="167"/>
      <c r="AR29" s="180">
        <v>22.2</v>
      </c>
      <c r="AS29" s="166">
        <v>7.8853981384500402</v>
      </c>
      <c r="AT29" s="181" t="s">
        <v>54</v>
      </c>
      <c r="AU29" s="173">
        <v>0.49283738365312701</v>
      </c>
      <c r="AV29" s="174">
        <v>-31.854341013119999</v>
      </c>
      <c r="AW29" s="168"/>
      <c r="AX29" s="168"/>
      <c r="AY29" s="176">
        <v>23</v>
      </c>
      <c r="AZ29" s="176">
        <v>32</v>
      </c>
      <c r="BA29" s="167"/>
      <c r="BB29" s="184">
        <v>110.8</v>
      </c>
      <c r="BC29" s="180">
        <v>39.355951069381298</v>
      </c>
      <c r="BD29" s="181" t="s">
        <v>55</v>
      </c>
      <c r="BE29" s="178">
        <v>1.22987347091816</v>
      </c>
      <c r="BF29" s="179">
        <v>2.6913179737599902</v>
      </c>
      <c r="BG29" s="168">
        <v>0.02</v>
      </c>
      <c r="BH29" s="168">
        <v>0.02</v>
      </c>
      <c r="BI29" s="176">
        <v>0</v>
      </c>
      <c r="BJ29" s="176">
        <v>0</v>
      </c>
      <c r="BK29" s="169"/>
      <c r="BL29" s="185">
        <v>0.8</v>
      </c>
      <c r="BM29" s="173">
        <v>0.67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84</v>
      </c>
      <c r="D30" s="166">
        <v>7.2509326679999999</v>
      </c>
      <c r="E30" s="167"/>
      <c r="F30" s="168">
        <v>0.01</v>
      </c>
      <c r="G30" s="168">
        <v>0.01</v>
      </c>
      <c r="H30" s="169"/>
      <c r="I30" s="170">
        <v>2</v>
      </c>
      <c r="J30" s="170">
        <v>2</v>
      </c>
      <c r="K30" s="167"/>
      <c r="L30" s="171">
        <v>5448.2821800000002</v>
      </c>
      <c r="M30" s="171">
        <v>2591.4511200000002</v>
      </c>
      <c r="N30" s="171">
        <v>8039.7332999999999</v>
      </c>
      <c r="O30" s="166">
        <v>1108.78609250933</v>
      </c>
      <c r="P30" s="172">
        <v>282.02199999999999</v>
      </c>
      <c r="Q30" s="178">
        <v>3.9315588589164299</v>
      </c>
      <c r="R30" s="179">
        <v>5585.8262605263599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3911.879645</v>
      </c>
      <c r="Y30" s="166">
        <v>539.50020281721902</v>
      </c>
      <c r="Z30" s="177">
        <v>573</v>
      </c>
      <c r="AA30" s="188">
        <v>0.941536130571063</v>
      </c>
      <c r="AB30" s="171">
        <v>-1073.8616575168001</v>
      </c>
      <c r="AC30" s="168"/>
      <c r="AD30" s="168"/>
      <c r="AE30" s="176">
        <v>243</v>
      </c>
      <c r="AF30" s="176">
        <v>1074</v>
      </c>
      <c r="AG30" s="167"/>
      <c r="AH30" s="180">
        <v>237.8</v>
      </c>
      <c r="AI30" s="166">
        <v>32.795781024069498</v>
      </c>
      <c r="AJ30" s="181" t="s">
        <v>53</v>
      </c>
      <c r="AK30" s="173">
        <v>0.52056795276300805</v>
      </c>
      <c r="AL30" s="174">
        <v>-310.37050970080003</v>
      </c>
      <c r="AM30" s="168"/>
      <c r="AN30" s="168"/>
      <c r="AO30" s="176">
        <v>220</v>
      </c>
      <c r="AP30" s="176">
        <v>311</v>
      </c>
      <c r="AQ30" s="167"/>
      <c r="AR30" s="180">
        <v>54.2</v>
      </c>
      <c r="AS30" s="166">
        <v>7.4749004689006204</v>
      </c>
      <c r="AT30" s="181" t="s">
        <v>54</v>
      </c>
      <c r="AU30" s="173">
        <v>0.467181279306289</v>
      </c>
      <c r="AV30" s="174">
        <v>-85.017907225599998</v>
      </c>
      <c r="AW30" s="168"/>
      <c r="AX30" s="168"/>
      <c r="AY30" s="176">
        <v>62</v>
      </c>
      <c r="AZ30" s="176">
        <v>86</v>
      </c>
      <c r="BA30" s="167"/>
      <c r="BB30" s="184">
        <v>199</v>
      </c>
      <c r="BC30" s="180">
        <v>27.444745264044698</v>
      </c>
      <c r="BD30" s="181" t="s">
        <v>55</v>
      </c>
      <c r="BE30" s="188">
        <v>0.85764828950139604</v>
      </c>
      <c r="BF30" s="171">
        <v>-79.435814451200002</v>
      </c>
      <c r="BG30" s="168"/>
      <c r="BH30" s="168"/>
      <c r="BI30" s="176">
        <v>34</v>
      </c>
      <c r="BJ30" s="176">
        <v>80</v>
      </c>
      <c r="BK30" s="169"/>
      <c r="BL30" s="185">
        <v>0.8</v>
      </c>
      <c r="BM30" s="173">
        <v>0.69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85</v>
      </c>
      <c r="D31" s="166">
        <v>9.4014083054000004</v>
      </c>
      <c r="E31" s="167"/>
      <c r="F31" s="168">
        <v>2.3E-2</v>
      </c>
      <c r="G31" s="168">
        <v>2.3E-2</v>
      </c>
      <c r="H31" s="169"/>
      <c r="I31" s="170">
        <v>3</v>
      </c>
      <c r="J31" s="170">
        <v>3</v>
      </c>
      <c r="K31" s="167"/>
      <c r="L31" s="171">
        <v>6915.0854200000003</v>
      </c>
      <c r="M31" s="171">
        <v>3793.4273600000001</v>
      </c>
      <c r="N31" s="171">
        <v>10708.512779999999</v>
      </c>
      <c r="O31" s="166">
        <v>1139.0328376493601</v>
      </c>
      <c r="P31" s="172">
        <v>276.94400000000002</v>
      </c>
      <c r="Q31" s="178">
        <v>4.11286338627795</v>
      </c>
      <c r="R31" s="179">
        <v>7584.11643392316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4835.4684649999999</v>
      </c>
      <c r="Y31" s="166">
        <v>514.33448138004997</v>
      </c>
      <c r="Z31" s="177">
        <v>573</v>
      </c>
      <c r="AA31" s="188">
        <v>0.89761689595122096</v>
      </c>
      <c r="AB31" s="171">
        <v>-1628.93988579304</v>
      </c>
      <c r="AC31" s="168"/>
      <c r="AD31" s="168"/>
      <c r="AE31" s="176">
        <v>552</v>
      </c>
      <c r="AF31" s="176">
        <v>1629</v>
      </c>
      <c r="AG31" s="167"/>
      <c r="AH31" s="180">
        <v>403.45</v>
      </c>
      <c r="AI31" s="166">
        <v>42.913783434792997</v>
      </c>
      <c r="AJ31" s="181" t="s">
        <v>53</v>
      </c>
      <c r="AK31" s="173">
        <v>0.68117116563163504</v>
      </c>
      <c r="AL31" s="174">
        <v>-307.29646788823999</v>
      </c>
      <c r="AM31" s="168"/>
      <c r="AN31" s="168"/>
      <c r="AO31" s="176">
        <v>189</v>
      </c>
      <c r="AP31" s="176">
        <v>308</v>
      </c>
      <c r="AQ31" s="167"/>
      <c r="AR31" s="180">
        <v>72.400000000000006</v>
      </c>
      <c r="AS31" s="166">
        <v>7.7009739017945602</v>
      </c>
      <c r="AT31" s="181" t="s">
        <v>54</v>
      </c>
      <c r="AU31" s="173">
        <v>0.48131086886216001</v>
      </c>
      <c r="AV31" s="174">
        <v>-108.10703946368</v>
      </c>
      <c r="AW31" s="168"/>
      <c r="AX31" s="168"/>
      <c r="AY31" s="176">
        <v>79</v>
      </c>
      <c r="AZ31" s="176">
        <v>109</v>
      </c>
      <c r="BA31" s="167"/>
      <c r="BB31" s="184">
        <v>340.2</v>
      </c>
      <c r="BC31" s="180">
        <v>36.186067975006999</v>
      </c>
      <c r="BD31" s="181" t="s">
        <v>55</v>
      </c>
      <c r="BE31" s="182">
        <v>1.1308146242189701</v>
      </c>
      <c r="BF31" s="183">
        <v>-20.814078927360001</v>
      </c>
      <c r="BG31" s="168">
        <v>1.2999999999999999E-2</v>
      </c>
      <c r="BH31" s="168">
        <v>1.2999999999999999E-2</v>
      </c>
      <c r="BI31" s="176">
        <v>0</v>
      </c>
      <c r="BJ31" s="176">
        <v>21</v>
      </c>
      <c r="BK31" s="169"/>
      <c r="BL31" s="185">
        <v>0.8</v>
      </c>
      <c r="BM31" s="173">
        <v>0.68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87</v>
      </c>
      <c r="D32" s="166">
        <v>2.4268161168</v>
      </c>
      <c r="E32" s="167"/>
      <c r="F32" s="168">
        <v>0.04</v>
      </c>
      <c r="G32" s="168">
        <v>0.04</v>
      </c>
      <c r="H32" s="169"/>
      <c r="I32" s="170">
        <v>5</v>
      </c>
      <c r="J32" s="170">
        <v>5</v>
      </c>
      <c r="K32" s="167"/>
      <c r="L32" s="171">
        <v>1959.1201900000001</v>
      </c>
      <c r="M32" s="171">
        <v>829.15340000000003</v>
      </c>
      <c r="N32" s="171">
        <v>2788.2735899999998</v>
      </c>
      <c r="O32" s="166">
        <v>1148.9430825425</v>
      </c>
      <c r="P32" s="172">
        <v>237.21100000000001</v>
      </c>
      <c r="Q32" s="178">
        <v>4.8435489186525897</v>
      </c>
      <c r="R32" s="179">
        <v>2097.4726165413099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1638.5234049999999</v>
      </c>
      <c r="Y32" s="166">
        <v>675.17410720040698</v>
      </c>
      <c r="Z32" s="177">
        <v>573</v>
      </c>
      <c r="AA32" s="182">
        <v>1.17831432321188</v>
      </c>
      <c r="AB32" s="183">
        <v>-30.155356911679998</v>
      </c>
      <c r="AC32" s="168">
        <v>1.7999999999999999E-2</v>
      </c>
      <c r="AD32" s="168">
        <v>1.7999999999999999E-2</v>
      </c>
      <c r="AE32" s="176">
        <v>0</v>
      </c>
      <c r="AF32" s="176">
        <v>31</v>
      </c>
      <c r="AG32" s="167"/>
      <c r="AH32" s="180">
        <v>169.2</v>
      </c>
      <c r="AI32" s="166">
        <v>69.720980847575305</v>
      </c>
      <c r="AJ32" s="181" t="s">
        <v>53</v>
      </c>
      <c r="AK32" s="182">
        <v>1.1066822356757999</v>
      </c>
      <c r="AL32" s="183">
        <v>-14.26729843008</v>
      </c>
      <c r="AM32" s="168">
        <v>1.0999999999999999E-2</v>
      </c>
      <c r="AN32" s="168">
        <v>1.0999999999999999E-2</v>
      </c>
      <c r="AO32" s="176">
        <v>0</v>
      </c>
      <c r="AP32" s="176">
        <v>15</v>
      </c>
      <c r="AQ32" s="167"/>
      <c r="AR32" s="180">
        <v>28.4</v>
      </c>
      <c r="AS32" s="166">
        <v>11.7025759815079</v>
      </c>
      <c r="AT32" s="181" t="s">
        <v>54</v>
      </c>
      <c r="AU32" s="173">
        <v>0.73141099884424499</v>
      </c>
      <c r="AV32" s="174">
        <v>-18.194869442560002</v>
      </c>
      <c r="AW32" s="168"/>
      <c r="AX32" s="168"/>
      <c r="AY32" s="176">
        <v>11</v>
      </c>
      <c r="AZ32" s="176">
        <v>19</v>
      </c>
      <c r="BA32" s="167"/>
      <c r="BB32" s="184">
        <v>78.2</v>
      </c>
      <c r="BC32" s="180">
        <v>32.223290202602797</v>
      </c>
      <c r="BD32" s="181" t="s">
        <v>55</v>
      </c>
      <c r="BE32" s="182">
        <v>1.0069778188313401</v>
      </c>
      <c r="BF32" s="183">
        <v>-14.98973888512</v>
      </c>
      <c r="BG32" s="168">
        <v>1E-3</v>
      </c>
      <c r="BH32" s="168">
        <v>1E-3</v>
      </c>
      <c r="BI32" s="176">
        <v>0</v>
      </c>
      <c r="BJ32" s="176">
        <v>15</v>
      </c>
      <c r="BK32" s="169"/>
      <c r="BL32" s="185">
        <v>0.8</v>
      </c>
      <c r="BM32" s="173">
        <v>0.64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88</v>
      </c>
      <c r="D33" s="166">
        <v>2.4661802025999999</v>
      </c>
      <c r="E33" s="167"/>
      <c r="F33" s="168">
        <v>0.03</v>
      </c>
      <c r="G33" s="168">
        <v>0.03</v>
      </c>
      <c r="H33" s="169"/>
      <c r="I33" s="170">
        <v>3</v>
      </c>
      <c r="J33" s="170">
        <v>3</v>
      </c>
      <c r="K33" s="167"/>
      <c r="L33" s="171">
        <v>1230.25198</v>
      </c>
      <c r="M33" s="171">
        <v>1905.338</v>
      </c>
      <c r="N33" s="171">
        <v>3135.5899800000002</v>
      </c>
      <c r="O33" s="166">
        <v>1271.43587345899</v>
      </c>
      <c r="P33" s="172">
        <v>282.02199999999999</v>
      </c>
      <c r="Q33" s="178">
        <v>4.5082861388791997</v>
      </c>
      <c r="R33" s="179">
        <v>2300.9694922828098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1265.8699099999999</v>
      </c>
      <c r="Y33" s="166">
        <v>513.29173296640795</v>
      </c>
      <c r="Z33" s="177">
        <v>573</v>
      </c>
      <c r="AA33" s="188">
        <v>0.89579709069181102</v>
      </c>
      <c r="AB33" s="171">
        <v>-429.87559730776002</v>
      </c>
      <c r="AC33" s="168"/>
      <c r="AD33" s="168"/>
      <c r="AE33" s="176">
        <v>148</v>
      </c>
      <c r="AF33" s="176">
        <v>430</v>
      </c>
      <c r="AG33" s="167"/>
      <c r="AH33" s="180">
        <v>144.1</v>
      </c>
      <c r="AI33" s="166">
        <v>58.430442288069997</v>
      </c>
      <c r="AJ33" s="181" t="s">
        <v>53</v>
      </c>
      <c r="AK33" s="188">
        <v>0.92746733790587299</v>
      </c>
      <c r="AL33" s="171">
        <v>-42.34322331656</v>
      </c>
      <c r="AM33" s="168"/>
      <c r="AN33" s="168"/>
      <c r="AO33" s="176">
        <v>12</v>
      </c>
      <c r="AP33" s="176">
        <v>43</v>
      </c>
      <c r="AQ33" s="167"/>
      <c r="AR33" s="180">
        <v>15.6</v>
      </c>
      <c r="AS33" s="166">
        <v>6.32557182299717</v>
      </c>
      <c r="AT33" s="181" t="s">
        <v>54</v>
      </c>
      <c r="AU33" s="173">
        <v>0.39534823893732302</v>
      </c>
      <c r="AV33" s="174">
        <v>-31.750659889920001</v>
      </c>
      <c r="AW33" s="168"/>
      <c r="AX33" s="168"/>
      <c r="AY33" s="176">
        <v>24</v>
      </c>
      <c r="AZ33" s="176">
        <v>32</v>
      </c>
      <c r="BA33" s="167"/>
      <c r="BB33" s="184">
        <v>102.6</v>
      </c>
      <c r="BC33" s="180">
        <v>41.602799297404403</v>
      </c>
      <c r="BD33" s="181" t="s">
        <v>55</v>
      </c>
      <c r="BE33" s="178">
        <v>1.30008747804389</v>
      </c>
      <c r="BF33" s="179">
        <v>7.8986802201600197</v>
      </c>
      <c r="BG33" s="168">
        <v>0.02</v>
      </c>
      <c r="BH33" s="168">
        <v>0.02</v>
      </c>
      <c r="BI33" s="176">
        <v>0</v>
      </c>
      <c r="BJ33" s="176">
        <v>0</v>
      </c>
      <c r="BK33" s="169"/>
      <c r="BL33" s="185">
        <v>0.8</v>
      </c>
      <c r="BM33" s="188">
        <v>0.76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89</v>
      </c>
      <c r="D34" s="166">
        <v>3.6840844160000001</v>
      </c>
      <c r="E34" s="167"/>
      <c r="F34" s="168">
        <v>2.8000000000000001E-2</v>
      </c>
      <c r="G34" s="168">
        <v>2.8000000000000001E-2</v>
      </c>
      <c r="H34" s="169"/>
      <c r="I34" s="170">
        <v>2</v>
      </c>
      <c r="J34" s="170">
        <v>2</v>
      </c>
      <c r="K34" s="167"/>
      <c r="L34" s="171">
        <v>1192.2113400000001</v>
      </c>
      <c r="M34" s="171">
        <v>2237.5351999999998</v>
      </c>
      <c r="N34" s="171">
        <v>3429.7465400000001</v>
      </c>
      <c r="O34" s="166">
        <v>930.96307052699206</v>
      </c>
      <c r="P34" s="172">
        <v>231.66</v>
      </c>
      <c r="Q34" s="178">
        <v>4.01866127310279</v>
      </c>
      <c r="R34" s="179">
        <v>2405.6005450273301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2487.0498499999999</v>
      </c>
      <c r="Y34" s="166">
        <v>675.07949578970795</v>
      </c>
      <c r="Z34" s="177">
        <v>573</v>
      </c>
      <c r="AA34" s="182">
        <v>1.17814920731188</v>
      </c>
      <c r="AB34" s="183">
        <v>-46.126594441600403</v>
      </c>
      <c r="AC34" s="168">
        <v>1.7999999999999999E-2</v>
      </c>
      <c r="AD34" s="168">
        <v>1.7999999999999999E-2</v>
      </c>
      <c r="AE34" s="176">
        <v>0</v>
      </c>
      <c r="AF34" s="176">
        <v>47</v>
      </c>
      <c r="AG34" s="167"/>
      <c r="AH34" s="180">
        <v>206.7</v>
      </c>
      <c r="AI34" s="166">
        <v>56.1062062265188</v>
      </c>
      <c r="AJ34" s="181" t="s">
        <v>53</v>
      </c>
      <c r="AK34" s="188">
        <v>0.89057470200823396</v>
      </c>
      <c r="AL34" s="171">
        <v>-71.816781849600005</v>
      </c>
      <c r="AM34" s="168"/>
      <c r="AN34" s="168"/>
      <c r="AO34" s="176">
        <v>26</v>
      </c>
      <c r="AP34" s="176">
        <v>72</v>
      </c>
      <c r="AQ34" s="167"/>
      <c r="AR34" s="180">
        <v>18.100000000000001</v>
      </c>
      <c r="AS34" s="166">
        <v>4.9130253154329502</v>
      </c>
      <c r="AT34" s="181" t="s">
        <v>54</v>
      </c>
      <c r="AU34" s="173">
        <v>0.307064082214559</v>
      </c>
      <c r="AV34" s="174">
        <v>-52.6344207872</v>
      </c>
      <c r="AW34" s="168"/>
      <c r="AX34" s="168"/>
      <c r="AY34" s="176">
        <v>41</v>
      </c>
      <c r="AZ34" s="176">
        <v>53</v>
      </c>
      <c r="BA34" s="167"/>
      <c r="BB34" s="184">
        <v>99</v>
      </c>
      <c r="BC34" s="180">
        <v>26.8723484103791</v>
      </c>
      <c r="BD34" s="181" t="s">
        <v>55</v>
      </c>
      <c r="BE34" s="188">
        <v>0.83976088782434599</v>
      </c>
      <c r="BF34" s="171">
        <v>-42.468841574400003</v>
      </c>
      <c r="BG34" s="168"/>
      <c r="BH34" s="168"/>
      <c r="BI34" s="176">
        <v>19</v>
      </c>
      <c r="BJ34" s="176">
        <v>43</v>
      </c>
      <c r="BK34" s="169"/>
      <c r="BL34" s="185">
        <v>0.8</v>
      </c>
      <c r="BM34" s="173">
        <v>0.67</v>
      </c>
      <c r="BN34" s="186"/>
      <c r="BO34" s="187">
        <v>0.95</v>
      </c>
      <c r="BP34" s="188">
        <v>0.94</v>
      </c>
      <c r="BQ34" s="186"/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90</v>
      </c>
      <c r="D35" s="166">
        <v>5.7444507926000004</v>
      </c>
      <c r="E35" s="167"/>
      <c r="F35" s="168">
        <v>2.5000000000000001E-2</v>
      </c>
      <c r="G35" s="168">
        <v>2.5000000000000001E-2</v>
      </c>
      <c r="H35" s="169"/>
      <c r="I35" s="170">
        <v>3</v>
      </c>
      <c r="J35" s="170">
        <v>3</v>
      </c>
      <c r="K35" s="167"/>
      <c r="L35" s="171">
        <v>1771.2833499999999</v>
      </c>
      <c r="M35" s="171">
        <v>1247.5479399999999</v>
      </c>
      <c r="N35" s="171">
        <v>3018.8312900000001</v>
      </c>
      <c r="O35" s="166">
        <v>525.52130725688505</v>
      </c>
      <c r="P35" s="172">
        <v>236.59800000000001</v>
      </c>
      <c r="Q35" s="178">
        <v>2.2211570142473098</v>
      </c>
      <c r="R35" s="179">
        <v>1387.88060764691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3618.2411849999999</v>
      </c>
      <c r="Y35" s="166">
        <v>629.86720848249195</v>
      </c>
      <c r="Z35" s="177">
        <v>573</v>
      </c>
      <c r="AA35" s="182">
        <v>1.09924469194152</v>
      </c>
      <c r="AB35" s="183">
        <v>-331.64317999176001</v>
      </c>
      <c r="AC35" s="168">
        <v>0.01</v>
      </c>
      <c r="AD35" s="168">
        <v>0.01</v>
      </c>
      <c r="AE35" s="176">
        <v>0</v>
      </c>
      <c r="AF35" s="176">
        <v>332</v>
      </c>
      <c r="AG35" s="167"/>
      <c r="AH35" s="180">
        <v>278.7</v>
      </c>
      <c r="AI35" s="166">
        <v>48.5163873905964</v>
      </c>
      <c r="AJ35" s="181" t="s">
        <v>53</v>
      </c>
      <c r="AK35" s="173">
        <v>0.77010138715232301</v>
      </c>
      <c r="AL35" s="174">
        <v>-155.58047992056001</v>
      </c>
      <c r="AM35" s="168"/>
      <c r="AN35" s="168"/>
      <c r="AO35" s="176">
        <v>84</v>
      </c>
      <c r="AP35" s="176">
        <v>156</v>
      </c>
      <c r="AQ35" s="167"/>
      <c r="AR35" s="180">
        <v>44.5</v>
      </c>
      <c r="AS35" s="166">
        <v>7.7466065263062003</v>
      </c>
      <c r="AT35" s="181" t="s">
        <v>54</v>
      </c>
      <c r="AU35" s="173">
        <v>0.48416290789413802</v>
      </c>
      <c r="AV35" s="174">
        <v>-65.793455217919998</v>
      </c>
      <c r="AW35" s="168"/>
      <c r="AX35" s="168"/>
      <c r="AY35" s="176">
        <v>48</v>
      </c>
      <c r="AZ35" s="176">
        <v>66</v>
      </c>
      <c r="BA35" s="167"/>
      <c r="BB35" s="184">
        <v>193.2</v>
      </c>
      <c r="BC35" s="180">
        <v>33.632457997356397</v>
      </c>
      <c r="BD35" s="181" t="s">
        <v>55</v>
      </c>
      <c r="BE35" s="182">
        <v>1.0510143124173901</v>
      </c>
      <c r="BF35" s="183">
        <v>-27.386910435840001</v>
      </c>
      <c r="BG35" s="168">
        <v>5.0000000000000001E-3</v>
      </c>
      <c r="BH35" s="168">
        <v>5.0000000000000001E-3</v>
      </c>
      <c r="BI35" s="176">
        <v>0</v>
      </c>
      <c r="BJ35" s="176">
        <v>28</v>
      </c>
      <c r="BK35" s="169"/>
      <c r="BL35" s="185">
        <v>0.8</v>
      </c>
      <c r="BM35" s="173">
        <v>0.68</v>
      </c>
      <c r="BN35" s="186"/>
      <c r="BO35" s="187">
        <v>0.95</v>
      </c>
      <c r="BP35" s="188">
        <v>0.88</v>
      </c>
      <c r="BQ35" s="186"/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91</v>
      </c>
      <c r="D36" s="166">
        <v>2.9198757764000001</v>
      </c>
      <c r="E36" s="167"/>
      <c r="F36" s="168">
        <v>2.3E-2</v>
      </c>
      <c r="G36" s="168">
        <v>2.3E-2</v>
      </c>
      <c r="H36" s="169"/>
      <c r="I36" s="170">
        <v>3</v>
      </c>
      <c r="J36" s="170">
        <v>3</v>
      </c>
      <c r="K36" s="167"/>
      <c r="L36" s="171">
        <v>2028.2115699999999</v>
      </c>
      <c r="M36" s="171">
        <v>2165.01523</v>
      </c>
      <c r="N36" s="171">
        <v>4193.2268000000004</v>
      </c>
      <c r="O36" s="166">
        <v>1436.0976702816999</v>
      </c>
      <c r="P36" s="172">
        <v>240.53200000000001</v>
      </c>
      <c r="Q36" s="178">
        <v>5.9705056719343004</v>
      </c>
      <c r="R36" s="179">
        <v>3350.4385277011502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1320.322285</v>
      </c>
      <c r="Y36" s="166">
        <v>452.184403073429</v>
      </c>
      <c r="Z36" s="177">
        <v>573</v>
      </c>
      <c r="AA36" s="173">
        <v>0.78915253590476298</v>
      </c>
      <c r="AB36" s="174">
        <v>-687.38429885263997</v>
      </c>
      <c r="AC36" s="168"/>
      <c r="AD36" s="168"/>
      <c r="AE36" s="176">
        <v>353</v>
      </c>
      <c r="AF36" s="176">
        <v>688</v>
      </c>
      <c r="AG36" s="167"/>
      <c r="AH36" s="180">
        <v>140.44999999999999</v>
      </c>
      <c r="AI36" s="166">
        <v>48.101361412424502</v>
      </c>
      <c r="AJ36" s="181" t="s">
        <v>53</v>
      </c>
      <c r="AK36" s="173">
        <v>0.76351367321308705</v>
      </c>
      <c r="AL36" s="174">
        <v>-80.292608695840002</v>
      </c>
      <c r="AM36" s="168"/>
      <c r="AN36" s="168"/>
      <c r="AO36" s="176">
        <v>44</v>
      </c>
      <c r="AP36" s="176">
        <v>81</v>
      </c>
      <c r="AQ36" s="167"/>
      <c r="AR36" s="180">
        <v>24.1</v>
      </c>
      <c r="AS36" s="166">
        <v>8.2537757923775796</v>
      </c>
      <c r="AT36" s="181" t="s">
        <v>54</v>
      </c>
      <c r="AU36" s="173">
        <v>0.51586098702359895</v>
      </c>
      <c r="AV36" s="174">
        <v>-31.961614906880001</v>
      </c>
      <c r="AW36" s="168"/>
      <c r="AX36" s="168"/>
      <c r="AY36" s="176">
        <v>23</v>
      </c>
      <c r="AZ36" s="176">
        <v>32</v>
      </c>
      <c r="BA36" s="167"/>
      <c r="BB36" s="184">
        <v>105.2</v>
      </c>
      <c r="BC36" s="180">
        <v>36.028930014859803</v>
      </c>
      <c r="BD36" s="181" t="s">
        <v>55</v>
      </c>
      <c r="BE36" s="182">
        <v>1.12590406296437</v>
      </c>
      <c r="BF36" s="183">
        <v>-6.9232298137599999</v>
      </c>
      <c r="BG36" s="168">
        <v>1.2999999999999999E-2</v>
      </c>
      <c r="BH36" s="168">
        <v>1.2999999999999999E-2</v>
      </c>
      <c r="BI36" s="176">
        <v>0</v>
      </c>
      <c r="BJ36" s="176">
        <v>7</v>
      </c>
      <c r="BK36" s="169"/>
      <c r="BL36" s="185">
        <v>0.8</v>
      </c>
      <c r="BM36" s="173">
        <v>0.68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92</v>
      </c>
      <c r="D37" s="166">
        <v>4.1744809966999998</v>
      </c>
      <c r="E37" s="167"/>
      <c r="F37" s="168">
        <v>3.9E-2</v>
      </c>
      <c r="G37" s="168">
        <v>3.9E-2</v>
      </c>
      <c r="H37" s="169"/>
      <c r="I37" s="170">
        <v>4</v>
      </c>
      <c r="J37" s="170">
        <v>4</v>
      </c>
      <c r="K37" s="167"/>
      <c r="L37" s="171">
        <v>794.61828000000003</v>
      </c>
      <c r="M37" s="171">
        <v>1413.26242</v>
      </c>
      <c r="N37" s="171">
        <v>2207.8807000000002</v>
      </c>
      <c r="O37" s="166">
        <v>528.89944923581402</v>
      </c>
      <c r="P37" s="172">
        <v>228.25</v>
      </c>
      <c r="Q37" s="178">
        <v>2.3171936439685101</v>
      </c>
      <c r="R37" s="179">
        <v>1064.49035500387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3035.3696049999999</v>
      </c>
      <c r="Y37" s="166">
        <v>727.12502641634103</v>
      </c>
      <c r="Z37" s="177">
        <v>573</v>
      </c>
      <c r="AA37" s="178">
        <v>1.2689791036934399</v>
      </c>
      <c r="AB37" s="179">
        <v>164.99647166907999</v>
      </c>
      <c r="AC37" s="168">
        <v>0.02</v>
      </c>
      <c r="AD37" s="168">
        <v>0.02</v>
      </c>
      <c r="AE37" s="176">
        <v>0</v>
      </c>
      <c r="AF37" s="176">
        <v>0</v>
      </c>
      <c r="AG37" s="167"/>
      <c r="AH37" s="180">
        <v>193.8</v>
      </c>
      <c r="AI37" s="166">
        <v>46.424932860684301</v>
      </c>
      <c r="AJ37" s="181" t="s">
        <v>53</v>
      </c>
      <c r="AK37" s="173">
        <v>0.736903696201338</v>
      </c>
      <c r="AL37" s="174">
        <v>-121.79076335052</v>
      </c>
      <c r="AM37" s="168"/>
      <c r="AN37" s="168"/>
      <c r="AO37" s="176">
        <v>70</v>
      </c>
      <c r="AP37" s="176">
        <v>122</v>
      </c>
      <c r="AQ37" s="167"/>
      <c r="AR37" s="180">
        <v>30.8</v>
      </c>
      <c r="AS37" s="166">
        <v>7.3781627043812001</v>
      </c>
      <c r="AT37" s="181" t="s">
        <v>54</v>
      </c>
      <c r="AU37" s="173">
        <v>0.46113516902382501</v>
      </c>
      <c r="AV37" s="174">
        <v>-49.350035136640003</v>
      </c>
      <c r="AW37" s="168"/>
      <c r="AX37" s="168"/>
      <c r="AY37" s="176">
        <v>36</v>
      </c>
      <c r="AZ37" s="176">
        <v>50</v>
      </c>
      <c r="BA37" s="167"/>
      <c r="BB37" s="184">
        <v>145</v>
      </c>
      <c r="BC37" s="180">
        <v>34.734856887508897</v>
      </c>
      <c r="BD37" s="181" t="s">
        <v>55</v>
      </c>
      <c r="BE37" s="182">
        <v>1.0854642777346499</v>
      </c>
      <c r="BF37" s="183">
        <v>-15.300070273279999</v>
      </c>
      <c r="BG37" s="168">
        <v>8.9999999999999993E-3</v>
      </c>
      <c r="BH37" s="168">
        <v>8.9999999999999993E-3</v>
      </c>
      <c r="BI37" s="176">
        <v>0</v>
      </c>
      <c r="BJ37" s="176">
        <v>16</v>
      </c>
      <c r="BK37" s="169"/>
      <c r="BL37" s="185">
        <v>0.8</v>
      </c>
      <c r="BM37" s="188">
        <v>0.73</v>
      </c>
      <c r="BN37" s="186"/>
      <c r="BO37" s="187">
        <v>0.95</v>
      </c>
      <c r="BP37" s="178">
        <v>1</v>
      </c>
      <c r="BQ37" s="186">
        <v>2.5000000000000001E-3</v>
      </c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93</v>
      </c>
      <c r="D38" s="166">
        <v>7.6530726036000001</v>
      </c>
      <c r="E38" s="167"/>
      <c r="F38" s="168">
        <v>4.8000000000000001E-2</v>
      </c>
      <c r="G38" s="168">
        <v>4.8000000000000001E-2</v>
      </c>
      <c r="H38" s="169"/>
      <c r="I38" s="170">
        <v>4</v>
      </c>
      <c r="J38" s="170">
        <v>4</v>
      </c>
      <c r="K38" s="167"/>
      <c r="L38" s="171">
        <v>5952.5305099999996</v>
      </c>
      <c r="M38" s="171">
        <v>3363.8420799999999</v>
      </c>
      <c r="N38" s="171">
        <v>9316.3725900000009</v>
      </c>
      <c r="O38" s="166">
        <v>1217.33754173684</v>
      </c>
      <c r="P38" s="172">
        <v>287.5</v>
      </c>
      <c r="Q38" s="178">
        <v>4.2342175364759704</v>
      </c>
      <c r="R38" s="179">
        <v>6676.0625417580004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5371.7915949999997</v>
      </c>
      <c r="Y38" s="166">
        <v>701.91305809291703</v>
      </c>
      <c r="Z38" s="177">
        <v>573</v>
      </c>
      <c r="AA38" s="178">
        <v>1.22497915897542</v>
      </c>
      <c r="AB38" s="179">
        <v>109.53887276464</v>
      </c>
      <c r="AC38" s="168">
        <v>0.02</v>
      </c>
      <c r="AD38" s="168">
        <v>0.02</v>
      </c>
      <c r="AE38" s="176">
        <v>0</v>
      </c>
      <c r="AF38" s="176">
        <v>0</v>
      </c>
      <c r="AG38" s="167"/>
      <c r="AH38" s="180">
        <v>351.05</v>
      </c>
      <c r="AI38" s="166">
        <v>45.870465129896502</v>
      </c>
      <c r="AJ38" s="181" t="s">
        <v>53</v>
      </c>
      <c r="AK38" s="173">
        <v>0.728102621109468</v>
      </c>
      <c r="AL38" s="174">
        <v>-227.52228883216</v>
      </c>
      <c r="AM38" s="168"/>
      <c r="AN38" s="168"/>
      <c r="AO38" s="176">
        <v>132</v>
      </c>
      <c r="AP38" s="176">
        <v>228</v>
      </c>
      <c r="AQ38" s="167"/>
      <c r="AR38" s="180">
        <v>79.400000000000006</v>
      </c>
      <c r="AS38" s="166">
        <v>10.374917907175</v>
      </c>
      <c r="AT38" s="181" t="s">
        <v>54</v>
      </c>
      <c r="AU38" s="173">
        <v>0.64843236919843705</v>
      </c>
      <c r="AV38" s="174">
        <v>-67.538993989120002</v>
      </c>
      <c r="AW38" s="168"/>
      <c r="AX38" s="168"/>
      <c r="AY38" s="176">
        <v>44</v>
      </c>
      <c r="AZ38" s="176">
        <v>68</v>
      </c>
      <c r="BA38" s="167"/>
      <c r="BB38" s="184">
        <v>290</v>
      </c>
      <c r="BC38" s="180">
        <v>37.893276990941402</v>
      </c>
      <c r="BD38" s="181" t="s">
        <v>55</v>
      </c>
      <c r="BE38" s="182">
        <v>1.1841649059669199</v>
      </c>
      <c r="BF38" s="183">
        <v>-3.87798797824001</v>
      </c>
      <c r="BG38" s="168">
        <v>1.7999999999999999E-2</v>
      </c>
      <c r="BH38" s="168">
        <v>1.7999999999999999E-2</v>
      </c>
      <c r="BI38" s="176">
        <v>0</v>
      </c>
      <c r="BJ38" s="176">
        <v>4</v>
      </c>
      <c r="BK38" s="169"/>
      <c r="BL38" s="185">
        <v>0.8</v>
      </c>
      <c r="BM38" s="188">
        <v>0.71</v>
      </c>
      <c r="BN38" s="186"/>
      <c r="BO38" s="187">
        <v>0.95</v>
      </c>
      <c r="BP38" s="182">
        <v>0.98</v>
      </c>
      <c r="BQ38" s="186">
        <v>1.5E-3</v>
      </c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94</v>
      </c>
      <c r="D39" s="166">
        <v>2.3872319147000001</v>
      </c>
      <c r="E39" s="167"/>
      <c r="F39" s="168">
        <v>0.01</v>
      </c>
      <c r="G39" s="168">
        <v>0.01</v>
      </c>
      <c r="H39" s="169"/>
      <c r="I39" s="170">
        <v>2</v>
      </c>
      <c r="J39" s="170">
        <v>2</v>
      </c>
      <c r="K39" s="167"/>
      <c r="L39" s="171">
        <v>961.17756999999995</v>
      </c>
      <c r="M39" s="171">
        <v>1173.11877</v>
      </c>
      <c r="N39" s="171">
        <v>2134.2963399999999</v>
      </c>
      <c r="O39" s="166">
        <v>894.04650082696901</v>
      </c>
      <c r="P39" s="172">
        <v>276.94400000000002</v>
      </c>
      <c r="Q39" s="178">
        <v>3.2282573402094599</v>
      </c>
      <c r="R39" s="179">
        <v>1340.94087353839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1252.7759900000001</v>
      </c>
      <c r="Y39" s="166">
        <v>524.78185394795798</v>
      </c>
      <c r="Z39" s="177">
        <v>573</v>
      </c>
      <c r="AA39" s="188">
        <v>0.91584965784983996</v>
      </c>
      <c r="AB39" s="171">
        <v>-388.68467454772002</v>
      </c>
      <c r="AC39" s="168"/>
      <c r="AD39" s="168"/>
      <c r="AE39" s="176">
        <v>116</v>
      </c>
      <c r="AF39" s="176">
        <v>389</v>
      </c>
      <c r="AG39" s="167"/>
      <c r="AH39" s="180">
        <v>103.85</v>
      </c>
      <c r="AI39" s="166">
        <v>43.502266939595003</v>
      </c>
      <c r="AJ39" s="181" t="s">
        <v>53</v>
      </c>
      <c r="AK39" s="173">
        <v>0.69051217364436601</v>
      </c>
      <c r="AL39" s="174">
        <v>-76.624732751319996</v>
      </c>
      <c r="AM39" s="168"/>
      <c r="AN39" s="168"/>
      <c r="AO39" s="176">
        <v>47</v>
      </c>
      <c r="AP39" s="176">
        <v>77</v>
      </c>
      <c r="AQ39" s="167"/>
      <c r="AR39" s="180">
        <v>13.6</v>
      </c>
      <c r="AS39" s="166">
        <v>5.6969747749493802</v>
      </c>
      <c r="AT39" s="181" t="s">
        <v>54</v>
      </c>
      <c r="AU39" s="173">
        <v>0.35606092343433599</v>
      </c>
      <c r="AV39" s="174">
        <v>-32.234852762240003</v>
      </c>
      <c r="AW39" s="168"/>
      <c r="AX39" s="168"/>
      <c r="AY39" s="176">
        <v>25</v>
      </c>
      <c r="AZ39" s="176">
        <v>33</v>
      </c>
      <c r="BA39" s="167"/>
      <c r="BB39" s="184">
        <v>64.599999999999994</v>
      </c>
      <c r="BC39" s="180">
        <v>27.0606301810095</v>
      </c>
      <c r="BD39" s="181" t="s">
        <v>55</v>
      </c>
      <c r="BE39" s="188">
        <v>0.845644693156548</v>
      </c>
      <c r="BF39" s="171">
        <v>-27.06970552448</v>
      </c>
      <c r="BG39" s="168"/>
      <c r="BH39" s="168"/>
      <c r="BI39" s="176">
        <v>12</v>
      </c>
      <c r="BJ39" s="176">
        <v>28</v>
      </c>
      <c r="BK39" s="169"/>
      <c r="BL39" s="185">
        <v>0.8</v>
      </c>
      <c r="BM39" s="188">
        <v>0.75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96</v>
      </c>
      <c r="D40" s="166">
        <v>2.3989256106000001</v>
      </c>
      <c r="E40" s="167"/>
      <c r="F40" s="168">
        <v>5.2999999999999999E-2</v>
      </c>
      <c r="G40" s="168">
        <v>5.2999999999999999E-2</v>
      </c>
      <c r="H40" s="169"/>
      <c r="I40" s="170">
        <v>6</v>
      </c>
      <c r="J40" s="170">
        <v>6</v>
      </c>
      <c r="K40" s="167"/>
      <c r="L40" s="171">
        <v>688.69586000000004</v>
      </c>
      <c r="M40" s="171">
        <v>1479.35142</v>
      </c>
      <c r="N40" s="171">
        <v>2168.0472799999998</v>
      </c>
      <c r="O40" s="166">
        <v>903.75761149915195</v>
      </c>
      <c r="P40" s="172">
        <v>239.304</v>
      </c>
      <c r="Q40" s="178">
        <v>3.77660888033276</v>
      </c>
      <c r="R40" s="179">
        <v>1479.1602868171699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1421.6162400000001</v>
      </c>
      <c r="Y40" s="166">
        <v>592.60538706093405</v>
      </c>
      <c r="Z40" s="177">
        <v>573</v>
      </c>
      <c r="AA40" s="182">
        <v>1.03421533518488</v>
      </c>
      <c r="AB40" s="183">
        <v>-227.88500984856</v>
      </c>
      <c r="AC40" s="168">
        <v>3.0000000000000001E-3</v>
      </c>
      <c r="AD40" s="168">
        <v>3.0000000000000001E-3</v>
      </c>
      <c r="AE40" s="176">
        <v>0</v>
      </c>
      <c r="AF40" s="176">
        <v>228</v>
      </c>
      <c r="AG40" s="167"/>
      <c r="AH40" s="180">
        <v>183.1</v>
      </c>
      <c r="AI40" s="166">
        <v>76.325834861633894</v>
      </c>
      <c r="AJ40" s="181" t="s">
        <v>53</v>
      </c>
      <c r="AK40" s="178">
        <v>1.2115211882799</v>
      </c>
      <c r="AL40" s="179">
        <v>1.7412238386400001</v>
      </c>
      <c r="AM40" s="168">
        <v>0.02</v>
      </c>
      <c r="AN40" s="168">
        <v>0.02</v>
      </c>
      <c r="AO40" s="176">
        <v>0</v>
      </c>
      <c r="AP40" s="176">
        <v>0</v>
      </c>
      <c r="AQ40" s="167"/>
      <c r="AR40" s="180">
        <v>36.4</v>
      </c>
      <c r="AS40" s="166">
        <v>15.173459251575499</v>
      </c>
      <c r="AT40" s="181" t="s">
        <v>54</v>
      </c>
      <c r="AU40" s="188">
        <v>0.94834120322346904</v>
      </c>
      <c r="AV40" s="171">
        <v>-9.6593717235199996</v>
      </c>
      <c r="AW40" s="168"/>
      <c r="AX40" s="168"/>
      <c r="AY40" s="176">
        <v>2</v>
      </c>
      <c r="AZ40" s="176">
        <v>10</v>
      </c>
      <c r="BA40" s="167"/>
      <c r="BB40" s="184">
        <v>118.6</v>
      </c>
      <c r="BC40" s="180">
        <v>49.438798550463098</v>
      </c>
      <c r="BD40" s="181" t="s">
        <v>55</v>
      </c>
      <c r="BE40" s="178">
        <v>1.54496245470197</v>
      </c>
      <c r="BF40" s="179">
        <v>26.481256552960001</v>
      </c>
      <c r="BG40" s="168">
        <v>0.02</v>
      </c>
      <c r="BH40" s="168">
        <v>0.02</v>
      </c>
      <c r="BI40" s="176">
        <v>0</v>
      </c>
      <c r="BJ40" s="176">
        <v>0</v>
      </c>
      <c r="BK40" s="169"/>
      <c r="BL40" s="185">
        <v>0.8</v>
      </c>
      <c r="BM40" s="182">
        <v>0.82</v>
      </c>
      <c r="BN40" s="186">
        <v>7.5000000000000002E-4</v>
      </c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97</v>
      </c>
      <c r="D41" s="166">
        <v>2.9626703857000001</v>
      </c>
      <c r="E41" s="167"/>
      <c r="F41" s="168">
        <v>0.05</v>
      </c>
      <c r="G41" s="168">
        <v>0.05</v>
      </c>
      <c r="H41" s="169"/>
      <c r="I41" s="170">
        <v>5</v>
      </c>
      <c r="J41" s="170">
        <v>5</v>
      </c>
      <c r="K41" s="167"/>
      <c r="L41" s="171">
        <v>3423.6952299999998</v>
      </c>
      <c r="M41" s="171">
        <v>1930.28928</v>
      </c>
      <c r="N41" s="171">
        <v>5353.9845100000002</v>
      </c>
      <c r="O41" s="166">
        <v>1807.14821866186</v>
      </c>
      <c r="P41" s="172">
        <v>287.5</v>
      </c>
      <c r="Q41" s="178">
        <v>6.28573293447604</v>
      </c>
      <c r="R41" s="179">
        <v>4331.8632269335003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2111.9130500000001</v>
      </c>
      <c r="Y41" s="166">
        <v>712.84104374000799</v>
      </c>
      <c r="Z41" s="177">
        <v>573</v>
      </c>
      <c r="AA41" s="178">
        <v>1.2440506871553401</v>
      </c>
      <c r="AB41" s="179">
        <v>74.780892792679694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118.35</v>
      </c>
      <c r="AI41" s="166">
        <v>39.947069566443503</v>
      </c>
      <c r="AJ41" s="181" t="s">
        <v>53</v>
      </c>
      <c r="AK41" s="173">
        <v>0.63408046930862805</v>
      </c>
      <c r="AL41" s="174">
        <v>-105.62788115892</v>
      </c>
      <c r="AM41" s="168"/>
      <c r="AN41" s="168"/>
      <c r="AO41" s="176">
        <v>69</v>
      </c>
      <c r="AP41" s="176">
        <v>106</v>
      </c>
      <c r="AQ41" s="167"/>
      <c r="AR41" s="180">
        <v>17.8</v>
      </c>
      <c r="AS41" s="166">
        <v>6.0080932681258501</v>
      </c>
      <c r="AT41" s="181" t="s">
        <v>54</v>
      </c>
      <c r="AU41" s="173">
        <v>0.37550582925786602</v>
      </c>
      <c r="AV41" s="174">
        <v>-39.083271405440001</v>
      </c>
      <c r="AW41" s="168"/>
      <c r="AX41" s="168"/>
      <c r="AY41" s="176">
        <v>30</v>
      </c>
      <c r="AZ41" s="176">
        <v>40</v>
      </c>
      <c r="BA41" s="167"/>
      <c r="BB41" s="184">
        <v>126</v>
      </c>
      <c r="BC41" s="180">
        <v>42.529199538419</v>
      </c>
      <c r="BD41" s="181" t="s">
        <v>55</v>
      </c>
      <c r="BE41" s="178">
        <v>1.32903748557559</v>
      </c>
      <c r="BF41" s="179">
        <v>12.233457189119999</v>
      </c>
      <c r="BG41" s="168">
        <v>0.02</v>
      </c>
      <c r="BH41" s="168">
        <v>0.02</v>
      </c>
      <c r="BI41" s="176">
        <v>0</v>
      </c>
      <c r="BJ41" s="176">
        <v>0</v>
      </c>
      <c r="BK41" s="169"/>
      <c r="BL41" s="185">
        <v>0.8</v>
      </c>
      <c r="BM41" s="182">
        <v>0.81</v>
      </c>
      <c r="BN41" s="186">
        <v>3.7500000000000001E-4</v>
      </c>
      <c r="BO41" s="187">
        <v>0.95</v>
      </c>
      <c r="BP41" s="178">
        <v>1</v>
      </c>
      <c r="BQ41" s="186">
        <v>2.5000000000000001E-3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98</v>
      </c>
      <c r="D42" s="166">
        <v>8.6589570983000002</v>
      </c>
      <c r="E42" s="167"/>
      <c r="F42" s="168">
        <v>0.03</v>
      </c>
      <c r="G42" s="168">
        <v>0.03</v>
      </c>
      <c r="H42" s="169"/>
      <c r="I42" s="170">
        <v>3</v>
      </c>
      <c r="J42" s="170">
        <v>3</v>
      </c>
      <c r="K42" s="167"/>
      <c r="L42" s="171">
        <v>2943.3193500000002</v>
      </c>
      <c r="M42" s="171">
        <v>5430.3909800000001</v>
      </c>
      <c r="N42" s="171">
        <v>8373.7103299999999</v>
      </c>
      <c r="O42" s="166">
        <v>967.05760693097704</v>
      </c>
      <c r="P42" s="172">
        <v>276.44</v>
      </c>
      <c r="Q42" s="178">
        <v>3.4982549809397199</v>
      </c>
      <c r="R42" s="179">
        <v>5501.2918096951398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4470.3004499999997</v>
      </c>
      <c r="Y42" s="166">
        <v>516.26314800400701</v>
      </c>
      <c r="Z42" s="177">
        <v>573</v>
      </c>
      <c r="AA42" s="188">
        <v>0.90098280628971605</v>
      </c>
      <c r="AB42" s="171">
        <v>-1483.59845079108</v>
      </c>
      <c r="AC42" s="168"/>
      <c r="AD42" s="168"/>
      <c r="AE42" s="176">
        <v>492</v>
      </c>
      <c r="AF42" s="176">
        <v>1484</v>
      </c>
      <c r="AG42" s="167"/>
      <c r="AH42" s="180">
        <v>528.75</v>
      </c>
      <c r="AI42" s="166">
        <v>61.063935760093898</v>
      </c>
      <c r="AJ42" s="181" t="s">
        <v>53</v>
      </c>
      <c r="AK42" s="188">
        <v>0.96926882158879202</v>
      </c>
      <c r="AL42" s="171">
        <v>-125.86715663148</v>
      </c>
      <c r="AM42" s="168"/>
      <c r="AN42" s="168"/>
      <c r="AO42" s="176">
        <v>17</v>
      </c>
      <c r="AP42" s="176">
        <v>126</v>
      </c>
      <c r="AQ42" s="167"/>
      <c r="AR42" s="180">
        <v>24</v>
      </c>
      <c r="AS42" s="166">
        <v>2.77169637492625</v>
      </c>
      <c r="AT42" s="181" t="s">
        <v>54</v>
      </c>
      <c r="AU42" s="173">
        <v>0.17323102343289101</v>
      </c>
      <c r="AV42" s="174">
        <v>-142.25197628736001</v>
      </c>
      <c r="AW42" s="168"/>
      <c r="AX42" s="168"/>
      <c r="AY42" s="176">
        <v>115</v>
      </c>
      <c r="AZ42" s="176">
        <v>143</v>
      </c>
      <c r="BA42" s="167"/>
      <c r="BB42" s="184">
        <v>332</v>
      </c>
      <c r="BC42" s="180">
        <v>38.341799853146398</v>
      </c>
      <c r="BD42" s="181" t="s">
        <v>55</v>
      </c>
      <c r="BE42" s="178">
        <v>1.19818124541083</v>
      </c>
      <c r="BF42" s="179">
        <v>-0.50395257472001698</v>
      </c>
      <c r="BG42" s="168">
        <v>0.02</v>
      </c>
      <c r="BH42" s="168">
        <v>0.02</v>
      </c>
      <c r="BI42" s="176">
        <v>0</v>
      </c>
      <c r="BJ42" s="176">
        <v>1</v>
      </c>
      <c r="BK42" s="169"/>
      <c r="BL42" s="185">
        <v>0.8</v>
      </c>
      <c r="BM42" s="188">
        <v>0.7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99</v>
      </c>
      <c r="D43" s="166">
        <v>2.3189639597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801.47950000000003</v>
      </c>
      <c r="M43" s="171">
        <v>1083.5481600000001</v>
      </c>
      <c r="N43" s="171">
        <v>1885.02766</v>
      </c>
      <c r="O43" s="166">
        <v>812.87492723425601</v>
      </c>
      <c r="P43" s="172">
        <v>236.59800000000001</v>
      </c>
      <c r="Q43" s="178">
        <v>3.43567962211961</v>
      </c>
      <c r="R43" s="179">
        <v>1226.63297807548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1173.3613</v>
      </c>
      <c r="Y43" s="166">
        <v>505.98513835971602</v>
      </c>
      <c r="Z43" s="177">
        <v>573</v>
      </c>
      <c r="AA43" s="188">
        <v>0.88304561668362402</v>
      </c>
      <c r="AB43" s="171">
        <v>-421.15831868971998</v>
      </c>
      <c r="AC43" s="168"/>
      <c r="AD43" s="168"/>
      <c r="AE43" s="176">
        <v>156</v>
      </c>
      <c r="AF43" s="176">
        <v>422</v>
      </c>
      <c r="AG43" s="167"/>
      <c r="AH43" s="180">
        <v>99.75</v>
      </c>
      <c r="AI43" s="166">
        <v>43.014898779584499</v>
      </c>
      <c r="AJ43" s="181" t="s">
        <v>53</v>
      </c>
      <c r="AK43" s="173">
        <v>0.68277617110451605</v>
      </c>
      <c r="AL43" s="174">
        <v>-75.563675353319994</v>
      </c>
      <c r="AM43" s="168"/>
      <c r="AN43" s="168"/>
      <c r="AO43" s="176">
        <v>47</v>
      </c>
      <c r="AP43" s="176">
        <v>76</v>
      </c>
      <c r="AQ43" s="167"/>
      <c r="AR43" s="180">
        <v>1</v>
      </c>
      <c r="AS43" s="166">
        <v>0.43122705543443102</v>
      </c>
      <c r="AT43" s="181" t="s">
        <v>54</v>
      </c>
      <c r="AU43" s="173">
        <v>2.69516909646519E-2</v>
      </c>
      <c r="AV43" s="174">
        <v>-43.52410802624</v>
      </c>
      <c r="AW43" s="168"/>
      <c r="AX43" s="168"/>
      <c r="AY43" s="176">
        <v>37</v>
      </c>
      <c r="AZ43" s="176">
        <v>44</v>
      </c>
      <c r="BA43" s="167"/>
      <c r="BB43" s="184">
        <v>63.2</v>
      </c>
      <c r="BC43" s="180">
        <v>27.253549903456101</v>
      </c>
      <c r="BD43" s="181" t="s">
        <v>55</v>
      </c>
      <c r="BE43" s="188">
        <v>0.85167343448300203</v>
      </c>
      <c r="BF43" s="171">
        <v>-25.848216052480002</v>
      </c>
      <c r="BG43" s="168"/>
      <c r="BH43" s="168"/>
      <c r="BI43" s="176">
        <v>12</v>
      </c>
      <c r="BJ43" s="176">
        <v>26</v>
      </c>
      <c r="BK43" s="169"/>
      <c r="BL43" s="185">
        <v>0.8</v>
      </c>
      <c r="BM43" s="188">
        <v>0.72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100</v>
      </c>
      <c r="C44" s="165" t="s">
        <v>101</v>
      </c>
      <c r="D44" s="166">
        <v>2.9363854939</v>
      </c>
      <c r="E44" s="167"/>
      <c r="F44" s="168">
        <v>0.04</v>
      </c>
      <c r="G44" s="168">
        <v>0.04</v>
      </c>
      <c r="H44" s="169"/>
      <c r="I44" s="170">
        <v>4</v>
      </c>
      <c r="J44" s="170">
        <v>4</v>
      </c>
      <c r="K44" s="167"/>
      <c r="L44" s="171">
        <v>2349.0723899999998</v>
      </c>
      <c r="M44" s="171">
        <v>1952.3727899999999</v>
      </c>
      <c r="N44" s="171">
        <v>4301.4451799999997</v>
      </c>
      <c r="O44" s="166">
        <v>1464.8775472211501</v>
      </c>
      <c r="P44" s="172">
        <v>287.5</v>
      </c>
      <c r="Q44" s="178">
        <v>5.0952262512040001</v>
      </c>
      <c r="R44" s="179">
        <v>3288.3921846045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1579.9601849999999</v>
      </c>
      <c r="Y44" s="166">
        <v>538.06293086591802</v>
      </c>
      <c r="Z44" s="177">
        <v>573</v>
      </c>
      <c r="AA44" s="188">
        <v>0.93902780255832097</v>
      </c>
      <c r="AB44" s="171">
        <v>-439.09848060564002</v>
      </c>
      <c r="AC44" s="168"/>
      <c r="AD44" s="168"/>
      <c r="AE44" s="176">
        <v>103</v>
      </c>
      <c r="AF44" s="176">
        <v>440</v>
      </c>
      <c r="AG44" s="167"/>
      <c r="AH44" s="180">
        <v>179</v>
      </c>
      <c r="AI44" s="166">
        <v>60.959298556627402</v>
      </c>
      <c r="AJ44" s="181" t="s">
        <v>53</v>
      </c>
      <c r="AK44" s="188">
        <v>0.96760791359726095</v>
      </c>
      <c r="AL44" s="171">
        <v>-42.990743338839998</v>
      </c>
      <c r="AM44" s="168"/>
      <c r="AN44" s="168"/>
      <c r="AO44" s="176">
        <v>6</v>
      </c>
      <c r="AP44" s="176">
        <v>43</v>
      </c>
      <c r="AQ44" s="167"/>
      <c r="AR44" s="180">
        <v>60.9</v>
      </c>
      <c r="AS44" s="166">
        <v>20.739783698874898</v>
      </c>
      <c r="AT44" s="181" t="s">
        <v>54</v>
      </c>
      <c r="AU44" s="178">
        <v>1.29623648117968</v>
      </c>
      <c r="AV44" s="179">
        <v>4.5213985171199997</v>
      </c>
      <c r="AW44" s="168">
        <v>0.01</v>
      </c>
      <c r="AX44" s="168">
        <v>0.01</v>
      </c>
      <c r="AY44" s="176">
        <v>0</v>
      </c>
      <c r="AZ44" s="176">
        <v>0</v>
      </c>
      <c r="BA44" s="167"/>
      <c r="BB44" s="184">
        <v>132</v>
      </c>
      <c r="BC44" s="180">
        <v>44.953225751255999</v>
      </c>
      <c r="BD44" s="181" t="s">
        <v>55</v>
      </c>
      <c r="BE44" s="178">
        <v>1.40478830472675</v>
      </c>
      <c r="BF44" s="179">
        <v>19.242797034239999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73">
        <v>0.64</v>
      </c>
      <c r="BN44" s="186"/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100</v>
      </c>
      <c r="C45" s="165" t="s">
        <v>102</v>
      </c>
      <c r="D45" s="166">
        <v>3.6697588771</v>
      </c>
      <c r="E45" s="167"/>
      <c r="F45" s="168">
        <v>0.01</v>
      </c>
      <c r="G45" s="168">
        <v>0.01</v>
      </c>
      <c r="H45" s="169"/>
      <c r="I45" s="170">
        <v>2</v>
      </c>
      <c r="J45" s="170">
        <v>2</v>
      </c>
      <c r="K45" s="167"/>
      <c r="L45" s="171">
        <v>4119.3933200000001</v>
      </c>
      <c r="M45" s="171">
        <v>35.212479999999999</v>
      </c>
      <c r="N45" s="171">
        <v>4154.6058000000003</v>
      </c>
      <c r="O45" s="166">
        <v>1132.1195585697801</v>
      </c>
      <c r="P45" s="172">
        <v>265.84899999999999</v>
      </c>
      <c r="Q45" s="178">
        <v>4.2585059886242904</v>
      </c>
      <c r="R45" s="179">
        <v>2983.88372673821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1670.5688150000001</v>
      </c>
      <c r="Y45" s="166">
        <v>455.22577121474399</v>
      </c>
      <c r="Z45" s="177">
        <v>573</v>
      </c>
      <c r="AA45" s="173">
        <v>0.79446033370810498</v>
      </c>
      <c r="AB45" s="174">
        <v>-852.75738889395996</v>
      </c>
      <c r="AC45" s="168"/>
      <c r="AD45" s="168"/>
      <c r="AE45" s="176">
        <v>433</v>
      </c>
      <c r="AF45" s="176">
        <v>853</v>
      </c>
      <c r="AG45" s="167"/>
      <c r="AH45" s="180">
        <v>127.3</v>
      </c>
      <c r="AI45" s="166">
        <v>34.6889276007687</v>
      </c>
      <c r="AJ45" s="181" t="s">
        <v>53</v>
      </c>
      <c r="AK45" s="173">
        <v>0.55061789842489905</v>
      </c>
      <c r="AL45" s="174">
        <v>-150.13377110875999</v>
      </c>
      <c r="AM45" s="168"/>
      <c r="AN45" s="168"/>
      <c r="AO45" s="176">
        <v>104</v>
      </c>
      <c r="AP45" s="176">
        <v>151</v>
      </c>
      <c r="AQ45" s="167"/>
      <c r="AR45" s="180">
        <v>4.8</v>
      </c>
      <c r="AS45" s="166">
        <v>1.3079878435482299</v>
      </c>
      <c r="AT45" s="181" t="s">
        <v>54</v>
      </c>
      <c r="AU45" s="173">
        <v>8.1749240221764399E-2</v>
      </c>
      <c r="AV45" s="174">
        <v>-65.659370440320004</v>
      </c>
      <c r="AW45" s="168"/>
      <c r="AX45" s="168"/>
      <c r="AY45" s="176">
        <v>54</v>
      </c>
      <c r="AZ45" s="176">
        <v>66</v>
      </c>
      <c r="BA45" s="167"/>
      <c r="BB45" s="184">
        <v>116.6</v>
      </c>
      <c r="BC45" s="180">
        <v>31.773204699525699</v>
      </c>
      <c r="BD45" s="181" t="s">
        <v>55</v>
      </c>
      <c r="BE45" s="188">
        <v>0.99291264686017899</v>
      </c>
      <c r="BF45" s="171">
        <v>-24.31874088064</v>
      </c>
      <c r="BG45" s="168"/>
      <c r="BH45" s="168"/>
      <c r="BI45" s="176">
        <v>1</v>
      </c>
      <c r="BJ45" s="176">
        <v>25</v>
      </c>
      <c r="BK45" s="169"/>
      <c r="BL45" s="185">
        <v>0.8</v>
      </c>
      <c r="BM45" s="173">
        <v>0.64</v>
      </c>
      <c r="BN45" s="186"/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100</v>
      </c>
      <c r="C46" s="165" t="s">
        <v>103</v>
      </c>
      <c r="D46" s="166">
        <v>4.5862475959999998</v>
      </c>
      <c r="E46" s="167"/>
      <c r="F46" s="168">
        <v>0.01</v>
      </c>
      <c r="G46" s="168">
        <v>0.01</v>
      </c>
      <c r="H46" s="169"/>
      <c r="I46" s="170">
        <v>2</v>
      </c>
      <c r="J46" s="170">
        <v>2</v>
      </c>
      <c r="K46" s="167"/>
      <c r="L46" s="171">
        <v>1367.86239</v>
      </c>
      <c r="M46" s="171">
        <v>2117.6901400000002</v>
      </c>
      <c r="N46" s="171">
        <v>3485.5525299999999</v>
      </c>
      <c r="O46" s="166">
        <v>760.00095002284695</v>
      </c>
      <c r="P46" s="172">
        <v>287.5</v>
      </c>
      <c r="Q46" s="178">
        <v>2.64348156529686</v>
      </c>
      <c r="R46" s="179">
        <v>1903.2971093799999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1529.39122</v>
      </c>
      <c r="Y46" s="166">
        <v>333.47332170506701</v>
      </c>
      <c r="Z46" s="177">
        <v>573</v>
      </c>
      <c r="AA46" s="173">
        <v>0.58197787383083299</v>
      </c>
      <c r="AB46" s="174">
        <v>-1624.1126270095999</v>
      </c>
      <c r="AC46" s="168"/>
      <c r="AD46" s="168"/>
      <c r="AE46" s="176">
        <v>1099</v>
      </c>
      <c r="AF46" s="176">
        <v>1625</v>
      </c>
      <c r="AG46" s="167"/>
      <c r="AH46" s="180">
        <v>150.19999999999999</v>
      </c>
      <c r="AI46" s="166">
        <v>32.750085305250501</v>
      </c>
      <c r="AJ46" s="181" t="s">
        <v>53</v>
      </c>
      <c r="AK46" s="173">
        <v>0.51984262389286495</v>
      </c>
      <c r="AL46" s="174">
        <v>-196.5203182576</v>
      </c>
      <c r="AM46" s="168"/>
      <c r="AN46" s="168"/>
      <c r="AO46" s="176">
        <v>139</v>
      </c>
      <c r="AP46" s="176">
        <v>197</v>
      </c>
      <c r="AQ46" s="167"/>
      <c r="AR46" s="180">
        <v>17.100000000000001</v>
      </c>
      <c r="AS46" s="166">
        <v>3.7285383403447598</v>
      </c>
      <c r="AT46" s="181" t="s">
        <v>54</v>
      </c>
      <c r="AU46" s="173">
        <v>0.23303364627154699</v>
      </c>
      <c r="AV46" s="174">
        <v>-70.955953843200007</v>
      </c>
      <c r="AW46" s="168"/>
      <c r="AX46" s="168"/>
      <c r="AY46" s="176">
        <v>57</v>
      </c>
      <c r="AZ46" s="176">
        <v>71</v>
      </c>
      <c r="BA46" s="167"/>
      <c r="BB46" s="184">
        <v>105.6</v>
      </c>
      <c r="BC46" s="180">
        <v>23.025359575462399</v>
      </c>
      <c r="BD46" s="181" t="s">
        <v>55</v>
      </c>
      <c r="BE46" s="173">
        <v>0.71954248673319998</v>
      </c>
      <c r="BF46" s="174">
        <v>-70.511907686399994</v>
      </c>
      <c r="BG46" s="168"/>
      <c r="BH46" s="168"/>
      <c r="BI46" s="176">
        <v>42</v>
      </c>
      <c r="BJ46" s="176">
        <v>71</v>
      </c>
      <c r="BK46" s="169"/>
      <c r="BL46" s="185">
        <v>0.8</v>
      </c>
      <c r="BM46" s="173">
        <v>0.68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100</v>
      </c>
      <c r="C47" s="165" t="s">
        <v>104</v>
      </c>
      <c r="D47" s="166">
        <v>2.2888526380999998</v>
      </c>
      <c r="E47" s="167"/>
      <c r="F47" s="168">
        <v>3.5000000000000003E-2</v>
      </c>
      <c r="G47" s="168">
        <v>3.5000000000000003E-2</v>
      </c>
      <c r="H47" s="169"/>
      <c r="I47" s="170">
        <v>4</v>
      </c>
      <c r="J47" s="170">
        <v>4</v>
      </c>
      <c r="K47" s="167"/>
      <c r="L47" s="171">
        <v>840.70908999999995</v>
      </c>
      <c r="M47" s="171">
        <v>2123.1940199999999</v>
      </c>
      <c r="N47" s="171">
        <v>2963.9031100000002</v>
      </c>
      <c r="O47" s="166">
        <v>1294.9296344654001</v>
      </c>
      <c r="P47" s="172">
        <v>287.5</v>
      </c>
      <c r="Q47" s="178">
        <v>4.5041030764013898</v>
      </c>
      <c r="R47" s="179">
        <v>2174.2489498555001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1190.962035</v>
      </c>
      <c r="Y47" s="166">
        <v>520.33146004044602</v>
      </c>
      <c r="Z47" s="177">
        <v>573</v>
      </c>
      <c r="AA47" s="188">
        <v>0.90808282729571699</v>
      </c>
      <c r="AB47" s="171">
        <v>-382.85303895755999</v>
      </c>
      <c r="AC47" s="168"/>
      <c r="AD47" s="168"/>
      <c r="AE47" s="176">
        <v>121</v>
      </c>
      <c r="AF47" s="176">
        <v>383</v>
      </c>
      <c r="AG47" s="167"/>
      <c r="AH47" s="180">
        <v>151.15</v>
      </c>
      <c r="AI47" s="166">
        <v>66.037453649908699</v>
      </c>
      <c r="AJ47" s="181" t="s">
        <v>53</v>
      </c>
      <c r="AK47" s="182">
        <v>1.0482135499985501</v>
      </c>
      <c r="AL47" s="183">
        <v>-21.887259440360001</v>
      </c>
      <c r="AM47" s="168">
        <v>5.0000000000000001E-3</v>
      </c>
      <c r="AN47" s="168">
        <v>5.0000000000000001E-3</v>
      </c>
      <c r="AO47" s="176">
        <v>0</v>
      </c>
      <c r="AP47" s="176">
        <v>22</v>
      </c>
      <c r="AQ47" s="167"/>
      <c r="AR47" s="180">
        <v>9.3000000000000007</v>
      </c>
      <c r="AS47" s="166">
        <v>4.0631711474968597</v>
      </c>
      <c r="AT47" s="181" t="s">
        <v>54</v>
      </c>
      <c r="AU47" s="173">
        <v>0.25394819671855401</v>
      </c>
      <c r="AV47" s="174">
        <v>-34.645970651520003</v>
      </c>
      <c r="AW47" s="168"/>
      <c r="AX47" s="168"/>
      <c r="AY47" s="176">
        <v>28</v>
      </c>
      <c r="AZ47" s="176">
        <v>35</v>
      </c>
      <c r="BA47" s="167"/>
      <c r="BB47" s="184">
        <v>111.6</v>
      </c>
      <c r="BC47" s="180">
        <v>48.758053769962402</v>
      </c>
      <c r="BD47" s="181" t="s">
        <v>55</v>
      </c>
      <c r="BE47" s="178">
        <v>1.5236891803113199</v>
      </c>
      <c r="BF47" s="179">
        <v>23.708058696959998</v>
      </c>
      <c r="BG47" s="168">
        <v>0.02</v>
      </c>
      <c r="BH47" s="168">
        <v>0.02</v>
      </c>
      <c r="BI47" s="176">
        <v>0</v>
      </c>
      <c r="BJ47" s="176">
        <v>0</v>
      </c>
      <c r="BK47" s="169"/>
      <c r="BL47" s="185">
        <v>0.8</v>
      </c>
      <c r="BM47" s="188">
        <v>0.73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105</v>
      </c>
      <c r="D48" s="166">
        <v>7.7189326176000002</v>
      </c>
      <c r="E48" s="167"/>
      <c r="F48" s="168">
        <v>4.3999999999999997E-2</v>
      </c>
      <c r="G48" s="168">
        <v>4.3999999999999997E-2</v>
      </c>
      <c r="H48" s="169"/>
      <c r="I48" s="170">
        <v>4</v>
      </c>
      <c r="J48" s="170">
        <v>4</v>
      </c>
      <c r="K48" s="167"/>
      <c r="L48" s="171">
        <v>5054.3764899999996</v>
      </c>
      <c r="M48" s="171">
        <v>4351.3464100000001</v>
      </c>
      <c r="N48" s="171">
        <v>9405.7229000000007</v>
      </c>
      <c r="O48" s="166">
        <v>1218.52636445536</v>
      </c>
      <c r="P48" s="172">
        <v>287.5</v>
      </c>
      <c r="Q48" s="178">
        <v>4.2383525720186404</v>
      </c>
      <c r="R48" s="179">
        <v>6742.6911469280003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5146.7981900000004</v>
      </c>
      <c r="Y48" s="166">
        <v>666.77589311568101</v>
      </c>
      <c r="Z48" s="177">
        <v>573</v>
      </c>
      <c r="AA48" s="182">
        <v>1.16365775412859</v>
      </c>
      <c r="AB48" s="183">
        <v>-160.73987786175999</v>
      </c>
      <c r="AC48" s="168">
        <v>1.6E-2</v>
      </c>
      <c r="AD48" s="168">
        <v>1.6E-2</v>
      </c>
      <c r="AE48" s="176">
        <v>0</v>
      </c>
      <c r="AF48" s="176">
        <v>161</v>
      </c>
      <c r="AG48" s="167"/>
      <c r="AH48" s="180">
        <v>456.6</v>
      </c>
      <c r="AI48" s="166">
        <v>59.153256365899999</v>
      </c>
      <c r="AJ48" s="181" t="s">
        <v>53</v>
      </c>
      <c r="AK48" s="188">
        <v>0.93894057723650703</v>
      </c>
      <c r="AL48" s="171">
        <v>-126.95130589055999</v>
      </c>
      <c r="AM48" s="168"/>
      <c r="AN48" s="168"/>
      <c r="AO48" s="176">
        <v>30</v>
      </c>
      <c r="AP48" s="176">
        <v>127</v>
      </c>
      <c r="AQ48" s="167"/>
      <c r="AR48" s="180">
        <v>85.6</v>
      </c>
      <c r="AS48" s="166">
        <v>11.089616173721099</v>
      </c>
      <c r="AT48" s="181" t="s">
        <v>54</v>
      </c>
      <c r="AU48" s="173">
        <v>0.69310101085756604</v>
      </c>
      <c r="AV48" s="174">
        <v>-62.603506257920003</v>
      </c>
      <c r="AW48" s="168"/>
      <c r="AX48" s="168"/>
      <c r="AY48" s="176">
        <v>38</v>
      </c>
      <c r="AZ48" s="176">
        <v>63</v>
      </c>
      <c r="BA48" s="167"/>
      <c r="BB48" s="184">
        <v>290.60000000000002</v>
      </c>
      <c r="BC48" s="180">
        <v>37.6476922906932</v>
      </c>
      <c r="BD48" s="181" t="s">
        <v>55</v>
      </c>
      <c r="BE48" s="182">
        <v>1.1764903840841601</v>
      </c>
      <c r="BF48" s="183">
        <v>-5.8070125158399701</v>
      </c>
      <c r="BG48" s="168">
        <v>1.7999999999999999E-2</v>
      </c>
      <c r="BH48" s="168">
        <v>1.7999999999999999E-2</v>
      </c>
      <c r="BI48" s="176">
        <v>0</v>
      </c>
      <c r="BJ48" s="176">
        <v>6</v>
      </c>
      <c r="BK48" s="169"/>
      <c r="BL48" s="185">
        <v>0.8</v>
      </c>
      <c r="BM48" s="188">
        <v>0.73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106</v>
      </c>
      <c r="D49" s="166">
        <v>4.7786252672999998</v>
      </c>
      <c r="E49" s="167"/>
      <c r="F49" s="168">
        <v>0.03</v>
      </c>
      <c r="G49" s="168">
        <v>0.03</v>
      </c>
      <c r="H49" s="169"/>
      <c r="I49" s="170">
        <v>3</v>
      </c>
      <c r="J49" s="170">
        <v>3</v>
      </c>
      <c r="K49" s="167"/>
      <c r="L49" s="171">
        <v>492.20262000000002</v>
      </c>
      <c r="M49" s="171">
        <v>1457.6856299999999</v>
      </c>
      <c r="N49" s="171">
        <v>1949.88825</v>
      </c>
      <c r="O49" s="166">
        <v>408.043765922185</v>
      </c>
      <c r="P49" s="172">
        <v>284.87700000000001</v>
      </c>
      <c r="Q49" s="178">
        <v>1.43235068440831</v>
      </c>
      <c r="R49" s="179">
        <v>316.30373367285301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2396.5718149999998</v>
      </c>
      <c r="Y49" s="166">
        <v>501.51909407914297</v>
      </c>
      <c r="Z49" s="177">
        <v>573</v>
      </c>
      <c r="AA49" s="188">
        <v>0.87525147308750995</v>
      </c>
      <c r="AB49" s="171">
        <v>-889.21091879548101</v>
      </c>
      <c r="AC49" s="168"/>
      <c r="AD49" s="168"/>
      <c r="AE49" s="176">
        <v>342</v>
      </c>
      <c r="AF49" s="176">
        <v>890</v>
      </c>
      <c r="AG49" s="167"/>
      <c r="AH49" s="180">
        <v>165.95</v>
      </c>
      <c r="AI49" s="166">
        <v>34.727560902419199</v>
      </c>
      <c r="AJ49" s="181" t="s">
        <v>53</v>
      </c>
      <c r="AK49" s="173">
        <v>0.55123112543522501</v>
      </c>
      <c r="AL49" s="174">
        <v>-195.31407020788001</v>
      </c>
      <c r="AM49" s="168"/>
      <c r="AN49" s="168"/>
      <c r="AO49" s="176">
        <v>136</v>
      </c>
      <c r="AP49" s="176">
        <v>196</v>
      </c>
      <c r="AQ49" s="167"/>
      <c r="AR49" s="180">
        <v>24.2</v>
      </c>
      <c r="AS49" s="166">
        <v>5.0642179803467604</v>
      </c>
      <c r="AT49" s="181" t="s">
        <v>54</v>
      </c>
      <c r="AU49" s="173">
        <v>0.31651362377167203</v>
      </c>
      <c r="AV49" s="174">
        <v>-67.549605132159996</v>
      </c>
      <c r="AW49" s="168"/>
      <c r="AX49" s="168"/>
      <c r="AY49" s="176">
        <v>53</v>
      </c>
      <c r="AZ49" s="176">
        <v>68</v>
      </c>
      <c r="BA49" s="167"/>
      <c r="BB49" s="184">
        <v>185.8</v>
      </c>
      <c r="BC49" s="180">
        <v>38.881475237538297</v>
      </c>
      <c r="BD49" s="181" t="s">
        <v>55</v>
      </c>
      <c r="BE49" s="178">
        <v>1.21504610117307</v>
      </c>
      <c r="BF49" s="179">
        <v>2.30078973567998</v>
      </c>
      <c r="BG49" s="168">
        <v>0.02</v>
      </c>
      <c r="BH49" s="168">
        <v>0.02</v>
      </c>
      <c r="BI49" s="176">
        <v>0</v>
      </c>
      <c r="BJ49" s="176">
        <v>0</v>
      </c>
      <c r="BK49" s="169"/>
      <c r="BL49" s="185">
        <v>0.8</v>
      </c>
      <c r="BM49" s="188">
        <v>0.7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107</v>
      </c>
      <c r="D50" s="166">
        <v>2.5538709473000001</v>
      </c>
      <c r="E50" s="167"/>
      <c r="F50" s="168">
        <v>0.05</v>
      </c>
      <c r="G50" s="168">
        <v>0.05</v>
      </c>
      <c r="H50" s="169"/>
      <c r="I50" s="170">
        <v>4</v>
      </c>
      <c r="J50" s="170">
        <v>4</v>
      </c>
      <c r="K50" s="167"/>
      <c r="L50" s="171">
        <v>1037.22164</v>
      </c>
      <c r="M50" s="171">
        <v>-488.79185999999999</v>
      </c>
      <c r="N50" s="171">
        <v>548.42978000000005</v>
      </c>
      <c r="O50" s="166">
        <v>214.74451580249601</v>
      </c>
      <c r="P50" s="172">
        <v>239.02500000000001</v>
      </c>
      <c r="Q50" s="188">
        <v>0.89841864157513196</v>
      </c>
      <c r="R50" s="171">
        <v>-184.09702381405901</v>
      </c>
      <c r="S50" s="168"/>
      <c r="T50" s="168"/>
      <c r="U50" s="175">
        <v>63</v>
      </c>
      <c r="V50" s="176">
        <v>185</v>
      </c>
      <c r="W50" s="167"/>
      <c r="X50" s="175">
        <v>1741.0207250000001</v>
      </c>
      <c r="Y50" s="166">
        <v>681.71836436787805</v>
      </c>
      <c r="Z50" s="177">
        <v>573</v>
      </c>
      <c r="AA50" s="182">
        <v>1.18973536538897</v>
      </c>
      <c r="AB50" s="183">
        <v>-15.0209383634801</v>
      </c>
      <c r="AC50" s="168">
        <v>1.9E-2</v>
      </c>
      <c r="AD50" s="168">
        <v>1.9E-2</v>
      </c>
      <c r="AE50" s="176">
        <v>0</v>
      </c>
      <c r="AF50" s="176">
        <v>16</v>
      </c>
      <c r="AG50" s="167"/>
      <c r="AH50" s="180">
        <v>178.8</v>
      </c>
      <c r="AI50" s="166">
        <v>70.011368502793999</v>
      </c>
      <c r="AJ50" s="181" t="s">
        <v>53</v>
      </c>
      <c r="AK50" s="182">
        <v>1.11129156353641</v>
      </c>
      <c r="AL50" s="183">
        <v>-14.27264361588</v>
      </c>
      <c r="AM50" s="168">
        <v>1.0999999999999999E-2</v>
      </c>
      <c r="AN50" s="168">
        <v>1.0999999999999999E-2</v>
      </c>
      <c r="AO50" s="176">
        <v>0</v>
      </c>
      <c r="AP50" s="176">
        <v>15</v>
      </c>
      <c r="AQ50" s="167"/>
      <c r="AR50" s="180">
        <v>15.8</v>
      </c>
      <c r="AS50" s="166">
        <v>6.1866869258621104</v>
      </c>
      <c r="AT50" s="181" t="s">
        <v>54</v>
      </c>
      <c r="AU50" s="173">
        <v>0.38666793286638201</v>
      </c>
      <c r="AV50" s="174">
        <v>-33.23432218816</v>
      </c>
      <c r="AW50" s="168"/>
      <c r="AX50" s="168"/>
      <c r="AY50" s="176">
        <v>26</v>
      </c>
      <c r="AZ50" s="176">
        <v>34</v>
      </c>
      <c r="BA50" s="167"/>
      <c r="BB50" s="184">
        <v>100.8</v>
      </c>
      <c r="BC50" s="180">
        <v>39.4694963371456</v>
      </c>
      <c r="BD50" s="181" t="s">
        <v>55</v>
      </c>
      <c r="BE50" s="178">
        <v>1.2334217605358</v>
      </c>
      <c r="BF50" s="179">
        <v>2.7313556236799998</v>
      </c>
      <c r="BG50" s="168">
        <v>0.02</v>
      </c>
      <c r="BH50" s="168">
        <v>0.02</v>
      </c>
      <c r="BI50" s="176">
        <v>0</v>
      </c>
      <c r="BJ50" s="176">
        <v>0</v>
      </c>
      <c r="BK50" s="169"/>
      <c r="BL50" s="185">
        <v>0.8</v>
      </c>
      <c r="BM50" s="188">
        <v>0.7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108</v>
      </c>
      <c r="D51" s="166">
        <v>2.4778808929</v>
      </c>
      <c r="E51" s="167"/>
      <c r="F51" s="168"/>
      <c r="G51" s="168"/>
      <c r="H51" s="169"/>
      <c r="I51" s="170">
        <v>1</v>
      </c>
      <c r="J51" s="170">
        <v>1</v>
      </c>
      <c r="K51" s="167"/>
      <c r="L51" s="171">
        <v>94.908659999999998</v>
      </c>
      <c r="M51" s="171">
        <v>514.05705</v>
      </c>
      <c r="N51" s="171">
        <v>608.96570999999994</v>
      </c>
      <c r="O51" s="166">
        <v>245.76068678074901</v>
      </c>
      <c r="P51" s="172">
        <v>273.43799999999999</v>
      </c>
      <c r="Q51" s="188">
        <v>0.89878029674276805</v>
      </c>
      <c r="R51" s="171">
        <v>-204.090444711348</v>
      </c>
      <c r="S51" s="168"/>
      <c r="T51" s="168"/>
      <c r="U51" s="175">
        <v>69</v>
      </c>
      <c r="V51" s="176">
        <v>205</v>
      </c>
      <c r="W51" s="167"/>
      <c r="X51" s="175">
        <v>1108.9817599999999</v>
      </c>
      <c r="Y51" s="166">
        <v>447.55248857102998</v>
      </c>
      <c r="Z51" s="177">
        <v>573</v>
      </c>
      <c r="AA51" s="173">
        <v>0.78106891548172697</v>
      </c>
      <c r="AB51" s="174">
        <v>-594.80914195803996</v>
      </c>
      <c r="AC51" s="168"/>
      <c r="AD51" s="168"/>
      <c r="AE51" s="176">
        <v>311</v>
      </c>
      <c r="AF51" s="176">
        <v>595</v>
      </c>
      <c r="AG51" s="167"/>
      <c r="AH51" s="180">
        <v>102.1</v>
      </c>
      <c r="AI51" s="166">
        <v>41.204563259094598</v>
      </c>
      <c r="AJ51" s="181" t="s">
        <v>53</v>
      </c>
      <c r="AK51" s="173">
        <v>0.65404068665229598</v>
      </c>
      <c r="AL51" s="174">
        <v>-85.227795503240003</v>
      </c>
      <c r="AM51" s="168"/>
      <c r="AN51" s="168"/>
      <c r="AO51" s="176">
        <v>55</v>
      </c>
      <c r="AP51" s="176">
        <v>86</v>
      </c>
      <c r="AQ51" s="167"/>
      <c r="AR51" s="180">
        <v>7</v>
      </c>
      <c r="AS51" s="166">
        <v>2.8249945427391001</v>
      </c>
      <c r="AT51" s="181" t="s">
        <v>54</v>
      </c>
      <c r="AU51" s="173">
        <v>0.17656215892119401</v>
      </c>
      <c r="AV51" s="174">
        <v>-40.575313143679999</v>
      </c>
      <c r="AW51" s="168"/>
      <c r="AX51" s="168"/>
      <c r="AY51" s="176">
        <v>33</v>
      </c>
      <c r="AZ51" s="176">
        <v>41</v>
      </c>
      <c r="BA51" s="167"/>
      <c r="BB51" s="184">
        <v>59.4</v>
      </c>
      <c r="BC51" s="180">
        <v>23.972096548386101</v>
      </c>
      <c r="BD51" s="181" t="s">
        <v>55</v>
      </c>
      <c r="BE51" s="173">
        <v>0.749128017137066</v>
      </c>
      <c r="BF51" s="174">
        <v>-35.750626287359999</v>
      </c>
      <c r="BG51" s="168"/>
      <c r="BH51" s="168"/>
      <c r="BI51" s="176">
        <v>20</v>
      </c>
      <c r="BJ51" s="176">
        <v>36</v>
      </c>
      <c r="BK51" s="169"/>
      <c r="BL51" s="185">
        <v>0.8</v>
      </c>
      <c r="BM51" s="188">
        <v>0.74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109</v>
      </c>
      <c r="D52" s="166">
        <v>5.1910156440000002</v>
      </c>
      <c r="E52" s="167"/>
      <c r="F52" s="168">
        <v>0.03</v>
      </c>
      <c r="G52" s="168">
        <v>0.03</v>
      </c>
      <c r="H52" s="169"/>
      <c r="I52" s="170">
        <v>3</v>
      </c>
      <c r="J52" s="170">
        <v>3</v>
      </c>
      <c r="K52" s="167"/>
      <c r="L52" s="171">
        <v>3834.3323599999999</v>
      </c>
      <c r="M52" s="171">
        <v>1429.01776</v>
      </c>
      <c r="N52" s="171">
        <v>5263.3501200000001</v>
      </c>
      <c r="O52" s="166">
        <v>1013.93455172565</v>
      </c>
      <c r="P52" s="172">
        <v>287.5</v>
      </c>
      <c r="Q52" s="178">
        <v>3.5267288755674802</v>
      </c>
      <c r="R52" s="179">
        <v>3472.4497228199998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2629.8419100000001</v>
      </c>
      <c r="Y52" s="166">
        <v>506.61413687698803</v>
      </c>
      <c r="Z52" s="177">
        <v>573</v>
      </c>
      <c r="AA52" s="188">
        <v>0.88414334533505701</v>
      </c>
      <c r="AB52" s="171">
        <v>-939.50044681439999</v>
      </c>
      <c r="AC52" s="168"/>
      <c r="AD52" s="168"/>
      <c r="AE52" s="176">
        <v>345</v>
      </c>
      <c r="AF52" s="176">
        <v>940</v>
      </c>
      <c r="AG52" s="167"/>
      <c r="AH52" s="180">
        <v>163.30000000000001</v>
      </c>
      <c r="AI52" s="166">
        <v>31.458198394903501</v>
      </c>
      <c r="AJ52" s="181" t="s">
        <v>53</v>
      </c>
      <c r="AK52" s="173">
        <v>0.49933648245878598</v>
      </c>
      <c r="AL52" s="174">
        <v>-229.1407826864</v>
      </c>
      <c r="AM52" s="168"/>
      <c r="AN52" s="168"/>
      <c r="AO52" s="176">
        <v>164</v>
      </c>
      <c r="AP52" s="176">
        <v>230</v>
      </c>
      <c r="AQ52" s="167"/>
      <c r="AR52" s="180">
        <v>34.299999999999997</v>
      </c>
      <c r="AS52" s="166">
        <v>6.6075701466331402</v>
      </c>
      <c r="AT52" s="181" t="s">
        <v>54</v>
      </c>
      <c r="AU52" s="173">
        <v>0.41297313416457099</v>
      </c>
      <c r="AV52" s="174">
        <v>-65.367500364799994</v>
      </c>
      <c r="AW52" s="168"/>
      <c r="AX52" s="168"/>
      <c r="AY52" s="176">
        <v>49</v>
      </c>
      <c r="AZ52" s="176">
        <v>66</v>
      </c>
      <c r="BA52" s="167"/>
      <c r="BB52" s="184">
        <v>199.8</v>
      </c>
      <c r="BC52" s="180">
        <v>38.489577705460697</v>
      </c>
      <c r="BD52" s="181" t="s">
        <v>55</v>
      </c>
      <c r="BE52" s="178">
        <v>1.2027993032956501</v>
      </c>
      <c r="BF52" s="179">
        <v>0.4649992704</v>
      </c>
      <c r="BG52" s="168">
        <v>0.02</v>
      </c>
      <c r="BH52" s="168">
        <v>0.02</v>
      </c>
      <c r="BI52" s="176">
        <v>0</v>
      </c>
      <c r="BJ52" s="176">
        <v>0</v>
      </c>
      <c r="BK52" s="169"/>
      <c r="BL52" s="185">
        <v>0.8</v>
      </c>
      <c r="BM52" s="188">
        <v>0.7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110</v>
      </c>
      <c r="D53" s="166">
        <v>2.5717196215999998</v>
      </c>
      <c r="E53" s="167"/>
      <c r="F53" s="168">
        <v>0.06</v>
      </c>
      <c r="G53" s="168">
        <v>0.06</v>
      </c>
      <c r="H53" s="169"/>
      <c r="I53" s="170">
        <v>5</v>
      </c>
      <c r="J53" s="170">
        <v>5</v>
      </c>
      <c r="K53" s="167"/>
      <c r="L53" s="171">
        <v>-255.33622</v>
      </c>
      <c r="M53" s="171">
        <v>2909.5744199999999</v>
      </c>
      <c r="N53" s="171">
        <v>2654.2381999999998</v>
      </c>
      <c r="O53" s="166">
        <v>1032.0869264701</v>
      </c>
      <c r="P53" s="172">
        <v>269.755</v>
      </c>
      <c r="Q53" s="178">
        <v>3.82601592730478</v>
      </c>
      <c r="R53" s="179">
        <v>1821.7571281703499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1916.0799199999999</v>
      </c>
      <c r="Y53" s="166">
        <v>745.05786085961699</v>
      </c>
      <c r="Z53" s="177">
        <v>573</v>
      </c>
      <c r="AA53" s="178">
        <v>1.3002754988823999</v>
      </c>
      <c r="AB53" s="179">
        <v>147.76550818784</v>
      </c>
      <c r="AC53" s="168">
        <v>0.02</v>
      </c>
      <c r="AD53" s="168">
        <v>0.02</v>
      </c>
      <c r="AE53" s="176">
        <v>0</v>
      </c>
      <c r="AF53" s="176">
        <v>0</v>
      </c>
      <c r="AG53" s="167"/>
      <c r="AH53" s="180">
        <v>150.94999999999999</v>
      </c>
      <c r="AI53" s="166">
        <v>58.696134186698799</v>
      </c>
      <c r="AJ53" s="181" t="s">
        <v>53</v>
      </c>
      <c r="AK53" s="188">
        <v>0.93168466963014096</v>
      </c>
      <c r="AL53" s="171">
        <v>-43.472003392959998</v>
      </c>
      <c r="AM53" s="168"/>
      <c r="AN53" s="168"/>
      <c r="AO53" s="176">
        <v>12</v>
      </c>
      <c r="AP53" s="176">
        <v>44</v>
      </c>
      <c r="AQ53" s="167"/>
      <c r="AR53" s="180">
        <v>63.4</v>
      </c>
      <c r="AS53" s="166">
        <v>24.6527652032905</v>
      </c>
      <c r="AT53" s="181" t="s">
        <v>54</v>
      </c>
      <c r="AU53" s="178">
        <v>1.54079782520566</v>
      </c>
      <c r="AV53" s="179">
        <v>14.022983265280001</v>
      </c>
      <c r="AW53" s="168">
        <v>0.01</v>
      </c>
      <c r="AX53" s="168">
        <v>0.01</v>
      </c>
      <c r="AY53" s="176">
        <v>0</v>
      </c>
      <c r="AZ53" s="176">
        <v>0</v>
      </c>
      <c r="BA53" s="167"/>
      <c r="BB53" s="184">
        <v>141.80000000000001</v>
      </c>
      <c r="BC53" s="180">
        <v>55.1382035619337</v>
      </c>
      <c r="BD53" s="181" t="s">
        <v>55</v>
      </c>
      <c r="BE53" s="178">
        <v>1.7230688613104299</v>
      </c>
      <c r="BF53" s="179">
        <v>43.045966530560001</v>
      </c>
      <c r="BG53" s="168">
        <v>0.02</v>
      </c>
      <c r="BH53" s="168">
        <v>0.02</v>
      </c>
      <c r="BI53" s="176">
        <v>0</v>
      </c>
      <c r="BJ53" s="176">
        <v>0</v>
      </c>
      <c r="BK53" s="169"/>
      <c r="BL53" s="185">
        <v>0.8</v>
      </c>
      <c r="BM53" s="188">
        <v>0.73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111</v>
      </c>
      <c r="D54" s="166">
        <v>5.3424844602999997</v>
      </c>
      <c r="E54" s="167"/>
      <c r="F54" s="168">
        <v>0.03</v>
      </c>
      <c r="G54" s="168">
        <v>0.03</v>
      </c>
      <c r="H54" s="169"/>
      <c r="I54" s="170">
        <v>3</v>
      </c>
      <c r="J54" s="170">
        <v>3</v>
      </c>
      <c r="K54" s="167"/>
      <c r="L54" s="171">
        <v>3969.54052</v>
      </c>
      <c r="M54" s="171">
        <v>840.97973000000002</v>
      </c>
      <c r="N54" s="171">
        <v>4810.5202499999996</v>
      </c>
      <c r="O54" s="166">
        <v>900.42756057541703</v>
      </c>
      <c r="P54" s="172">
        <v>280.08499999999998</v>
      </c>
      <c r="Q54" s="178">
        <v>3.2148367837457101</v>
      </c>
      <c r="R54" s="179">
        <v>3014.9005379242499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2016.577575</v>
      </c>
      <c r="Y54" s="166">
        <v>377.46063465138502</v>
      </c>
      <c r="Z54" s="177">
        <v>573</v>
      </c>
      <c r="AA54" s="173">
        <v>0.65874456309142204</v>
      </c>
      <c r="AB54" s="174">
        <v>-1656.91473990228</v>
      </c>
      <c r="AC54" s="168"/>
      <c r="AD54" s="168"/>
      <c r="AE54" s="176">
        <v>1045</v>
      </c>
      <c r="AF54" s="176">
        <v>1657</v>
      </c>
      <c r="AG54" s="167"/>
      <c r="AH54" s="180">
        <v>241.2</v>
      </c>
      <c r="AI54" s="166">
        <v>45.147534221644797</v>
      </c>
      <c r="AJ54" s="181" t="s">
        <v>53</v>
      </c>
      <c r="AK54" s="173">
        <v>0.71662752732769597</v>
      </c>
      <c r="AL54" s="174">
        <v>-162.69182519867999</v>
      </c>
      <c r="AM54" s="168"/>
      <c r="AN54" s="168"/>
      <c r="AO54" s="176">
        <v>96</v>
      </c>
      <c r="AP54" s="176">
        <v>163</v>
      </c>
      <c r="AQ54" s="167"/>
      <c r="AR54" s="180">
        <v>28.9</v>
      </c>
      <c r="AS54" s="166">
        <v>5.4094682379997296</v>
      </c>
      <c r="AT54" s="181" t="s">
        <v>54</v>
      </c>
      <c r="AU54" s="173">
        <v>0.33809176487498299</v>
      </c>
      <c r="AV54" s="174">
        <v>-73.67570163776</v>
      </c>
      <c r="AW54" s="168"/>
      <c r="AX54" s="168"/>
      <c r="AY54" s="176">
        <v>57</v>
      </c>
      <c r="AZ54" s="176">
        <v>74</v>
      </c>
      <c r="BA54" s="167"/>
      <c r="BB54" s="184">
        <v>211.2</v>
      </c>
      <c r="BC54" s="180">
        <v>39.532169268703903</v>
      </c>
      <c r="BD54" s="181" t="s">
        <v>55</v>
      </c>
      <c r="BE54" s="178">
        <v>1.2353802896470001</v>
      </c>
      <c r="BF54" s="179">
        <v>6.0485967244800403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73">
        <v>0.65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112</v>
      </c>
      <c r="D55" s="166">
        <v>1.3966856334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1109.83844</v>
      </c>
      <c r="M55" s="171">
        <v>1491.41164</v>
      </c>
      <c r="N55" s="171">
        <v>2601.2500799999998</v>
      </c>
      <c r="O55" s="166">
        <v>1862.4449323414899</v>
      </c>
      <c r="P55" s="172">
        <v>280.08499999999998</v>
      </c>
      <c r="Q55" s="178">
        <v>6.6495704244836</v>
      </c>
      <c r="R55" s="179">
        <v>2131.8212452429898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695.76689999999996</v>
      </c>
      <c r="Y55" s="166">
        <v>498.15569327957502</v>
      </c>
      <c r="Z55" s="177">
        <v>573</v>
      </c>
      <c r="AA55" s="188">
        <v>0.86938166366418002</v>
      </c>
      <c r="AB55" s="171">
        <v>-264.59414152583997</v>
      </c>
      <c r="AC55" s="168"/>
      <c r="AD55" s="168"/>
      <c r="AE55" s="176">
        <v>105</v>
      </c>
      <c r="AF55" s="176">
        <v>265</v>
      </c>
      <c r="AG55" s="167"/>
      <c r="AH55" s="180">
        <v>60.8</v>
      </c>
      <c r="AI55" s="166">
        <v>43.531628410891898</v>
      </c>
      <c r="AJ55" s="181" t="s">
        <v>53</v>
      </c>
      <c r="AK55" s="173">
        <v>0.69097822874431603</v>
      </c>
      <c r="AL55" s="174">
        <v>-44.789433885039998</v>
      </c>
      <c r="AM55" s="168"/>
      <c r="AN55" s="168"/>
      <c r="AO55" s="176">
        <v>28</v>
      </c>
      <c r="AP55" s="176">
        <v>45</v>
      </c>
      <c r="AQ55" s="167"/>
      <c r="AR55" s="180">
        <v>5</v>
      </c>
      <c r="AS55" s="166">
        <v>3.57990365221151</v>
      </c>
      <c r="AT55" s="181" t="s">
        <v>54</v>
      </c>
      <c r="AU55" s="173">
        <v>0.22374397826321901</v>
      </c>
      <c r="AV55" s="174">
        <v>-21.816364161279999</v>
      </c>
      <c r="AW55" s="168"/>
      <c r="AX55" s="168"/>
      <c r="AY55" s="176">
        <v>18</v>
      </c>
      <c r="AZ55" s="176">
        <v>22</v>
      </c>
      <c r="BA55" s="167"/>
      <c r="BB55" s="184">
        <v>36</v>
      </c>
      <c r="BC55" s="180">
        <v>25.7753062959228</v>
      </c>
      <c r="BD55" s="181" t="s">
        <v>55</v>
      </c>
      <c r="BE55" s="188">
        <v>0.80547832174758904</v>
      </c>
      <c r="BF55" s="171">
        <v>-17.632728322559998</v>
      </c>
      <c r="BG55" s="168"/>
      <c r="BH55" s="168"/>
      <c r="BI55" s="176">
        <v>9</v>
      </c>
      <c r="BJ55" s="176">
        <v>18</v>
      </c>
      <c r="BK55" s="169"/>
      <c r="BL55" s="185">
        <v>0.8</v>
      </c>
      <c r="BM55" s="188">
        <v>0.75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113</v>
      </c>
      <c r="D56" s="166">
        <v>3.0012799531000001</v>
      </c>
      <c r="E56" s="167"/>
      <c r="F56" s="168">
        <v>0.05</v>
      </c>
      <c r="G56" s="168">
        <v>0.05</v>
      </c>
      <c r="H56" s="169"/>
      <c r="I56" s="170">
        <v>4</v>
      </c>
      <c r="J56" s="170">
        <v>4</v>
      </c>
      <c r="K56" s="167"/>
      <c r="L56" s="171">
        <v>1094.49901</v>
      </c>
      <c r="M56" s="171">
        <v>605.19401000000005</v>
      </c>
      <c r="N56" s="171">
        <v>1699.6930199999999</v>
      </c>
      <c r="O56" s="166">
        <v>566.32271782723899</v>
      </c>
      <c r="P56" s="172">
        <v>239.26400000000001</v>
      </c>
      <c r="Q56" s="178">
        <v>2.36693659650946</v>
      </c>
      <c r="R56" s="179">
        <v>837.97512396177797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2173.93577</v>
      </c>
      <c r="Y56" s="166">
        <v>724.33621787083098</v>
      </c>
      <c r="Z56" s="177">
        <v>573</v>
      </c>
      <c r="AA56" s="178">
        <v>1.264112073073</v>
      </c>
      <c r="AB56" s="179">
        <v>110.25567424844</v>
      </c>
      <c r="AC56" s="168">
        <v>0.02</v>
      </c>
      <c r="AD56" s="168">
        <v>0.02</v>
      </c>
      <c r="AE56" s="176">
        <v>0</v>
      </c>
      <c r="AF56" s="176">
        <v>0</v>
      </c>
      <c r="AG56" s="167"/>
      <c r="AH56" s="180">
        <v>182.8</v>
      </c>
      <c r="AI56" s="166">
        <v>60.907347150733898</v>
      </c>
      <c r="AJ56" s="181" t="s">
        <v>53</v>
      </c>
      <c r="AK56" s="188">
        <v>0.96678328810688696</v>
      </c>
      <c r="AL56" s="171">
        <v>-44.096764454359999</v>
      </c>
      <c r="AM56" s="168"/>
      <c r="AN56" s="168"/>
      <c r="AO56" s="176">
        <v>7</v>
      </c>
      <c r="AP56" s="176">
        <v>45</v>
      </c>
      <c r="AQ56" s="167"/>
      <c r="AR56" s="180">
        <v>31.5</v>
      </c>
      <c r="AS56" s="166">
        <v>10.495522074661499</v>
      </c>
      <c r="AT56" s="181" t="s">
        <v>54</v>
      </c>
      <c r="AU56" s="173">
        <v>0.65597012966634205</v>
      </c>
      <c r="AV56" s="174">
        <v>-26.124575099520001</v>
      </c>
      <c r="AW56" s="168"/>
      <c r="AX56" s="168"/>
      <c r="AY56" s="176">
        <v>17</v>
      </c>
      <c r="AZ56" s="176">
        <v>27</v>
      </c>
      <c r="BA56" s="167"/>
      <c r="BB56" s="184">
        <v>139.80000000000001</v>
      </c>
      <c r="BC56" s="180">
        <v>46.580126540878503</v>
      </c>
      <c r="BD56" s="181" t="s">
        <v>55</v>
      </c>
      <c r="BE56" s="178">
        <v>1.4556289544024501</v>
      </c>
      <c r="BF56" s="179">
        <v>24.550849800959998</v>
      </c>
      <c r="BG56" s="168">
        <v>0.02</v>
      </c>
      <c r="BH56" s="168">
        <v>0.02</v>
      </c>
      <c r="BI56" s="176">
        <v>0</v>
      </c>
      <c r="BJ56" s="176">
        <v>0</v>
      </c>
      <c r="BK56" s="169"/>
      <c r="BL56" s="185">
        <v>0.8</v>
      </c>
      <c r="BM56" s="188">
        <v>0.73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114</v>
      </c>
      <c r="D57" s="166">
        <v>8.0058416649000002</v>
      </c>
      <c r="E57" s="167"/>
      <c r="F57" s="168">
        <v>4.4999999999999998E-2</v>
      </c>
      <c r="G57" s="168">
        <v>4.4999999999999998E-2</v>
      </c>
      <c r="H57" s="169"/>
      <c r="I57" s="170">
        <v>4</v>
      </c>
      <c r="J57" s="170">
        <v>4</v>
      </c>
      <c r="K57" s="167"/>
      <c r="L57" s="171">
        <v>5384.1467700000003</v>
      </c>
      <c r="M57" s="171">
        <v>4455.7201999999997</v>
      </c>
      <c r="N57" s="171">
        <v>9839.8669699999991</v>
      </c>
      <c r="O57" s="166">
        <v>1229.0858827674399</v>
      </c>
      <c r="P57" s="172">
        <v>262.83</v>
      </c>
      <c r="Q57" s="178">
        <v>4.6763530904669901</v>
      </c>
      <c r="R57" s="179">
        <v>7314.8565322572003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5264.27999</v>
      </c>
      <c r="Y57" s="166">
        <v>657.55484686640398</v>
      </c>
      <c r="Z57" s="177">
        <v>573</v>
      </c>
      <c r="AA57" s="182">
        <v>1.1475651777773199</v>
      </c>
      <c r="AB57" s="183">
        <v>-240.53673878524</v>
      </c>
      <c r="AC57" s="168">
        <v>1.4999999999999999E-2</v>
      </c>
      <c r="AD57" s="168">
        <v>1.4999999999999999E-2</v>
      </c>
      <c r="AE57" s="176">
        <v>0</v>
      </c>
      <c r="AF57" s="176">
        <v>241</v>
      </c>
      <c r="AG57" s="167"/>
      <c r="AH57" s="180">
        <v>448.4</v>
      </c>
      <c r="AI57" s="166">
        <v>56.0091016995651</v>
      </c>
      <c r="AJ57" s="181" t="s">
        <v>53</v>
      </c>
      <c r="AK57" s="188">
        <v>0.88903336031055702</v>
      </c>
      <c r="AL57" s="171">
        <v>-156.84162986644</v>
      </c>
      <c r="AM57" s="168"/>
      <c r="AN57" s="168"/>
      <c r="AO57" s="176">
        <v>56</v>
      </c>
      <c r="AP57" s="176">
        <v>157</v>
      </c>
      <c r="AQ57" s="167"/>
      <c r="AR57" s="180">
        <v>39.9</v>
      </c>
      <c r="AS57" s="166">
        <v>4.98386074445283</v>
      </c>
      <c r="AT57" s="181" t="s">
        <v>54</v>
      </c>
      <c r="AU57" s="173">
        <v>0.31149129652830199</v>
      </c>
      <c r="AV57" s="174">
        <v>-113.81215996608</v>
      </c>
      <c r="AW57" s="168"/>
      <c r="AX57" s="168"/>
      <c r="AY57" s="176">
        <v>89</v>
      </c>
      <c r="AZ57" s="176">
        <v>114</v>
      </c>
      <c r="BA57" s="167"/>
      <c r="BB57" s="184">
        <v>311.60000000000002</v>
      </c>
      <c r="BC57" s="180">
        <v>38.921579147155398</v>
      </c>
      <c r="BD57" s="181" t="s">
        <v>55</v>
      </c>
      <c r="BE57" s="178">
        <v>1.21629934834861</v>
      </c>
      <c r="BF57" s="179">
        <v>4.1756800678400099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73">
        <v>0.68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115</v>
      </c>
      <c r="D58" s="166">
        <v>1.8928348537999999</v>
      </c>
      <c r="E58" s="167"/>
      <c r="F58" s="168">
        <v>5.6000000000000001E-2</v>
      </c>
      <c r="G58" s="168">
        <v>5.6000000000000001E-2</v>
      </c>
      <c r="H58" s="169"/>
      <c r="I58" s="170">
        <v>7</v>
      </c>
      <c r="J58" s="170">
        <v>7</v>
      </c>
      <c r="K58" s="167"/>
      <c r="L58" s="171">
        <v>1762.92137</v>
      </c>
      <c r="M58" s="171">
        <v>927.49473</v>
      </c>
      <c r="N58" s="171">
        <v>2690.4160999999999</v>
      </c>
      <c r="O58" s="166">
        <v>1421.3686390013399</v>
      </c>
      <c r="P58" s="172">
        <v>248.27199999999999</v>
      </c>
      <c r="Q58" s="178">
        <v>5.7250460744721101</v>
      </c>
      <c r="R58" s="179">
        <v>2126.4906262128402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1140.6048000000001</v>
      </c>
      <c r="Y58" s="166">
        <v>602.59076364224495</v>
      </c>
      <c r="Z58" s="177">
        <v>573</v>
      </c>
      <c r="AA58" s="182">
        <v>1.0516418213651799</v>
      </c>
      <c r="AB58" s="183">
        <v>-160.90844547288</v>
      </c>
      <c r="AC58" s="168">
        <v>5.0000000000000001E-3</v>
      </c>
      <c r="AD58" s="168">
        <v>5.0000000000000001E-3</v>
      </c>
      <c r="AE58" s="176">
        <v>0</v>
      </c>
      <c r="AF58" s="176">
        <v>161</v>
      </c>
      <c r="AG58" s="167"/>
      <c r="AH58" s="180">
        <v>143.4</v>
      </c>
      <c r="AI58" s="166">
        <v>75.759382659355794</v>
      </c>
      <c r="AJ58" s="181" t="s">
        <v>53</v>
      </c>
      <c r="AK58" s="178">
        <v>1.2025298834818401</v>
      </c>
      <c r="AL58" s="179">
        <v>0.301685052720018</v>
      </c>
      <c r="AM58" s="168">
        <v>0.02</v>
      </c>
      <c r="AN58" s="168">
        <v>0.02</v>
      </c>
      <c r="AO58" s="176">
        <v>0</v>
      </c>
      <c r="AP58" s="176">
        <v>0</v>
      </c>
      <c r="AQ58" s="167"/>
      <c r="AR58" s="180">
        <v>30.9</v>
      </c>
      <c r="AS58" s="166">
        <v>16.3247205312001</v>
      </c>
      <c r="AT58" s="181" t="s">
        <v>54</v>
      </c>
      <c r="AU58" s="182">
        <v>1.02029503320001</v>
      </c>
      <c r="AV58" s="183">
        <v>-5.4424291929599997</v>
      </c>
      <c r="AW58" s="168">
        <v>1E-3</v>
      </c>
      <c r="AX58" s="168">
        <v>1E-3</v>
      </c>
      <c r="AY58" s="176">
        <v>0</v>
      </c>
      <c r="AZ58" s="176">
        <v>6</v>
      </c>
      <c r="BA58" s="167"/>
      <c r="BB58" s="184">
        <v>92</v>
      </c>
      <c r="BC58" s="180">
        <v>48.604345918136197</v>
      </c>
      <c r="BD58" s="181" t="s">
        <v>55</v>
      </c>
      <c r="BE58" s="178">
        <v>1.5188858099417599</v>
      </c>
      <c r="BF58" s="179">
        <v>19.315141614080002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82">
        <v>0.81</v>
      </c>
      <c r="BN58" s="186">
        <v>3.7500000000000001E-4</v>
      </c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116</v>
      </c>
      <c r="D59" s="166">
        <v>2.0866365814000001</v>
      </c>
      <c r="E59" s="167"/>
      <c r="F59" s="168">
        <v>5.0999999999999997E-2</v>
      </c>
      <c r="G59" s="168">
        <v>5.0999999999999997E-2</v>
      </c>
      <c r="H59" s="169"/>
      <c r="I59" s="170">
        <v>5</v>
      </c>
      <c r="J59" s="170">
        <v>5</v>
      </c>
      <c r="K59" s="167"/>
      <c r="L59" s="171">
        <v>793.85263999999995</v>
      </c>
      <c r="M59" s="171">
        <v>899.87206000000003</v>
      </c>
      <c r="N59" s="171">
        <v>1693.7247</v>
      </c>
      <c r="O59" s="166">
        <v>811.70085634347402</v>
      </c>
      <c r="P59" s="172">
        <v>256.27100000000002</v>
      </c>
      <c r="Q59" s="178">
        <v>3.1673535294413901</v>
      </c>
      <c r="R59" s="179">
        <v>1052.03136797765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1287.3935100000001</v>
      </c>
      <c r="Y59" s="166">
        <v>616.97064140236705</v>
      </c>
      <c r="Z59" s="177">
        <v>573</v>
      </c>
      <c r="AA59" s="182">
        <v>1.07673759407045</v>
      </c>
      <c r="AB59" s="183">
        <v>-147.37780337064001</v>
      </c>
      <c r="AC59" s="168">
        <v>8.0000000000000002E-3</v>
      </c>
      <c r="AD59" s="168">
        <v>8.0000000000000002E-3</v>
      </c>
      <c r="AE59" s="176">
        <v>0</v>
      </c>
      <c r="AF59" s="176">
        <v>148</v>
      </c>
      <c r="AG59" s="167"/>
      <c r="AH59" s="180">
        <v>148.80000000000001</v>
      </c>
      <c r="AI59" s="166">
        <v>71.310932304352093</v>
      </c>
      <c r="AJ59" s="181" t="s">
        <v>53</v>
      </c>
      <c r="AK59" s="182">
        <v>1.13191956038654</v>
      </c>
      <c r="AL59" s="183">
        <v>-8.9497255538399791</v>
      </c>
      <c r="AM59" s="168">
        <v>1.2999999999999999E-2</v>
      </c>
      <c r="AN59" s="168">
        <v>1.2999999999999999E-2</v>
      </c>
      <c r="AO59" s="176">
        <v>0</v>
      </c>
      <c r="AP59" s="176">
        <v>9</v>
      </c>
      <c r="AQ59" s="167"/>
      <c r="AR59" s="180">
        <v>12.8</v>
      </c>
      <c r="AS59" s="166">
        <v>6.1342737466109298</v>
      </c>
      <c r="AT59" s="181" t="s">
        <v>54</v>
      </c>
      <c r="AU59" s="173">
        <v>0.383392109163183</v>
      </c>
      <c r="AV59" s="174">
        <v>-27.26342236288</v>
      </c>
      <c r="AW59" s="168"/>
      <c r="AX59" s="168"/>
      <c r="AY59" s="176">
        <v>21</v>
      </c>
      <c r="AZ59" s="176">
        <v>28</v>
      </c>
      <c r="BA59" s="167"/>
      <c r="BB59" s="184">
        <v>91.8</v>
      </c>
      <c r="BC59" s="180">
        <v>43.994244526475299</v>
      </c>
      <c r="BD59" s="181" t="s">
        <v>55</v>
      </c>
      <c r="BE59" s="178">
        <v>1.37482014145235</v>
      </c>
      <c r="BF59" s="179">
        <v>11.673155274240001</v>
      </c>
      <c r="BG59" s="168">
        <v>0.02</v>
      </c>
      <c r="BH59" s="168">
        <v>0.02</v>
      </c>
      <c r="BI59" s="176">
        <v>0</v>
      </c>
      <c r="BJ59" s="176">
        <v>0</v>
      </c>
      <c r="BK59" s="169"/>
      <c r="BL59" s="185">
        <v>0.8</v>
      </c>
      <c r="BM59" s="188">
        <v>0.72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117</v>
      </c>
      <c r="D60" s="166">
        <v>2.4806793824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1096.1621399999999</v>
      </c>
      <c r="M60" s="171">
        <v>3033.2669799999999</v>
      </c>
      <c r="N60" s="171">
        <v>4129.4291199999998</v>
      </c>
      <c r="O60" s="166">
        <v>1664.63636909211</v>
      </c>
      <c r="P60" s="172">
        <v>273.43799999999999</v>
      </c>
      <c r="Q60" s="178">
        <v>6.0878018749848604</v>
      </c>
      <c r="R60" s="179">
        <v>3315.45470924237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1839.9578799999999</v>
      </c>
      <c r="Y60" s="166">
        <v>741.71531115797904</v>
      </c>
      <c r="Z60" s="177">
        <v>573</v>
      </c>
      <c r="AA60" s="178">
        <v>1.2944420788097399</v>
      </c>
      <c r="AB60" s="179">
        <v>134.24273666176001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128.94999999999999</v>
      </c>
      <c r="AI60" s="166">
        <v>51.981727632711603</v>
      </c>
      <c r="AJ60" s="181" t="s">
        <v>53</v>
      </c>
      <c r="AK60" s="188">
        <v>0.82510678782081903</v>
      </c>
      <c r="AL60" s="171">
        <v>-58.589361309440001</v>
      </c>
      <c r="AM60" s="168"/>
      <c r="AN60" s="168"/>
      <c r="AO60" s="176">
        <v>28</v>
      </c>
      <c r="AP60" s="176">
        <v>59</v>
      </c>
      <c r="AQ60" s="167"/>
      <c r="AR60" s="180">
        <v>10.6</v>
      </c>
      <c r="AS60" s="166">
        <v>4.2730229771752102</v>
      </c>
      <c r="AT60" s="181" t="s">
        <v>54</v>
      </c>
      <c r="AU60" s="173">
        <v>0.26706393607345102</v>
      </c>
      <c r="AV60" s="174">
        <v>-37.029044142079997</v>
      </c>
      <c r="AW60" s="168"/>
      <c r="AX60" s="168"/>
      <c r="AY60" s="176">
        <v>30</v>
      </c>
      <c r="AZ60" s="176">
        <v>38</v>
      </c>
      <c r="BA60" s="167"/>
      <c r="BB60" s="184">
        <v>105.8</v>
      </c>
      <c r="BC60" s="180">
        <v>42.649606696710997</v>
      </c>
      <c r="BD60" s="181" t="s">
        <v>55</v>
      </c>
      <c r="BE60" s="178">
        <v>1.33280020927222</v>
      </c>
      <c r="BF60" s="179">
        <v>10.54191171584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73">
        <v>0.66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118</v>
      </c>
      <c r="C61" s="165" t="s">
        <v>119</v>
      </c>
      <c r="D61" s="166">
        <v>2.8737187408999998</v>
      </c>
      <c r="E61" s="167"/>
      <c r="F61" s="168">
        <v>0.03</v>
      </c>
      <c r="G61" s="168">
        <v>0.03</v>
      </c>
      <c r="H61" s="169"/>
      <c r="I61" s="170">
        <v>3</v>
      </c>
      <c r="J61" s="170">
        <v>3</v>
      </c>
      <c r="K61" s="167"/>
      <c r="L61" s="171">
        <v>2547.4090299999998</v>
      </c>
      <c r="M61" s="171">
        <v>684.68230000000005</v>
      </c>
      <c r="N61" s="171">
        <v>3232.0913300000002</v>
      </c>
      <c r="O61" s="166">
        <v>1124.7069116401301</v>
      </c>
      <c r="P61" s="172">
        <v>264.72899999999998</v>
      </c>
      <c r="Q61" s="178">
        <v>4.2485217397418902</v>
      </c>
      <c r="R61" s="179">
        <v>2319.18330372834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1537.96847</v>
      </c>
      <c r="Y61" s="166">
        <v>535.18406241744299</v>
      </c>
      <c r="Z61" s="177">
        <v>573</v>
      </c>
      <c r="AA61" s="188">
        <v>0.93400359933236099</v>
      </c>
      <c r="AB61" s="171">
        <v>-438.00053624283998</v>
      </c>
      <c r="AC61" s="168"/>
      <c r="AD61" s="168"/>
      <c r="AE61" s="176">
        <v>109</v>
      </c>
      <c r="AF61" s="176">
        <v>439</v>
      </c>
      <c r="AG61" s="167"/>
      <c r="AH61" s="180">
        <v>157.25</v>
      </c>
      <c r="AI61" s="166">
        <v>54.7200384512062</v>
      </c>
      <c r="AJ61" s="181" t="s">
        <v>53</v>
      </c>
      <c r="AK61" s="188">
        <v>0.86857203890803603</v>
      </c>
      <c r="AL61" s="171">
        <v>-60.003136812039997</v>
      </c>
      <c r="AM61" s="168"/>
      <c r="AN61" s="168"/>
      <c r="AO61" s="176">
        <v>24</v>
      </c>
      <c r="AP61" s="176">
        <v>61</v>
      </c>
      <c r="AQ61" s="167"/>
      <c r="AR61" s="180">
        <v>14</v>
      </c>
      <c r="AS61" s="166">
        <v>4.8717363326988101</v>
      </c>
      <c r="AT61" s="181" t="s">
        <v>54</v>
      </c>
      <c r="AU61" s="173">
        <v>0.30448352079367602</v>
      </c>
      <c r="AV61" s="174">
        <v>-41.175399825280003</v>
      </c>
      <c r="AW61" s="168"/>
      <c r="AX61" s="168"/>
      <c r="AY61" s="176">
        <v>32</v>
      </c>
      <c r="AZ61" s="176">
        <v>42</v>
      </c>
      <c r="BA61" s="167"/>
      <c r="BB61" s="184">
        <v>132.19999999999999</v>
      </c>
      <c r="BC61" s="180">
        <v>46.003110227341601</v>
      </c>
      <c r="BD61" s="181" t="s">
        <v>55</v>
      </c>
      <c r="BE61" s="178">
        <v>1.4375971946044199</v>
      </c>
      <c r="BF61" s="179">
        <v>21.84920034944</v>
      </c>
      <c r="BG61" s="168">
        <v>0.02</v>
      </c>
      <c r="BH61" s="168">
        <v>0.02</v>
      </c>
      <c r="BI61" s="176">
        <v>0</v>
      </c>
      <c r="BJ61" s="176">
        <v>0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118</v>
      </c>
      <c r="C62" s="165" t="s">
        <v>120</v>
      </c>
      <c r="D62" s="166">
        <v>1.4674692664</v>
      </c>
      <c r="E62" s="167"/>
      <c r="F62" s="168">
        <v>2.8000000000000001E-2</v>
      </c>
      <c r="G62" s="168">
        <v>2.8000000000000001E-2</v>
      </c>
      <c r="H62" s="169"/>
      <c r="I62" s="170">
        <v>3</v>
      </c>
      <c r="J62" s="170">
        <v>3</v>
      </c>
      <c r="K62" s="167"/>
      <c r="L62" s="171">
        <v>1536.00469</v>
      </c>
      <c r="M62" s="171">
        <v>1207.35914</v>
      </c>
      <c r="N62" s="171">
        <v>2743.3638299999998</v>
      </c>
      <c r="O62" s="166">
        <v>1869.4523236796799</v>
      </c>
      <c r="P62" s="172">
        <v>287.5</v>
      </c>
      <c r="Q62" s="178">
        <v>6.5024428649728003</v>
      </c>
      <c r="R62" s="179">
        <v>2237.086933092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989.62609999999995</v>
      </c>
      <c r="Y62" s="166">
        <v>674.37603134800497</v>
      </c>
      <c r="Z62" s="177">
        <v>573</v>
      </c>
      <c r="AA62" s="182">
        <v>1.1769215206771499</v>
      </c>
      <c r="AB62" s="183">
        <v>-19.405767576640098</v>
      </c>
      <c r="AC62" s="168">
        <v>1.7999999999999999E-2</v>
      </c>
      <c r="AD62" s="168">
        <v>1.7999999999999999E-2</v>
      </c>
      <c r="AE62" s="176">
        <v>0</v>
      </c>
      <c r="AF62" s="176">
        <v>20</v>
      </c>
      <c r="AG62" s="167"/>
      <c r="AH62" s="180">
        <v>63.4</v>
      </c>
      <c r="AI62" s="166">
        <v>43.203630530220998</v>
      </c>
      <c r="AJ62" s="181" t="s">
        <v>53</v>
      </c>
      <c r="AK62" s="173">
        <v>0.68577191317811004</v>
      </c>
      <c r="AL62" s="174">
        <v>-47.54067653984</v>
      </c>
      <c r="AM62" s="168"/>
      <c r="AN62" s="168"/>
      <c r="AO62" s="176">
        <v>30</v>
      </c>
      <c r="AP62" s="176">
        <v>48</v>
      </c>
      <c r="AQ62" s="167"/>
      <c r="AR62" s="180">
        <v>11.6</v>
      </c>
      <c r="AS62" s="166">
        <v>7.9047652074221304</v>
      </c>
      <c r="AT62" s="181" t="s">
        <v>54</v>
      </c>
      <c r="AU62" s="173">
        <v>0.49404782546388298</v>
      </c>
      <c r="AV62" s="174">
        <v>-16.575409914880002</v>
      </c>
      <c r="AW62" s="168"/>
      <c r="AX62" s="168"/>
      <c r="AY62" s="176">
        <v>12</v>
      </c>
      <c r="AZ62" s="176">
        <v>17</v>
      </c>
      <c r="BA62" s="167"/>
      <c r="BB62" s="184">
        <v>44.6</v>
      </c>
      <c r="BC62" s="180">
        <v>30.392459331985101</v>
      </c>
      <c r="BD62" s="181" t="s">
        <v>55</v>
      </c>
      <c r="BE62" s="188">
        <v>0.94976435412453397</v>
      </c>
      <c r="BF62" s="171">
        <v>-11.750819829759999</v>
      </c>
      <c r="BG62" s="168"/>
      <c r="BH62" s="168"/>
      <c r="BI62" s="176">
        <v>3</v>
      </c>
      <c r="BJ62" s="176">
        <v>12</v>
      </c>
      <c r="BK62" s="169"/>
      <c r="BL62" s="185">
        <v>0.8</v>
      </c>
      <c r="BM62" s="188">
        <v>0.75</v>
      </c>
      <c r="BN62" s="186"/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118</v>
      </c>
      <c r="C63" s="165" t="s">
        <v>121</v>
      </c>
      <c r="D63" s="166">
        <v>4.3960267679999996</v>
      </c>
      <c r="E63" s="167"/>
      <c r="F63" s="168">
        <v>0.03</v>
      </c>
      <c r="G63" s="168">
        <v>0.03</v>
      </c>
      <c r="H63" s="169"/>
      <c r="I63" s="170">
        <v>3</v>
      </c>
      <c r="J63" s="170">
        <v>3</v>
      </c>
      <c r="K63" s="167"/>
      <c r="L63" s="171">
        <v>3823.10509</v>
      </c>
      <c r="M63" s="171">
        <v>2013.4695999999999</v>
      </c>
      <c r="N63" s="171">
        <v>5836.5746900000004</v>
      </c>
      <c r="O63" s="166">
        <v>1327.6931643106</v>
      </c>
      <c r="P63" s="172">
        <v>287.5</v>
      </c>
      <c r="Q63" s="178">
        <v>4.6180631802107799</v>
      </c>
      <c r="R63" s="179">
        <v>4319.9454550399996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2062.7240149999998</v>
      </c>
      <c r="Y63" s="166">
        <v>469.22462574959502</v>
      </c>
      <c r="Z63" s="177">
        <v>573</v>
      </c>
      <c r="AA63" s="188">
        <v>0.81889114441465005</v>
      </c>
      <c r="AB63" s="171">
        <v>-959.98399067679998</v>
      </c>
      <c r="AC63" s="168"/>
      <c r="AD63" s="168"/>
      <c r="AE63" s="176">
        <v>457</v>
      </c>
      <c r="AF63" s="176">
        <v>960</v>
      </c>
      <c r="AG63" s="167"/>
      <c r="AH63" s="180">
        <v>167.9</v>
      </c>
      <c r="AI63" s="166">
        <v>38.193579989592997</v>
      </c>
      <c r="AJ63" s="181" t="s">
        <v>53</v>
      </c>
      <c r="AK63" s="173">
        <v>0.60624730142211103</v>
      </c>
      <c r="AL63" s="174">
        <v>-164.43962366080001</v>
      </c>
      <c r="AM63" s="168"/>
      <c r="AN63" s="168"/>
      <c r="AO63" s="176">
        <v>110</v>
      </c>
      <c r="AP63" s="176">
        <v>165</v>
      </c>
      <c r="AQ63" s="167"/>
      <c r="AR63" s="180">
        <v>53.4</v>
      </c>
      <c r="AS63" s="166">
        <v>12.147332766195699</v>
      </c>
      <c r="AT63" s="181" t="s">
        <v>54</v>
      </c>
      <c r="AU63" s="173">
        <v>0.75920829788723398</v>
      </c>
      <c r="AV63" s="174">
        <v>-31.003713945600001</v>
      </c>
      <c r="AW63" s="168"/>
      <c r="AX63" s="168"/>
      <c r="AY63" s="176">
        <v>17</v>
      </c>
      <c r="AZ63" s="176">
        <v>32</v>
      </c>
      <c r="BA63" s="167"/>
      <c r="BB63" s="184">
        <v>200.6</v>
      </c>
      <c r="BC63" s="180">
        <v>45.632115222825199</v>
      </c>
      <c r="BD63" s="181" t="s">
        <v>55</v>
      </c>
      <c r="BE63" s="178">
        <v>1.4260036007132899</v>
      </c>
      <c r="BF63" s="179">
        <v>31.792572108800002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0.75</v>
      </c>
      <c r="BN63" s="186"/>
      <c r="BO63" s="187">
        <v>0.95</v>
      </c>
      <c r="BP63" s="178">
        <v>1</v>
      </c>
      <c r="BQ63" s="186">
        <v>2.5000000000000001E-3</v>
      </c>
    </row>
    <row r="64" spans="1:69" s="156" customFormat="1" ht="22.35" customHeight="1" x14ac:dyDescent="0.2">
      <c r="A64" s="165" t="s">
        <v>80</v>
      </c>
      <c r="B64" s="165" t="s">
        <v>118</v>
      </c>
      <c r="C64" s="165" t="s">
        <v>122</v>
      </c>
      <c r="D64" s="166">
        <v>4.5922940929999996</v>
      </c>
      <c r="E64" s="167"/>
      <c r="F64" s="168">
        <v>4.5999999999999999E-2</v>
      </c>
      <c r="G64" s="168">
        <v>4.5999999999999999E-2</v>
      </c>
      <c r="H64" s="169"/>
      <c r="I64" s="170">
        <v>5</v>
      </c>
      <c r="J64" s="170">
        <v>5</v>
      </c>
      <c r="K64" s="167"/>
      <c r="L64" s="171">
        <v>5535.0278699999999</v>
      </c>
      <c r="M64" s="171">
        <v>1610.31927</v>
      </c>
      <c r="N64" s="171">
        <v>7145.3471399999999</v>
      </c>
      <c r="O64" s="166">
        <v>1555.9428458407299</v>
      </c>
      <c r="P64" s="172">
        <v>287.5</v>
      </c>
      <c r="Q64" s="178">
        <v>5.4119751159677598</v>
      </c>
      <c r="R64" s="179">
        <v>5561.005677915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2928.130185</v>
      </c>
      <c r="Y64" s="166">
        <v>637.618176384506</v>
      </c>
      <c r="Z64" s="177">
        <v>573</v>
      </c>
      <c r="AA64" s="182">
        <v>1.11277168653491</v>
      </c>
      <c r="AB64" s="183">
        <v>-229.53123334680001</v>
      </c>
      <c r="AC64" s="168">
        <v>1.0999999999999999E-2</v>
      </c>
      <c r="AD64" s="168">
        <v>1.0999999999999999E-2</v>
      </c>
      <c r="AE64" s="176">
        <v>0</v>
      </c>
      <c r="AF64" s="176">
        <v>230</v>
      </c>
      <c r="AG64" s="167"/>
      <c r="AH64" s="180">
        <v>304.55</v>
      </c>
      <c r="AI64" s="166">
        <v>66.317616823413701</v>
      </c>
      <c r="AJ64" s="181" t="s">
        <v>53</v>
      </c>
      <c r="AK64" s="182">
        <v>1.0526605844986301</v>
      </c>
      <c r="AL64" s="183">
        <v>-42.627433430799996</v>
      </c>
      <c r="AM64" s="168">
        <v>5.0000000000000001E-3</v>
      </c>
      <c r="AN64" s="168">
        <v>5.0000000000000001E-3</v>
      </c>
      <c r="AO64" s="176">
        <v>0</v>
      </c>
      <c r="AP64" s="176">
        <v>43</v>
      </c>
      <c r="AQ64" s="167"/>
      <c r="AR64" s="180">
        <v>49.2</v>
      </c>
      <c r="AS64" s="166">
        <v>10.713599565627799</v>
      </c>
      <c r="AT64" s="181" t="s">
        <v>54</v>
      </c>
      <c r="AU64" s="173">
        <v>0.669599972851738</v>
      </c>
      <c r="AV64" s="174">
        <v>-38.972046585599998</v>
      </c>
      <c r="AW64" s="168"/>
      <c r="AX64" s="168"/>
      <c r="AY64" s="176">
        <v>25</v>
      </c>
      <c r="AZ64" s="176">
        <v>39</v>
      </c>
      <c r="BA64" s="167"/>
      <c r="BB64" s="184">
        <v>224.8</v>
      </c>
      <c r="BC64" s="180">
        <v>48.951568747014903</v>
      </c>
      <c r="BD64" s="181" t="s">
        <v>55</v>
      </c>
      <c r="BE64" s="178">
        <v>1.5297365233442199</v>
      </c>
      <c r="BF64" s="179">
        <v>48.455906828800003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88">
        <v>0.77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123</v>
      </c>
      <c r="D65" s="166">
        <v>1.4446997008</v>
      </c>
      <c r="E65" s="167"/>
      <c r="F65" s="168">
        <v>3.3000000000000002E-2</v>
      </c>
      <c r="G65" s="168">
        <v>3.3000000000000002E-2</v>
      </c>
      <c r="H65" s="169"/>
      <c r="I65" s="170">
        <v>4</v>
      </c>
      <c r="J65" s="170">
        <v>4</v>
      </c>
      <c r="K65" s="167"/>
      <c r="L65" s="171">
        <v>415.56765999999999</v>
      </c>
      <c r="M65" s="171">
        <v>-212.91679999999999</v>
      </c>
      <c r="N65" s="171">
        <v>202.65085999999999</v>
      </c>
      <c r="O65" s="166">
        <v>140.271960939552</v>
      </c>
      <c r="P65" s="172">
        <v>287.5</v>
      </c>
      <c r="Q65" s="173">
        <v>0.48790247283322402</v>
      </c>
      <c r="R65" s="174">
        <v>-295.77053677599997</v>
      </c>
      <c r="S65" s="168"/>
      <c r="T65" s="168"/>
      <c r="U65" s="175">
        <v>213</v>
      </c>
      <c r="V65" s="176">
        <v>296</v>
      </c>
      <c r="W65" s="167"/>
      <c r="X65" s="175">
        <v>674.13327500000003</v>
      </c>
      <c r="Y65" s="166">
        <v>466.62519181439598</v>
      </c>
      <c r="Z65" s="177">
        <v>573</v>
      </c>
      <c r="AA65" s="188">
        <v>0.81435461049632696</v>
      </c>
      <c r="AB65" s="171">
        <v>-319.24223927008001</v>
      </c>
      <c r="AC65" s="168"/>
      <c r="AD65" s="168"/>
      <c r="AE65" s="176">
        <v>154</v>
      </c>
      <c r="AF65" s="176">
        <v>320</v>
      </c>
      <c r="AG65" s="167"/>
      <c r="AH65" s="180">
        <v>98.65</v>
      </c>
      <c r="AI65" s="166">
        <v>68.284086959644796</v>
      </c>
      <c r="AJ65" s="181" t="s">
        <v>53</v>
      </c>
      <c r="AK65" s="182">
        <v>1.08387439618484</v>
      </c>
      <c r="AL65" s="183">
        <v>-10.56929738048</v>
      </c>
      <c r="AM65" s="168">
        <v>8.0000000000000002E-3</v>
      </c>
      <c r="AN65" s="168">
        <v>8.0000000000000002E-3</v>
      </c>
      <c r="AO65" s="176">
        <v>0</v>
      </c>
      <c r="AP65" s="176">
        <v>11</v>
      </c>
      <c r="AQ65" s="167"/>
      <c r="AR65" s="180">
        <v>25.4</v>
      </c>
      <c r="AS65" s="166">
        <v>17.5815084518497</v>
      </c>
      <c r="AT65" s="181" t="s">
        <v>54</v>
      </c>
      <c r="AU65" s="182">
        <v>1.09884427824061</v>
      </c>
      <c r="AV65" s="183">
        <v>-2.3382342553600002</v>
      </c>
      <c r="AW65" s="168">
        <v>5.0000000000000001E-3</v>
      </c>
      <c r="AX65" s="168">
        <v>5.0000000000000001E-3</v>
      </c>
      <c r="AY65" s="176">
        <v>0</v>
      </c>
      <c r="AZ65" s="176">
        <v>3</v>
      </c>
      <c r="BA65" s="167"/>
      <c r="BB65" s="184">
        <v>58.4</v>
      </c>
      <c r="BC65" s="180">
        <v>40.423625731812002</v>
      </c>
      <c r="BD65" s="181" t="s">
        <v>55</v>
      </c>
      <c r="BE65" s="178">
        <v>1.26323830411913</v>
      </c>
      <c r="BF65" s="179">
        <v>2.9235314892800002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0.64</v>
      </c>
      <c r="BN65" s="186"/>
      <c r="BO65" s="187">
        <v>0.95</v>
      </c>
      <c r="BP65" s="178">
        <v>1</v>
      </c>
      <c r="BQ65" s="186">
        <v>2.5000000000000001E-3</v>
      </c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124</v>
      </c>
      <c r="D66" s="166">
        <v>3.1259549303999998</v>
      </c>
      <c r="E66" s="167"/>
      <c r="F66" s="168">
        <v>3.0499999999999999E-2</v>
      </c>
      <c r="G66" s="168">
        <v>3.0499999999999999E-2</v>
      </c>
      <c r="H66" s="169"/>
      <c r="I66" s="170">
        <v>4</v>
      </c>
      <c r="J66" s="170">
        <v>4</v>
      </c>
      <c r="K66" s="167"/>
      <c r="L66" s="171">
        <v>2903.0513599999999</v>
      </c>
      <c r="M66" s="171">
        <v>1134.8330900000001</v>
      </c>
      <c r="N66" s="171">
        <v>4037.88445</v>
      </c>
      <c r="O66" s="166">
        <v>1291.7283006007101</v>
      </c>
      <c r="P66" s="172">
        <v>253.321</v>
      </c>
      <c r="Q66" s="178">
        <v>5.0991757517170297</v>
      </c>
      <c r="R66" s="179">
        <v>3087.6404152913701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1552.7814000000001</v>
      </c>
      <c r="Y66" s="166">
        <v>496.73825585236602</v>
      </c>
      <c r="Z66" s="177">
        <v>573</v>
      </c>
      <c r="AA66" s="188">
        <v>0.86690795087672901</v>
      </c>
      <c r="AB66" s="171">
        <v>-596.62521014304002</v>
      </c>
      <c r="AC66" s="168"/>
      <c r="AD66" s="168"/>
      <c r="AE66" s="176">
        <v>239</v>
      </c>
      <c r="AF66" s="176">
        <v>597</v>
      </c>
      <c r="AG66" s="167"/>
      <c r="AH66" s="180">
        <v>125.8</v>
      </c>
      <c r="AI66" s="166">
        <v>40.243702420847903</v>
      </c>
      <c r="AJ66" s="181" t="s">
        <v>53</v>
      </c>
      <c r="AK66" s="173">
        <v>0.638788927315046</v>
      </c>
      <c r="AL66" s="174">
        <v>-110.52219273823999</v>
      </c>
      <c r="AM66" s="168"/>
      <c r="AN66" s="168"/>
      <c r="AO66" s="176">
        <v>72</v>
      </c>
      <c r="AP66" s="176">
        <v>111</v>
      </c>
      <c r="AQ66" s="167"/>
      <c r="AR66" s="180">
        <v>50.6</v>
      </c>
      <c r="AS66" s="166">
        <v>16.187053596938799</v>
      </c>
      <c r="AT66" s="181" t="s">
        <v>54</v>
      </c>
      <c r="AU66" s="182">
        <v>1.0116908498086801</v>
      </c>
      <c r="AV66" s="183">
        <v>-9.4183346636799996</v>
      </c>
      <c r="AW66" s="168">
        <v>5.0000000000000001E-4</v>
      </c>
      <c r="AX66" s="168">
        <v>5.0000000000000001E-4</v>
      </c>
      <c r="AY66" s="176">
        <v>0</v>
      </c>
      <c r="AZ66" s="176">
        <v>10</v>
      </c>
      <c r="BA66" s="167"/>
      <c r="BB66" s="184">
        <v>178</v>
      </c>
      <c r="BC66" s="180">
        <v>56.9425996097848</v>
      </c>
      <c r="BD66" s="181" t="s">
        <v>55</v>
      </c>
      <c r="BE66" s="178">
        <v>1.7794562378057801</v>
      </c>
      <c r="BF66" s="179">
        <v>57.963330672639998</v>
      </c>
      <c r="BG66" s="168">
        <v>0.02</v>
      </c>
      <c r="BH66" s="168">
        <v>0.02</v>
      </c>
      <c r="BI66" s="176">
        <v>0</v>
      </c>
      <c r="BJ66" s="176">
        <v>0</v>
      </c>
      <c r="BK66" s="169"/>
      <c r="BL66" s="185">
        <v>0.8</v>
      </c>
      <c r="BM66" s="173">
        <v>0.62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125</v>
      </c>
      <c r="D67" s="166">
        <v>2.2744243073999999</v>
      </c>
      <c r="E67" s="167"/>
      <c r="F67" s="168">
        <v>3.5999999999999997E-2</v>
      </c>
      <c r="G67" s="168">
        <v>3.5999999999999997E-2</v>
      </c>
      <c r="H67" s="169"/>
      <c r="I67" s="170">
        <v>4</v>
      </c>
      <c r="J67" s="170">
        <v>4</v>
      </c>
      <c r="K67" s="167"/>
      <c r="L67" s="171">
        <v>2125.2813799999999</v>
      </c>
      <c r="M67" s="171">
        <v>418.62234999999998</v>
      </c>
      <c r="N67" s="171">
        <v>2543.90373</v>
      </c>
      <c r="O67" s="166">
        <v>1118.4824756415201</v>
      </c>
      <c r="P67" s="172">
        <v>252.24799999999999</v>
      </c>
      <c r="Q67" s="178">
        <v>4.4340588454279901</v>
      </c>
      <c r="R67" s="179">
        <v>1855.4409507683599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1382.654855</v>
      </c>
      <c r="Y67" s="166">
        <v>607.91420954367902</v>
      </c>
      <c r="Z67" s="177">
        <v>573</v>
      </c>
      <c r="AA67" s="182">
        <v>1.06093230286855</v>
      </c>
      <c r="AB67" s="183">
        <v>-181.23929876823999</v>
      </c>
      <c r="AC67" s="168">
        <v>6.0000000000000001E-3</v>
      </c>
      <c r="AD67" s="168">
        <v>6.0000000000000001E-3</v>
      </c>
      <c r="AE67" s="176">
        <v>0</v>
      </c>
      <c r="AF67" s="176">
        <v>182</v>
      </c>
      <c r="AG67" s="167"/>
      <c r="AH67" s="180">
        <v>128.5</v>
      </c>
      <c r="AI67" s="166">
        <v>56.497813350796598</v>
      </c>
      <c r="AJ67" s="181" t="s">
        <v>53</v>
      </c>
      <c r="AK67" s="188">
        <v>0.89679068810788198</v>
      </c>
      <c r="AL67" s="171">
        <v>-43.446477639439998</v>
      </c>
      <c r="AM67" s="168"/>
      <c r="AN67" s="168"/>
      <c r="AO67" s="176">
        <v>15</v>
      </c>
      <c r="AP67" s="176">
        <v>44</v>
      </c>
      <c r="AQ67" s="167"/>
      <c r="AR67" s="180">
        <v>24.8</v>
      </c>
      <c r="AS67" s="166">
        <v>10.9038581408541</v>
      </c>
      <c r="AT67" s="181" t="s">
        <v>54</v>
      </c>
      <c r="AU67" s="173">
        <v>0.681491133803382</v>
      </c>
      <c r="AV67" s="174">
        <v>-18.868946702079999</v>
      </c>
      <c r="AW67" s="168"/>
      <c r="AX67" s="168"/>
      <c r="AY67" s="176">
        <v>12</v>
      </c>
      <c r="AZ67" s="176">
        <v>19</v>
      </c>
      <c r="BA67" s="167"/>
      <c r="BB67" s="184">
        <v>94.4</v>
      </c>
      <c r="BC67" s="180">
        <v>41.505008407122197</v>
      </c>
      <c r="BD67" s="181" t="s">
        <v>55</v>
      </c>
      <c r="BE67" s="178">
        <v>1.29703151272257</v>
      </c>
      <c r="BF67" s="179">
        <v>7.0621065958400102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0.74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126</v>
      </c>
      <c r="D68" s="166">
        <v>4.5979315815000001</v>
      </c>
      <c r="E68" s="167"/>
      <c r="F68" s="168">
        <v>0.08</v>
      </c>
      <c r="G68" s="168">
        <v>0.08</v>
      </c>
      <c r="H68" s="169"/>
      <c r="I68" s="170">
        <v>6</v>
      </c>
      <c r="J68" s="170">
        <v>6</v>
      </c>
      <c r="K68" s="167"/>
      <c r="L68" s="171">
        <v>2094.5929700000002</v>
      </c>
      <c r="M68" s="171">
        <v>865.52365999999995</v>
      </c>
      <c r="N68" s="171">
        <v>2960.11663</v>
      </c>
      <c r="O68" s="166">
        <v>643.79310077387197</v>
      </c>
      <c r="P68" s="172">
        <v>287.5</v>
      </c>
      <c r="Q68" s="178">
        <v>2.23928035051782</v>
      </c>
      <c r="R68" s="179">
        <v>1373.8302343825001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3193.2510349999998</v>
      </c>
      <c r="Y68" s="166">
        <v>694.49729261918503</v>
      </c>
      <c r="Z68" s="177">
        <v>573</v>
      </c>
      <c r="AA68" s="178">
        <v>1.21203715989387</v>
      </c>
      <c r="AB68" s="179">
        <v>31.713279560599901</v>
      </c>
      <c r="AC68" s="168">
        <v>0.02</v>
      </c>
      <c r="AD68" s="168">
        <v>0.02</v>
      </c>
      <c r="AE68" s="176">
        <v>0</v>
      </c>
      <c r="AF68" s="176">
        <v>0</v>
      </c>
      <c r="AG68" s="167"/>
      <c r="AH68" s="180">
        <v>379.05</v>
      </c>
      <c r="AI68" s="166">
        <v>82.439243229526497</v>
      </c>
      <c r="AJ68" s="181" t="s">
        <v>53</v>
      </c>
      <c r="AK68" s="178">
        <v>1.30855941634169</v>
      </c>
      <c r="AL68" s="179">
        <v>31.446372438600001</v>
      </c>
      <c r="AM68" s="168">
        <v>0.02</v>
      </c>
      <c r="AN68" s="168">
        <v>0.02</v>
      </c>
      <c r="AO68" s="176">
        <v>0</v>
      </c>
      <c r="AP68" s="176">
        <v>0</v>
      </c>
      <c r="AQ68" s="167"/>
      <c r="AR68" s="180">
        <v>96</v>
      </c>
      <c r="AS68" s="166">
        <v>20.878953568221998</v>
      </c>
      <c r="AT68" s="181" t="s">
        <v>54</v>
      </c>
      <c r="AU68" s="178">
        <v>1.30493459801387</v>
      </c>
      <c r="AV68" s="179">
        <v>7.71971363519999</v>
      </c>
      <c r="AW68" s="168">
        <v>0.01</v>
      </c>
      <c r="AX68" s="168">
        <v>0.01</v>
      </c>
      <c r="AY68" s="176">
        <v>0</v>
      </c>
      <c r="AZ68" s="176">
        <v>0</v>
      </c>
      <c r="BA68" s="167"/>
      <c r="BB68" s="184">
        <v>258.8</v>
      </c>
      <c r="BC68" s="180">
        <v>56.286178994331799</v>
      </c>
      <c r="BD68" s="181" t="s">
        <v>55</v>
      </c>
      <c r="BE68" s="178">
        <v>1.75894309357287</v>
      </c>
      <c r="BF68" s="179">
        <v>82.2394272704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73">
        <v>0.62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127</v>
      </c>
      <c r="D69" s="166">
        <v>2.7411252934000001</v>
      </c>
      <c r="E69" s="167"/>
      <c r="F69" s="168">
        <v>0.05</v>
      </c>
      <c r="G69" s="168">
        <v>0.05</v>
      </c>
      <c r="H69" s="169"/>
      <c r="I69" s="170">
        <v>4</v>
      </c>
      <c r="J69" s="170">
        <v>4</v>
      </c>
      <c r="K69" s="167"/>
      <c r="L69" s="171">
        <v>2654.0980399999999</v>
      </c>
      <c r="M69" s="171">
        <v>848.01859000000002</v>
      </c>
      <c r="N69" s="171">
        <v>3502.11663</v>
      </c>
      <c r="O69" s="166">
        <v>1277.62004839118</v>
      </c>
      <c r="P69" s="172">
        <v>276.39800000000002</v>
      </c>
      <c r="Q69" s="178">
        <v>4.6223925223452396</v>
      </c>
      <c r="R69" s="179">
        <v>2592.9467713857898</v>
      </c>
      <c r="S69" s="168">
        <v>0.01</v>
      </c>
      <c r="T69" s="168">
        <v>0.01</v>
      </c>
      <c r="U69" s="175">
        <v>0</v>
      </c>
      <c r="V69" s="176">
        <v>0</v>
      </c>
      <c r="W69" s="167"/>
      <c r="X69" s="175">
        <v>1896.422785</v>
      </c>
      <c r="Y69" s="166">
        <v>691.84097113917096</v>
      </c>
      <c r="Z69" s="177">
        <v>573</v>
      </c>
      <c r="AA69" s="178">
        <v>1.20740134579262</v>
      </c>
      <c r="AB69" s="179">
        <v>11.625033258159901</v>
      </c>
      <c r="AC69" s="168">
        <v>0.02</v>
      </c>
      <c r="AD69" s="168">
        <v>0.02</v>
      </c>
      <c r="AE69" s="176">
        <v>0</v>
      </c>
      <c r="AF69" s="176">
        <v>0</v>
      </c>
      <c r="AG69" s="167"/>
      <c r="AH69" s="180">
        <v>164.9</v>
      </c>
      <c r="AI69" s="166">
        <v>60.157775493532299</v>
      </c>
      <c r="AJ69" s="181" t="s">
        <v>53</v>
      </c>
      <c r="AK69" s="188">
        <v>0.95488532529416303</v>
      </c>
      <c r="AL69" s="171">
        <v>-42.329072181039997</v>
      </c>
      <c r="AM69" s="168"/>
      <c r="AN69" s="168"/>
      <c r="AO69" s="176">
        <v>8</v>
      </c>
      <c r="AP69" s="176">
        <v>43</v>
      </c>
      <c r="AQ69" s="167"/>
      <c r="AR69" s="180">
        <v>31.8</v>
      </c>
      <c r="AS69" s="166">
        <v>11.6010749587285</v>
      </c>
      <c r="AT69" s="181" t="s">
        <v>54</v>
      </c>
      <c r="AU69" s="173">
        <v>0.72506718492053002</v>
      </c>
      <c r="AV69" s="174">
        <v>-20.82960563328</v>
      </c>
      <c r="AW69" s="168"/>
      <c r="AX69" s="168"/>
      <c r="AY69" s="176">
        <v>13</v>
      </c>
      <c r="AZ69" s="176">
        <v>21</v>
      </c>
      <c r="BA69" s="167"/>
      <c r="BB69" s="184">
        <v>111</v>
      </c>
      <c r="BC69" s="180">
        <v>40.494318252165399</v>
      </c>
      <c r="BD69" s="181" t="s">
        <v>55</v>
      </c>
      <c r="BE69" s="178">
        <v>1.2654474453801701</v>
      </c>
      <c r="BF69" s="179">
        <v>5.7407887334399996</v>
      </c>
      <c r="BG69" s="168">
        <v>0.02</v>
      </c>
      <c r="BH69" s="168">
        <v>0.02</v>
      </c>
      <c r="BI69" s="176">
        <v>0</v>
      </c>
      <c r="BJ69" s="176">
        <v>0</v>
      </c>
      <c r="BK69" s="169"/>
      <c r="BL69" s="185">
        <v>0.8</v>
      </c>
      <c r="BM69" s="188">
        <v>0.73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128</v>
      </c>
      <c r="D70" s="166">
        <v>5.6126775107000002</v>
      </c>
      <c r="E70" s="167"/>
      <c r="F70" s="168">
        <v>3.7499999999999999E-2</v>
      </c>
      <c r="G70" s="168">
        <v>3.7499999999999999E-2</v>
      </c>
      <c r="H70" s="169"/>
      <c r="I70" s="170">
        <v>4</v>
      </c>
      <c r="J70" s="170">
        <v>4</v>
      </c>
      <c r="K70" s="167"/>
      <c r="L70" s="171">
        <v>2761.1706300000001</v>
      </c>
      <c r="M70" s="171">
        <v>1649.1353099999999</v>
      </c>
      <c r="N70" s="171">
        <v>4410.3059400000002</v>
      </c>
      <c r="O70" s="166">
        <v>785.775760604845</v>
      </c>
      <c r="P70" s="172">
        <v>242.33799999999999</v>
      </c>
      <c r="Q70" s="178">
        <v>3.2424785242299801</v>
      </c>
      <c r="R70" s="179">
        <v>2778.1078888943798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2478.9731999999999</v>
      </c>
      <c r="Y70" s="166">
        <v>441.67390613020098</v>
      </c>
      <c r="Z70" s="177">
        <v>573</v>
      </c>
      <c r="AA70" s="173">
        <v>0.77080960930227005</v>
      </c>
      <c r="AB70" s="174">
        <v>-1380.30385635732</v>
      </c>
      <c r="AC70" s="168"/>
      <c r="AD70" s="168"/>
      <c r="AE70" s="176">
        <v>738</v>
      </c>
      <c r="AF70" s="176">
        <v>1381</v>
      </c>
      <c r="AG70" s="167"/>
      <c r="AH70" s="180">
        <v>280.7</v>
      </c>
      <c r="AI70" s="166">
        <v>50.011781269255899</v>
      </c>
      <c r="AJ70" s="181" t="s">
        <v>53</v>
      </c>
      <c r="AK70" s="173">
        <v>0.793837797924697</v>
      </c>
      <c r="AL70" s="174">
        <v>-143.61841980892001</v>
      </c>
      <c r="AM70" s="168"/>
      <c r="AN70" s="168"/>
      <c r="AO70" s="176">
        <v>73</v>
      </c>
      <c r="AP70" s="176">
        <v>144</v>
      </c>
      <c r="AQ70" s="167"/>
      <c r="AR70" s="180">
        <v>103.5</v>
      </c>
      <c r="AS70" s="166">
        <v>18.440396727353001</v>
      </c>
      <c r="AT70" s="181" t="s">
        <v>54</v>
      </c>
      <c r="AU70" s="182">
        <v>1.1525247954595601</v>
      </c>
      <c r="AV70" s="183">
        <v>-4.2634082054400002</v>
      </c>
      <c r="AW70" s="168">
        <v>7.4999999999999997E-3</v>
      </c>
      <c r="AX70" s="168">
        <v>7.4999999999999997E-3</v>
      </c>
      <c r="AY70" s="176">
        <v>0</v>
      </c>
      <c r="AZ70" s="176">
        <v>5</v>
      </c>
      <c r="BA70" s="167"/>
      <c r="BB70" s="184">
        <v>277.60000000000002</v>
      </c>
      <c r="BC70" s="180">
        <v>49.4594602078569</v>
      </c>
      <c r="BD70" s="181" t="s">
        <v>55</v>
      </c>
      <c r="BE70" s="178">
        <v>1.5456081314955299</v>
      </c>
      <c r="BF70" s="179">
        <v>62.073183589119999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88">
        <v>0.7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129</v>
      </c>
      <c r="D71" s="166">
        <v>4.1459520960000003</v>
      </c>
      <c r="E71" s="167"/>
      <c r="F71" s="168">
        <v>0.02</v>
      </c>
      <c r="G71" s="168">
        <v>0.02</v>
      </c>
      <c r="H71" s="169"/>
      <c r="I71" s="170">
        <v>3</v>
      </c>
      <c r="J71" s="170">
        <v>3</v>
      </c>
      <c r="K71" s="167"/>
      <c r="L71" s="171">
        <v>1383.2924599999999</v>
      </c>
      <c r="M71" s="171">
        <v>-1513.1321800000001</v>
      </c>
      <c r="N71" s="171">
        <v>-129.83972</v>
      </c>
      <c r="O71" s="166">
        <v>-31.317226295322801</v>
      </c>
      <c r="P71" s="172">
        <v>275.59500000000003</v>
      </c>
      <c r="Q71" s="173">
        <v>-0.113634958164418</v>
      </c>
      <c r="R71" s="174">
        <v>-1500.96412147654</v>
      </c>
      <c r="S71" s="168"/>
      <c r="T71" s="168"/>
      <c r="U71" s="175">
        <v>1273</v>
      </c>
      <c r="V71" s="176">
        <v>1501</v>
      </c>
      <c r="W71" s="167"/>
      <c r="X71" s="175">
        <v>2689.5728399999998</v>
      </c>
      <c r="Y71" s="166">
        <v>648.72260405393695</v>
      </c>
      <c r="Z71" s="177">
        <v>573</v>
      </c>
      <c r="AA71" s="182">
        <v>1.13215114145539</v>
      </c>
      <c r="AB71" s="183">
        <v>-161.18382120960001</v>
      </c>
      <c r="AC71" s="168">
        <v>1.2999999999999999E-2</v>
      </c>
      <c r="AD71" s="168">
        <v>1.2999999999999999E-2</v>
      </c>
      <c r="AE71" s="176">
        <v>0</v>
      </c>
      <c r="AF71" s="176">
        <v>162</v>
      </c>
      <c r="AG71" s="167"/>
      <c r="AH71" s="180">
        <v>173.9</v>
      </c>
      <c r="AI71" s="166">
        <v>41.944527088911201</v>
      </c>
      <c r="AJ71" s="181" t="s">
        <v>53</v>
      </c>
      <c r="AK71" s="173">
        <v>0.66578614426843097</v>
      </c>
      <c r="AL71" s="174">
        <v>-139.5339784576</v>
      </c>
      <c r="AM71" s="168"/>
      <c r="AN71" s="168"/>
      <c r="AO71" s="176">
        <v>88</v>
      </c>
      <c r="AP71" s="176">
        <v>140</v>
      </c>
      <c r="AQ71" s="167"/>
      <c r="AR71" s="180">
        <v>12</v>
      </c>
      <c r="AS71" s="166">
        <v>2.8943894483435</v>
      </c>
      <c r="AT71" s="181" t="s">
        <v>54</v>
      </c>
      <c r="AU71" s="173">
        <v>0.180899340521469</v>
      </c>
      <c r="AV71" s="174">
        <v>-67.602280243199999</v>
      </c>
      <c r="AW71" s="168"/>
      <c r="AX71" s="168"/>
      <c r="AY71" s="176">
        <v>55</v>
      </c>
      <c r="AZ71" s="176">
        <v>68</v>
      </c>
      <c r="BA71" s="167"/>
      <c r="BB71" s="184">
        <v>142.4</v>
      </c>
      <c r="BC71" s="180">
        <v>34.346754787009502</v>
      </c>
      <c r="BD71" s="181" t="s">
        <v>55</v>
      </c>
      <c r="BE71" s="182">
        <v>1.07333608709405</v>
      </c>
      <c r="BF71" s="183">
        <v>-16.8045604864</v>
      </c>
      <c r="BG71" s="168">
        <v>7.0000000000000001E-3</v>
      </c>
      <c r="BH71" s="168">
        <v>7.0000000000000001E-3</v>
      </c>
      <c r="BI71" s="176">
        <v>0</v>
      </c>
      <c r="BJ71" s="176">
        <v>17</v>
      </c>
      <c r="BK71" s="169"/>
      <c r="BL71" s="185">
        <v>0.8</v>
      </c>
      <c r="BM71" s="188">
        <v>0.72</v>
      </c>
      <c r="BN71" s="186"/>
      <c r="BO71" s="187">
        <v>0.95</v>
      </c>
      <c r="BP71" s="182">
        <v>0.96</v>
      </c>
      <c r="BQ71" s="186">
        <v>5.0000000000000001E-4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130</v>
      </c>
      <c r="D72" s="166">
        <v>5.8692347531999998</v>
      </c>
      <c r="E72" s="167"/>
      <c r="F72" s="168">
        <v>4.5999999999999999E-2</v>
      </c>
      <c r="G72" s="168">
        <v>4.5999999999999999E-2</v>
      </c>
      <c r="H72" s="169"/>
      <c r="I72" s="170">
        <v>4</v>
      </c>
      <c r="J72" s="170">
        <v>4</v>
      </c>
      <c r="K72" s="167"/>
      <c r="L72" s="171">
        <v>4756.9798000000001</v>
      </c>
      <c r="M72" s="171">
        <v>5773.2481699999998</v>
      </c>
      <c r="N72" s="171">
        <v>10530.22797</v>
      </c>
      <c r="O72" s="166">
        <v>1794.1398517513301</v>
      </c>
      <c r="P72" s="172">
        <v>283.69400000000002</v>
      </c>
      <c r="Q72" s="178">
        <v>6.3242079555835904</v>
      </c>
      <c r="R72" s="179">
        <v>8532.1479491108093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3927.49379</v>
      </c>
      <c r="Y72" s="166">
        <v>669.16624656368799</v>
      </c>
      <c r="Z72" s="177">
        <v>573</v>
      </c>
      <c r="AA72" s="182">
        <v>1.1678294006347101</v>
      </c>
      <c r="AB72" s="183">
        <v>-108.192026300321</v>
      </c>
      <c r="AC72" s="168">
        <v>1.7000000000000001E-2</v>
      </c>
      <c r="AD72" s="168">
        <v>1.7000000000000001E-2</v>
      </c>
      <c r="AE72" s="176">
        <v>0</v>
      </c>
      <c r="AF72" s="176">
        <v>109</v>
      </c>
      <c r="AG72" s="167"/>
      <c r="AH72" s="180">
        <v>263.5</v>
      </c>
      <c r="AI72" s="166">
        <v>44.895120246525401</v>
      </c>
      <c r="AJ72" s="181" t="s">
        <v>53</v>
      </c>
      <c r="AK72" s="173">
        <v>0.71262095629405398</v>
      </c>
      <c r="AL72" s="174">
        <v>-180.21414734192001</v>
      </c>
      <c r="AM72" s="168"/>
      <c r="AN72" s="168"/>
      <c r="AO72" s="176">
        <v>107</v>
      </c>
      <c r="AP72" s="176">
        <v>181</v>
      </c>
      <c r="AQ72" s="167"/>
      <c r="AR72" s="180">
        <v>34.799999999999997</v>
      </c>
      <c r="AS72" s="166">
        <v>5.9292227118750898</v>
      </c>
      <c r="AT72" s="181" t="s">
        <v>54</v>
      </c>
      <c r="AU72" s="173">
        <v>0.370576419492193</v>
      </c>
      <c r="AV72" s="174">
        <v>-77.889307261439996</v>
      </c>
      <c r="AW72" s="168"/>
      <c r="AX72" s="168"/>
      <c r="AY72" s="176">
        <v>60</v>
      </c>
      <c r="AZ72" s="176">
        <v>78</v>
      </c>
      <c r="BA72" s="167"/>
      <c r="BB72" s="184">
        <v>223</v>
      </c>
      <c r="BC72" s="180">
        <v>37.994731745636301</v>
      </c>
      <c r="BD72" s="181" t="s">
        <v>55</v>
      </c>
      <c r="BE72" s="182">
        <v>1.18733536705114</v>
      </c>
      <c r="BF72" s="183">
        <v>-2.3786145228800102</v>
      </c>
      <c r="BG72" s="168">
        <v>1.9E-2</v>
      </c>
      <c r="BH72" s="168">
        <v>1.9E-2</v>
      </c>
      <c r="BI72" s="176">
        <v>0</v>
      </c>
      <c r="BJ72" s="176">
        <v>3</v>
      </c>
      <c r="BK72" s="169"/>
      <c r="BL72" s="185">
        <v>0.8</v>
      </c>
      <c r="BM72" s="173">
        <v>0.64</v>
      </c>
      <c r="BN72" s="186"/>
      <c r="BO72" s="187">
        <v>0.95</v>
      </c>
      <c r="BP72" s="178">
        <v>1</v>
      </c>
      <c r="BQ72" s="186">
        <v>2.5000000000000001E-3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131</v>
      </c>
      <c r="D73" s="166">
        <v>8.4237180107</v>
      </c>
      <c r="E73" s="167"/>
      <c r="F73" s="168">
        <v>3.7999999999999999E-2</v>
      </c>
      <c r="G73" s="168">
        <v>3.7999999999999999E-2</v>
      </c>
      <c r="H73" s="169"/>
      <c r="I73" s="170">
        <v>5</v>
      </c>
      <c r="J73" s="170">
        <v>5</v>
      </c>
      <c r="K73" s="167"/>
      <c r="L73" s="171">
        <v>13683.300219999999</v>
      </c>
      <c r="M73" s="171">
        <v>6640.7422999999999</v>
      </c>
      <c r="N73" s="171">
        <v>20324.042519999999</v>
      </c>
      <c r="O73" s="166">
        <v>2412.7163912875399</v>
      </c>
      <c r="P73" s="172">
        <v>248.64599999999999</v>
      </c>
      <c r="Q73" s="178">
        <v>9.7034192839922593</v>
      </c>
      <c r="R73" s="179">
        <v>17810.613973813801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3598.6811699999998</v>
      </c>
      <c r="Y73" s="166">
        <v>427.20817166824298</v>
      </c>
      <c r="Z73" s="177">
        <v>573</v>
      </c>
      <c r="AA73" s="173">
        <v>0.74556399942101803</v>
      </c>
      <c r="AB73" s="174">
        <v>-2193.4673341573198</v>
      </c>
      <c r="AC73" s="168"/>
      <c r="AD73" s="168"/>
      <c r="AE73" s="176">
        <v>1229</v>
      </c>
      <c r="AF73" s="176">
        <v>2194</v>
      </c>
      <c r="AG73" s="167"/>
      <c r="AH73" s="180">
        <v>538.1</v>
      </c>
      <c r="AI73" s="166">
        <v>63.879156367353801</v>
      </c>
      <c r="AJ73" s="181" t="s">
        <v>53</v>
      </c>
      <c r="AK73" s="182">
        <v>1.0139548629738699</v>
      </c>
      <c r="AL73" s="183">
        <v>-98.733081608920003</v>
      </c>
      <c r="AM73" s="168">
        <v>1E-3</v>
      </c>
      <c r="AN73" s="168">
        <v>1E-3</v>
      </c>
      <c r="AO73" s="176">
        <v>0</v>
      </c>
      <c r="AP73" s="176">
        <v>99</v>
      </c>
      <c r="AQ73" s="167"/>
      <c r="AR73" s="180">
        <v>153.80000000000001</v>
      </c>
      <c r="AS73" s="166">
        <v>18.257971100722902</v>
      </c>
      <c r="AT73" s="181" t="s">
        <v>54</v>
      </c>
      <c r="AU73" s="182">
        <v>1.14112319379518</v>
      </c>
      <c r="AV73" s="183">
        <v>-7.9353858054399797</v>
      </c>
      <c r="AW73" s="168">
        <v>7.0000000000000001E-3</v>
      </c>
      <c r="AX73" s="168">
        <v>7.0000000000000001E-3</v>
      </c>
      <c r="AY73" s="176">
        <v>0</v>
      </c>
      <c r="AZ73" s="176">
        <v>8</v>
      </c>
      <c r="BA73" s="167"/>
      <c r="BB73" s="184">
        <v>730</v>
      </c>
      <c r="BC73" s="180">
        <v>86.660070894198597</v>
      </c>
      <c r="BD73" s="181" t="s">
        <v>55</v>
      </c>
      <c r="BE73" s="178">
        <v>2.7081272154437102</v>
      </c>
      <c r="BF73" s="179">
        <v>406.52922838912002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73">
        <v>0.57999999999999996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132</v>
      </c>
      <c r="D74" s="166">
        <v>2.8112321712999999</v>
      </c>
      <c r="E74" s="167"/>
      <c r="F74" s="168">
        <v>0.02</v>
      </c>
      <c r="G74" s="168">
        <v>0.02</v>
      </c>
      <c r="H74" s="169"/>
      <c r="I74" s="170">
        <v>1</v>
      </c>
      <c r="J74" s="170">
        <v>1</v>
      </c>
      <c r="K74" s="167"/>
      <c r="L74" s="171">
        <v>1102.80567</v>
      </c>
      <c r="M74" s="171">
        <v>-1265.88266</v>
      </c>
      <c r="N74" s="171">
        <v>-163.07699</v>
      </c>
      <c r="O74" s="166">
        <v>-58.009079315774997</v>
      </c>
      <c r="P74" s="172">
        <v>256.80599999999998</v>
      </c>
      <c r="Q74" s="173">
        <v>-0.22588677568193499</v>
      </c>
      <c r="R74" s="174">
        <v>-1029.4065367794401</v>
      </c>
      <c r="S74" s="168"/>
      <c r="T74" s="168"/>
      <c r="U74" s="175">
        <v>886</v>
      </c>
      <c r="V74" s="176">
        <v>1030</v>
      </c>
      <c r="W74" s="167"/>
      <c r="X74" s="175">
        <v>735.392605</v>
      </c>
      <c r="Y74" s="166">
        <v>261.59084706971498</v>
      </c>
      <c r="Z74" s="177">
        <v>573</v>
      </c>
      <c r="AA74" s="173">
        <v>0.45652852891747697</v>
      </c>
      <c r="AB74" s="174">
        <v>-1197.61063598588</v>
      </c>
      <c r="AC74" s="168"/>
      <c r="AD74" s="168"/>
      <c r="AE74" s="176">
        <v>876</v>
      </c>
      <c r="AF74" s="176">
        <v>1198</v>
      </c>
      <c r="AG74" s="167"/>
      <c r="AH74" s="180">
        <v>129.55000000000001</v>
      </c>
      <c r="AI74" s="166">
        <v>46.0829956780454</v>
      </c>
      <c r="AJ74" s="181" t="s">
        <v>53</v>
      </c>
      <c r="AK74" s="173">
        <v>0.73147612187373601</v>
      </c>
      <c r="AL74" s="174">
        <v>-82.979152150280001</v>
      </c>
      <c r="AM74" s="168"/>
      <c r="AN74" s="168"/>
      <c r="AO74" s="176">
        <v>48</v>
      </c>
      <c r="AP74" s="176">
        <v>83</v>
      </c>
      <c r="AQ74" s="167"/>
      <c r="AR74" s="180">
        <v>17.3</v>
      </c>
      <c r="AS74" s="166">
        <v>6.1538851812441902</v>
      </c>
      <c r="AT74" s="181" t="s">
        <v>54</v>
      </c>
      <c r="AU74" s="173">
        <v>0.384617823827762</v>
      </c>
      <c r="AV74" s="174">
        <v>-36.675657688960001</v>
      </c>
      <c r="AW74" s="168"/>
      <c r="AX74" s="168"/>
      <c r="AY74" s="176">
        <v>28</v>
      </c>
      <c r="AZ74" s="176">
        <v>37</v>
      </c>
      <c r="BA74" s="167"/>
      <c r="BB74" s="184">
        <v>108.4</v>
      </c>
      <c r="BC74" s="180">
        <v>38.559604257044498</v>
      </c>
      <c r="BD74" s="181" t="s">
        <v>55</v>
      </c>
      <c r="BE74" s="178">
        <v>1.2049876330326399</v>
      </c>
      <c r="BF74" s="179">
        <v>0.44868462208000898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0.73</v>
      </c>
      <c r="BN74" s="186"/>
      <c r="BO74" s="187">
        <v>0.95</v>
      </c>
      <c r="BP74" s="188">
        <v>0.88</v>
      </c>
      <c r="BQ74" s="186"/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133</v>
      </c>
      <c r="D75" s="166">
        <v>2.5527409769</v>
      </c>
      <c r="E75" s="167"/>
      <c r="F75" s="168">
        <v>7.0000000000000007E-2</v>
      </c>
      <c r="G75" s="168">
        <v>7.0000000000000007E-2</v>
      </c>
      <c r="H75" s="169"/>
      <c r="I75" s="170">
        <v>5</v>
      </c>
      <c r="J75" s="170">
        <v>5</v>
      </c>
      <c r="K75" s="167"/>
      <c r="L75" s="171">
        <v>1572.7042799999999</v>
      </c>
      <c r="M75" s="171">
        <v>-345.09219000000002</v>
      </c>
      <c r="N75" s="171">
        <v>1227.6120900000001</v>
      </c>
      <c r="O75" s="166">
        <v>480.89959032615599</v>
      </c>
      <c r="P75" s="172">
        <v>249.55500000000001</v>
      </c>
      <c r="Q75" s="178">
        <v>1.9270284719847499</v>
      </c>
      <c r="R75" s="179">
        <v>463.15296061166498</v>
      </c>
      <c r="S75" s="168">
        <v>0.01</v>
      </c>
      <c r="T75" s="168">
        <v>0.01</v>
      </c>
      <c r="U75" s="175">
        <v>0</v>
      </c>
      <c r="V75" s="176">
        <v>0</v>
      </c>
      <c r="W75" s="167"/>
      <c r="X75" s="175">
        <v>1962.2775799999999</v>
      </c>
      <c r="Y75" s="166">
        <v>768.69435550133699</v>
      </c>
      <c r="Z75" s="177">
        <v>573</v>
      </c>
      <c r="AA75" s="178">
        <v>1.3415259258312999</v>
      </c>
      <c r="AB75" s="179">
        <v>207.01288428356</v>
      </c>
      <c r="AC75" s="168">
        <v>0.02</v>
      </c>
      <c r="AD75" s="168">
        <v>0.02</v>
      </c>
      <c r="AE75" s="176">
        <v>0</v>
      </c>
      <c r="AF75" s="176">
        <v>0</v>
      </c>
      <c r="AG75" s="167"/>
      <c r="AH75" s="180">
        <v>211.4</v>
      </c>
      <c r="AI75" s="166">
        <v>82.812945736750805</v>
      </c>
      <c r="AJ75" s="181" t="s">
        <v>53</v>
      </c>
      <c r="AK75" s="178">
        <v>1.3144912021706501</v>
      </c>
      <c r="AL75" s="179">
        <v>18.412782146360001</v>
      </c>
      <c r="AM75" s="168">
        <v>0.02</v>
      </c>
      <c r="AN75" s="168">
        <v>0.02</v>
      </c>
      <c r="AO75" s="176">
        <v>0</v>
      </c>
      <c r="AP75" s="176">
        <v>0</v>
      </c>
      <c r="AQ75" s="167"/>
      <c r="AR75" s="180">
        <v>21.8</v>
      </c>
      <c r="AS75" s="166">
        <v>8.5398401942344808</v>
      </c>
      <c r="AT75" s="181" t="s">
        <v>54</v>
      </c>
      <c r="AU75" s="173">
        <v>0.53374001213965505</v>
      </c>
      <c r="AV75" s="174">
        <v>-27.212626756479999</v>
      </c>
      <c r="AW75" s="168"/>
      <c r="AX75" s="168"/>
      <c r="AY75" s="176">
        <v>20</v>
      </c>
      <c r="AZ75" s="176">
        <v>28</v>
      </c>
      <c r="BA75" s="167"/>
      <c r="BB75" s="184">
        <v>150</v>
      </c>
      <c r="BC75" s="180">
        <v>58.760368308952799</v>
      </c>
      <c r="BD75" s="181" t="s">
        <v>55</v>
      </c>
      <c r="BE75" s="178">
        <v>1.8362615096547801</v>
      </c>
      <c r="BF75" s="179">
        <v>51.974746487040001</v>
      </c>
      <c r="BG75" s="168">
        <v>0.02</v>
      </c>
      <c r="BH75" s="168">
        <v>0.02</v>
      </c>
      <c r="BI75" s="176">
        <v>0</v>
      </c>
      <c r="BJ75" s="176">
        <v>0</v>
      </c>
      <c r="BK75" s="169"/>
      <c r="BL75" s="185">
        <v>0.8</v>
      </c>
      <c r="BM75" s="173">
        <v>0.68</v>
      </c>
      <c r="BN75" s="186"/>
      <c r="BO75" s="187">
        <v>0.95</v>
      </c>
      <c r="BP75" s="178">
        <v>1</v>
      </c>
      <c r="BQ75" s="186">
        <v>2.5000000000000001E-3</v>
      </c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134</v>
      </c>
      <c r="D76" s="166">
        <v>2.6966891073000001</v>
      </c>
      <c r="E76" s="167"/>
      <c r="F76" s="168">
        <v>4.4999999999999998E-2</v>
      </c>
      <c r="G76" s="168">
        <v>4.4999999999999998E-2</v>
      </c>
      <c r="H76" s="169"/>
      <c r="I76" s="170">
        <v>4</v>
      </c>
      <c r="J76" s="170">
        <v>4</v>
      </c>
      <c r="K76" s="167"/>
      <c r="L76" s="171">
        <v>1538.47327</v>
      </c>
      <c r="M76" s="171">
        <v>804.08848999999998</v>
      </c>
      <c r="N76" s="171">
        <v>2342.56176</v>
      </c>
      <c r="O76" s="166">
        <v>868.68069205998995</v>
      </c>
      <c r="P76" s="172">
        <v>236.18299999999999</v>
      </c>
      <c r="Q76" s="178">
        <v>3.6779983828640899</v>
      </c>
      <c r="R76" s="179">
        <v>1578.2672118846799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1530.4460999999999</v>
      </c>
      <c r="Y76" s="166">
        <v>567.52782360304195</v>
      </c>
      <c r="Z76" s="177">
        <v>573</v>
      </c>
      <c r="AA76" s="188">
        <v>0.99044995393201096</v>
      </c>
      <c r="AB76" s="171">
        <v>-323.79733017948001</v>
      </c>
      <c r="AC76" s="168"/>
      <c r="AD76" s="168"/>
      <c r="AE76" s="176">
        <v>15</v>
      </c>
      <c r="AF76" s="176">
        <v>324</v>
      </c>
      <c r="AG76" s="167"/>
      <c r="AH76" s="180">
        <v>194.55</v>
      </c>
      <c r="AI76" s="166">
        <v>72.144022636257404</v>
      </c>
      <c r="AJ76" s="181" t="s">
        <v>53</v>
      </c>
      <c r="AK76" s="182">
        <v>1.14514321644853</v>
      </c>
      <c r="AL76" s="183">
        <v>-9.3196965118799806</v>
      </c>
      <c r="AM76" s="168">
        <v>1.4999999999999999E-2</v>
      </c>
      <c r="AN76" s="168">
        <v>1.4999999999999999E-2</v>
      </c>
      <c r="AO76" s="176">
        <v>0</v>
      </c>
      <c r="AP76" s="176">
        <v>10</v>
      </c>
      <c r="AQ76" s="167"/>
      <c r="AR76" s="180">
        <v>36.200000000000003</v>
      </c>
      <c r="AS76" s="166">
        <v>13.423868514173799</v>
      </c>
      <c r="AT76" s="181" t="s">
        <v>54</v>
      </c>
      <c r="AU76" s="188">
        <v>0.83899178213586401</v>
      </c>
      <c r="AV76" s="171">
        <v>-15.57643086016</v>
      </c>
      <c r="AW76" s="168"/>
      <c r="AX76" s="168"/>
      <c r="AY76" s="176">
        <v>7</v>
      </c>
      <c r="AZ76" s="176">
        <v>16</v>
      </c>
      <c r="BA76" s="167"/>
      <c r="BB76" s="184">
        <v>146.6</v>
      </c>
      <c r="BC76" s="180">
        <v>54.362959231433202</v>
      </c>
      <c r="BD76" s="181" t="s">
        <v>55</v>
      </c>
      <c r="BE76" s="178">
        <v>1.69884247598229</v>
      </c>
      <c r="BF76" s="179">
        <v>43.047138279679999</v>
      </c>
      <c r="BG76" s="168">
        <v>0.02</v>
      </c>
      <c r="BH76" s="168">
        <v>0.02</v>
      </c>
      <c r="BI76" s="176">
        <v>0</v>
      </c>
      <c r="BJ76" s="176">
        <v>0</v>
      </c>
      <c r="BK76" s="169"/>
      <c r="BL76" s="185">
        <v>0.8</v>
      </c>
      <c r="BM76" s="173">
        <v>0.69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135</v>
      </c>
      <c r="D77" s="166">
        <v>8.3726682362999991</v>
      </c>
      <c r="E77" s="167"/>
      <c r="F77" s="168">
        <v>0.03</v>
      </c>
      <c r="G77" s="168">
        <v>0.03</v>
      </c>
      <c r="H77" s="169"/>
      <c r="I77" s="170">
        <v>3</v>
      </c>
      <c r="J77" s="170">
        <v>3</v>
      </c>
      <c r="K77" s="167"/>
      <c r="L77" s="171">
        <v>4212.4555099999998</v>
      </c>
      <c r="M77" s="171">
        <v>1079.12366</v>
      </c>
      <c r="N77" s="171">
        <v>5291.57917</v>
      </c>
      <c r="O77" s="166">
        <v>632.00631156722204</v>
      </c>
      <c r="P77" s="172">
        <v>255.63</v>
      </c>
      <c r="Q77" s="178">
        <v>2.4723479699848299</v>
      </c>
      <c r="R77" s="179">
        <v>2723.2129525055602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3114.4665249999998</v>
      </c>
      <c r="Y77" s="166">
        <v>371.98016654919201</v>
      </c>
      <c r="Z77" s="177">
        <v>573</v>
      </c>
      <c r="AA77" s="173">
        <v>0.64918004633366799</v>
      </c>
      <c r="AB77" s="174">
        <v>-2642.5801542798799</v>
      </c>
      <c r="AC77" s="168"/>
      <c r="AD77" s="168"/>
      <c r="AE77" s="176">
        <v>1684</v>
      </c>
      <c r="AF77" s="176">
        <v>2643</v>
      </c>
      <c r="AG77" s="167"/>
      <c r="AH77" s="180">
        <v>408.1</v>
      </c>
      <c r="AI77" s="166">
        <v>48.741928914687897</v>
      </c>
      <c r="AJ77" s="181" t="s">
        <v>53</v>
      </c>
      <c r="AK77" s="173">
        <v>0.77368141134425195</v>
      </c>
      <c r="AL77" s="174">
        <v>-224.87371866428001</v>
      </c>
      <c r="AM77" s="168"/>
      <c r="AN77" s="168"/>
      <c r="AO77" s="176">
        <v>120</v>
      </c>
      <c r="AP77" s="176">
        <v>225</v>
      </c>
      <c r="AQ77" s="167"/>
      <c r="AR77" s="180">
        <v>63.4</v>
      </c>
      <c r="AS77" s="166">
        <v>7.5722575182338003</v>
      </c>
      <c r="AT77" s="181" t="s">
        <v>54</v>
      </c>
      <c r="AU77" s="173">
        <v>0.47326609488961202</v>
      </c>
      <c r="AV77" s="174">
        <v>-97.355230136960003</v>
      </c>
      <c r="AW77" s="168"/>
      <c r="AX77" s="168"/>
      <c r="AY77" s="176">
        <v>71</v>
      </c>
      <c r="AZ77" s="176">
        <v>98</v>
      </c>
      <c r="BA77" s="167"/>
      <c r="BB77" s="184">
        <v>361.6</v>
      </c>
      <c r="BC77" s="180">
        <v>43.1881438263934</v>
      </c>
      <c r="BD77" s="181" t="s">
        <v>55</v>
      </c>
      <c r="BE77" s="178">
        <v>1.34962949457479</v>
      </c>
      <c r="BF77" s="179">
        <v>40.089539726079998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0.65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136</v>
      </c>
      <c r="D78" s="166">
        <v>4.6944637315</v>
      </c>
      <c r="E78" s="167"/>
      <c r="F78" s="168">
        <v>0.03</v>
      </c>
      <c r="G78" s="168">
        <v>0.03</v>
      </c>
      <c r="H78" s="169"/>
      <c r="I78" s="170">
        <v>3</v>
      </c>
      <c r="J78" s="170">
        <v>3</v>
      </c>
      <c r="K78" s="167"/>
      <c r="L78" s="171">
        <v>3092.0095099999999</v>
      </c>
      <c r="M78" s="171">
        <v>1524.37363</v>
      </c>
      <c r="N78" s="171">
        <v>4616.3831399999999</v>
      </c>
      <c r="O78" s="166">
        <v>983.36751629880996</v>
      </c>
      <c r="P78" s="172">
        <v>287.5</v>
      </c>
      <c r="Q78" s="178">
        <v>3.4204087523436901</v>
      </c>
      <c r="R78" s="179">
        <v>2996.7931526325001</v>
      </c>
      <c r="S78" s="168">
        <v>0.01</v>
      </c>
      <c r="T78" s="168">
        <v>0.01</v>
      </c>
      <c r="U78" s="175">
        <v>0</v>
      </c>
      <c r="V78" s="176">
        <v>0</v>
      </c>
      <c r="W78" s="167"/>
      <c r="X78" s="175">
        <v>2513.0057099999999</v>
      </c>
      <c r="Y78" s="166">
        <v>535.31262647480901</v>
      </c>
      <c r="Z78" s="177">
        <v>573</v>
      </c>
      <c r="AA78" s="188">
        <v>0.93422796941502495</v>
      </c>
      <c r="AB78" s="171">
        <v>-714.90755177940002</v>
      </c>
      <c r="AC78" s="168"/>
      <c r="AD78" s="168"/>
      <c r="AE78" s="176">
        <v>177</v>
      </c>
      <c r="AF78" s="176">
        <v>715</v>
      </c>
      <c r="AG78" s="167"/>
      <c r="AH78" s="180">
        <v>202.2</v>
      </c>
      <c r="AI78" s="166">
        <v>43.072012388386703</v>
      </c>
      <c r="AJ78" s="181" t="s">
        <v>53</v>
      </c>
      <c r="AK78" s="173">
        <v>0.68368273632359799</v>
      </c>
      <c r="AL78" s="174">
        <v>-152.70145810139999</v>
      </c>
      <c r="AM78" s="168"/>
      <c r="AN78" s="168"/>
      <c r="AO78" s="176">
        <v>94</v>
      </c>
      <c r="AP78" s="176">
        <v>153</v>
      </c>
      <c r="AQ78" s="167"/>
      <c r="AR78" s="180">
        <v>64</v>
      </c>
      <c r="AS78" s="166">
        <v>13.6330800833667</v>
      </c>
      <c r="AT78" s="181" t="s">
        <v>54</v>
      </c>
      <c r="AU78" s="188">
        <v>0.85206750521041896</v>
      </c>
      <c r="AV78" s="171">
        <v>-26.133703644800001</v>
      </c>
      <c r="AW78" s="168"/>
      <c r="AX78" s="168"/>
      <c r="AY78" s="176">
        <v>12</v>
      </c>
      <c r="AZ78" s="176">
        <v>27</v>
      </c>
      <c r="BA78" s="167"/>
      <c r="BB78" s="184">
        <v>226.2</v>
      </c>
      <c r="BC78" s="180">
        <v>48.184417419649201</v>
      </c>
      <c r="BD78" s="181" t="s">
        <v>55</v>
      </c>
      <c r="BE78" s="178">
        <v>1.50576304436404</v>
      </c>
      <c r="BF78" s="179">
        <v>45.932592710400002</v>
      </c>
      <c r="BG78" s="168">
        <v>0.02</v>
      </c>
      <c r="BH78" s="168">
        <v>0.02</v>
      </c>
      <c r="BI78" s="176">
        <v>0</v>
      </c>
      <c r="BJ78" s="176">
        <v>0</v>
      </c>
      <c r="BK78" s="169"/>
      <c r="BL78" s="185">
        <v>0.8</v>
      </c>
      <c r="BM78" s="173">
        <v>0.65</v>
      </c>
      <c r="BN78" s="186"/>
      <c r="BO78" s="187">
        <v>0.95</v>
      </c>
      <c r="BP78" s="178">
        <v>1</v>
      </c>
      <c r="BQ78" s="186">
        <v>2.5000000000000001E-3</v>
      </c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138</v>
      </c>
      <c r="D79" s="166">
        <v>3.2678846699999999</v>
      </c>
      <c r="E79" s="167"/>
      <c r="F79" s="168">
        <v>0.01</v>
      </c>
      <c r="G79" s="168">
        <v>0.01</v>
      </c>
      <c r="H79" s="169"/>
      <c r="I79" s="170">
        <v>2</v>
      </c>
      <c r="J79" s="170">
        <v>2</v>
      </c>
      <c r="K79" s="167"/>
      <c r="L79" s="171">
        <v>3180.5730600000002</v>
      </c>
      <c r="M79" s="171">
        <v>1119.75172</v>
      </c>
      <c r="N79" s="171">
        <v>4300.3247799999999</v>
      </c>
      <c r="O79" s="166">
        <v>1315.9352958438401</v>
      </c>
      <c r="P79" s="172">
        <v>287.5</v>
      </c>
      <c r="Q79" s="178">
        <v>4.57716624641336</v>
      </c>
      <c r="R79" s="179">
        <v>3172.90456885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1363.4811199999999</v>
      </c>
      <c r="Y79" s="166">
        <v>417.23660951596497</v>
      </c>
      <c r="Z79" s="177">
        <v>573</v>
      </c>
      <c r="AA79" s="173">
        <v>0.72816162219191205</v>
      </c>
      <c r="AB79" s="174">
        <v>-883.51637909199997</v>
      </c>
      <c r="AC79" s="168"/>
      <c r="AD79" s="168"/>
      <c r="AE79" s="176">
        <v>510</v>
      </c>
      <c r="AF79" s="176">
        <v>884</v>
      </c>
      <c r="AG79" s="167"/>
      <c r="AH79" s="180">
        <v>66.55</v>
      </c>
      <c r="AI79" s="166">
        <v>20.3648557768717</v>
      </c>
      <c r="AJ79" s="181" t="s">
        <v>53</v>
      </c>
      <c r="AK79" s="173">
        <v>0.32325167899796298</v>
      </c>
      <c r="AL79" s="174">
        <v>-180.50208105199999</v>
      </c>
      <c r="AM79" s="168"/>
      <c r="AN79" s="168"/>
      <c r="AO79" s="176">
        <v>140</v>
      </c>
      <c r="AP79" s="176">
        <v>181</v>
      </c>
      <c r="AQ79" s="167"/>
      <c r="AR79" s="180">
        <v>15.6</v>
      </c>
      <c r="AS79" s="166">
        <v>4.77373027977759</v>
      </c>
      <c r="AT79" s="181" t="s">
        <v>54</v>
      </c>
      <c r="AU79" s="173">
        <v>0.29835814248609899</v>
      </c>
      <c r="AV79" s="174">
        <v>-47.143385664</v>
      </c>
      <c r="AW79" s="168"/>
      <c r="AX79" s="168"/>
      <c r="AY79" s="176">
        <v>37</v>
      </c>
      <c r="AZ79" s="176">
        <v>48</v>
      </c>
      <c r="BA79" s="167"/>
      <c r="BB79" s="184">
        <v>84.2</v>
      </c>
      <c r="BC79" s="180">
        <v>25.765903176748299</v>
      </c>
      <c r="BD79" s="181" t="s">
        <v>55</v>
      </c>
      <c r="BE79" s="188">
        <v>0.80518447427338302</v>
      </c>
      <c r="BF79" s="171">
        <v>-41.286771328</v>
      </c>
      <c r="BG79" s="168"/>
      <c r="BH79" s="168"/>
      <c r="BI79" s="176">
        <v>21</v>
      </c>
      <c r="BJ79" s="176">
        <v>42</v>
      </c>
      <c r="BK79" s="169"/>
      <c r="BL79" s="185">
        <v>0.8</v>
      </c>
      <c r="BM79" s="173">
        <v>0.64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139</v>
      </c>
      <c r="B80" s="165" t="s">
        <v>140</v>
      </c>
      <c r="C80" s="165" t="s">
        <v>141</v>
      </c>
      <c r="D80" s="166">
        <v>3.8796305356</v>
      </c>
      <c r="E80" s="167"/>
      <c r="F80" s="168">
        <v>3.5999999999999997E-2</v>
      </c>
      <c r="G80" s="168">
        <v>3.5999999999999997E-2</v>
      </c>
      <c r="H80" s="169"/>
      <c r="I80" s="170">
        <v>4</v>
      </c>
      <c r="J80" s="170">
        <v>4</v>
      </c>
      <c r="K80" s="167"/>
      <c r="L80" s="171">
        <v>9120.2548200000001</v>
      </c>
      <c r="M80" s="171">
        <v>2929.2651300000002</v>
      </c>
      <c r="N80" s="171">
        <v>12049.51995</v>
      </c>
      <c r="O80" s="166">
        <v>3105.84212579833</v>
      </c>
      <c r="P80" s="172">
        <v>287.5</v>
      </c>
      <c r="Q80" s="178">
        <v>10.802929133211601</v>
      </c>
      <c r="R80" s="179">
        <v>10711.047415218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2592.204745</v>
      </c>
      <c r="Y80" s="166">
        <v>668.15763027267406</v>
      </c>
      <c r="Z80" s="177">
        <v>573</v>
      </c>
      <c r="AA80" s="182">
        <v>1.1660691627795401</v>
      </c>
      <c r="AB80" s="183">
        <v>-75.429211278560203</v>
      </c>
      <c r="AC80" s="168">
        <v>1.7000000000000001E-2</v>
      </c>
      <c r="AD80" s="168">
        <v>1.7000000000000001E-2</v>
      </c>
      <c r="AE80" s="176">
        <v>0</v>
      </c>
      <c r="AF80" s="176">
        <v>76</v>
      </c>
      <c r="AG80" s="167"/>
      <c r="AH80" s="180">
        <v>165.9</v>
      </c>
      <c r="AI80" s="166">
        <v>42.761803856753801</v>
      </c>
      <c r="AJ80" s="181" t="s">
        <v>53</v>
      </c>
      <c r="AK80" s="173">
        <v>0.67875879137704498</v>
      </c>
      <c r="AL80" s="174">
        <v>-127.40006849136</v>
      </c>
      <c r="AM80" s="168"/>
      <c r="AN80" s="168"/>
      <c r="AO80" s="176">
        <v>79</v>
      </c>
      <c r="AP80" s="176">
        <v>128</v>
      </c>
      <c r="AQ80" s="167"/>
      <c r="AR80" s="180">
        <v>22.2</v>
      </c>
      <c r="AS80" s="166">
        <v>5.7221943678115403</v>
      </c>
      <c r="AT80" s="181" t="s">
        <v>54</v>
      </c>
      <c r="AU80" s="173">
        <v>0.35763714798822099</v>
      </c>
      <c r="AV80" s="174">
        <v>-52.288906283519999</v>
      </c>
      <c r="AW80" s="168"/>
      <c r="AX80" s="168"/>
      <c r="AY80" s="176">
        <v>40</v>
      </c>
      <c r="AZ80" s="176">
        <v>53</v>
      </c>
      <c r="BA80" s="167"/>
      <c r="BB80" s="184">
        <v>135.4</v>
      </c>
      <c r="BC80" s="180">
        <v>34.9002305135893</v>
      </c>
      <c r="BD80" s="181" t="s">
        <v>55</v>
      </c>
      <c r="BE80" s="182">
        <v>1.0906322035496701</v>
      </c>
      <c r="BF80" s="183">
        <v>-13.577812567040001</v>
      </c>
      <c r="BG80" s="168">
        <v>8.9999999999999993E-3</v>
      </c>
      <c r="BH80" s="168">
        <v>8.9999999999999993E-3</v>
      </c>
      <c r="BI80" s="176">
        <v>0</v>
      </c>
      <c r="BJ80" s="176">
        <v>14</v>
      </c>
      <c r="BK80" s="169"/>
      <c r="BL80" s="185">
        <v>0.8</v>
      </c>
      <c r="BM80" s="188">
        <v>0.73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139</v>
      </c>
      <c r="B81" s="165" t="s">
        <v>140</v>
      </c>
      <c r="C81" s="165" t="s">
        <v>142</v>
      </c>
      <c r="D81" s="166">
        <v>7.9105611499000004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2178.1013600000001</v>
      </c>
      <c r="M81" s="171">
        <v>3634.1368200000002</v>
      </c>
      <c r="N81" s="171">
        <v>5812.2381800000003</v>
      </c>
      <c r="O81" s="166">
        <v>734.74410599474004</v>
      </c>
      <c r="P81" s="172">
        <v>287.5</v>
      </c>
      <c r="Q81" s="178">
        <v>2.55563167302518</v>
      </c>
      <c r="R81" s="179">
        <v>3083.0945832845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2934.9075899999998</v>
      </c>
      <c r="Y81" s="166">
        <v>371.01130177561402</v>
      </c>
      <c r="Z81" s="177">
        <v>573</v>
      </c>
      <c r="AA81" s="173">
        <v>0.64748918285447499</v>
      </c>
      <c r="AB81" s="174">
        <v>-2504.3942566712399</v>
      </c>
      <c r="AC81" s="168"/>
      <c r="AD81" s="168"/>
      <c r="AE81" s="176">
        <v>1598</v>
      </c>
      <c r="AF81" s="176">
        <v>2505</v>
      </c>
      <c r="AG81" s="167"/>
      <c r="AH81" s="180">
        <v>304.39999999999998</v>
      </c>
      <c r="AI81" s="166">
        <v>38.480203140057597</v>
      </c>
      <c r="AJ81" s="181" t="s">
        <v>53</v>
      </c>
      <c r="AK81" s="173">
        <v>0.61079687523901005</v>
      </c>
      <c r="AL81" s="174">
        <v>-293.63842293243999</v>
      </c>
      <c r="AM81" s="168"/>
      <c r="AN81" s="168"/>
      <c r="AO81" s="176">
        <v>194</v>
      </c>
      <c r="AP81" s="176">
        <v>294</v>
      </c>
      <c r="AQ81" s="167"/>
      <c r="AR81" s="180">
        <v>54.6</v>
      </c>
      <c r="AS81" s="166">
        <v>6.9021652150037696</v>
      </c>
      <c r="AT81" s="181" t="s">
        <v>54</v>
      </c>
      <c r="AU81" s="173">
        <v>0.43138532593773599</v>
      </c>
      <c r="AV81" s="174">
        <v>-97.282774078079996</v>
      </c>
      <c r="AW81" s="168"/>
      <c r="AX81" s="168"/>
      <c r="AY81" s="176">
        <v>72</v>
      </c>
      <c r="AZ81" s="176">
        <v>98</v>
      </c>
      <c r="BA81" s="167"/>
      <c r="BB81" s="184">
        <v>313.39999999999998</v>
      </c>
      <c r="BC81" s="180">
        <v>39.617922680992301</v>
      </c>
      <c r="BD81" s="181" t="s">
        <v>55</v>
      </c>
      <c r="BE81" s="178">
        <v>1.2380600837810101</v>
      </c>
      <c r="BF81" s="179">
        <v>9.6344518438400506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0.59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139</v>
      </c>
      <c r="B82" s="165" t="s">
        <v>140</v>
      </c>
      <c r="C82" s="165" t="s">
        <v>143</v>
      </c>
      <c r="D82" s="166">
        <v>6.6690591390999998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13136.58935</v>
      </c>
      <c r="M82" s="171">
        <v>1475.78033</v>
      </c>
      <c r="N82" s="171">
        <v>14612.36968</v>
      </c>
      <c r="O82" s="166">
        <v>2191.06914112205</v>
      </c>
      <c r="P82" s="172">
        <v>271.31</v>
      </c>
      <c r="Q82" s="178">
        <v>8.0758878814715604</v>
      </c>
      <c r="R82" s="179">
        <v>12441.1107579649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3225.53541</v>
      </c>
      <c r="Y82" s="166">
        <v>483.65674118692698</v>
      </c>
      <c r="Z82" s="177">
        <v>573</v>
      </c>
      <c r="AA82" s="188">
        <v>0.84407808235065795</v>
      </c>
      <c r="AB82" s="171">
        <v>-1360.1096540451599</v>
      </c>
      <c r="AC82" s="168"/>
      <c r="AD82" s="168"/>
      <c r="AE82" s="176">
        <v>596</v>
      </c>
      <c r="AF82" s="176">
        <v>1361</v>
      </c>
      <c r="AG82" s="167"/>
      <c r="AH82" s="180">
        <v>330.8</v>
      </c>
      <c r="AI82" s="166">
        <v>49.602199215861503</v>
      </c>
      <c r="AJ82" s="181" t="s">
        <v>53</v>
      </c>
      <c r="AK82" s="173">
        <v>0.78733649548986495</v>
      </c>
      <c r="AL82" s="174">
        <v>-173.38087091596</v>
      </c>
      <c r="AM82" s="168"/>
      <c r="AN82" s="168"/>
      <c r="AO82" s="176">
        <v>90</v>
      </c>
      <c r="AP82" s="176">
        <v>174</v>
      </c>
      <c r="AQ82" s="167"/>
      <c r="AR82" s="180">
        <v>60.4</v>
      </c>
      <c r="AS82" s="166">
        <v>9.0567497963664891</v>
      </c>
      <c r="AT82" s="181" t="s">
        <v>54</v>
      </c>
      <c r="AU82" s="173">
        <v>0.56604686227290602</v>
      </c>
      <c r="AV82" s="174">
        <v>-67.645935470720005</v>
      </c>
      <c r="AW82" s="168"/>
      <c r="AX82" s="168"/>
      <c r="AY82" s="176">
        <v>47</v>
      </c>
      <c r="AZ82" s="176">
        <v>68</v>
      </c>
      <c r="BA82" s="167"/>
      <c r="BB82" s="184">
        <v>275.39999999999998</v>
      </c>
      <c r="BC82" s="180">
        <v>41.295180362902798</v>
      </c>
      <c r="BD82" s="181" t="s">
        <v>55</v>
      </c>
      <c r="BE82" s="178">
        <v>1.29047438634071</v>
      </c>
      <c r="BF82" s="179">
        <v>19.308129058559999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88">
        <v>0.74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139</v>
      </c>
      <c r="B83" s="165" t="s">
        <v>140</v>
      </c>
      <c r="C83" s="165" t="s">
        <v>144</v>
      </c>
      <c r="D83" s="166">
        <v>0.90801949250000003</v>
      </c>
      <c r="E83" s="167"/>
      <c r="F83" s="168">
        <v>0.02</v>
      </c>
      <c r="G83" s="168">
        <v>0.02</v>
      </c>
      <c r="H83" s="169"/>
      <c r="I83" s="170">
        <v>2</v>
      </c>
      <c r="J83" s="170">
        <v>2</v>
      </c>
      <c r="K83" s="167"/>
      <c r="L83" s="171">
        <v>-8989.6290000000008</v>
      </c>
      <c r="M83" s="171">
        <v>-1747.70876</v>
      </c>
      <c r="N83" s="171">
        <v>-10737.33776</v>
      </c>
      <c r="O83" s="166">
        <v>-11825.007996730899</v>
      </c>
      <c r="P83" s="172">
        <v>287.5</v>
      </c>
      <c r="Q83" s="173">
        <v>-41.130462597324701</v>
      </c>
      <c r="R83" s="174">
        <v>-11050.604484912499</v>
      </c>
      <c r="S83" s="168"/>
      <c r="T83" s="168"/>
      <c r="U83" s="175">
        <v>10999</v>
      </c>
      <c r="V83" s="176">
        <v>11051</v>
      </c>
      <c r="W83" s="167"/>
      <c r="X83" s="175">
        <v>354.96262000000002</v>
      </c>
      <c r="Y83" s="166">
        <v>390.91960352382</v>
      </c>
      <c r="Z83" s="177">
        <v>573</v>
      </c>
      <c r="AA83" s="173">
        <v>0.68223316496303599</v>
      </c>
      <c r="AB83" s="174">
        <v>-269.39158304300003</v>
      </c>
      <c r="AC83" s="168"/>
      <c r="AD83" s="168"/>
      <c r="AE83" s="176">
        <v>166</v>
      </c>
      <c r="AF83" s="176">
        <v>270</v>
      </c>
      <c r="AG83" s="167"/>
      <c r="AH83" s="180">
        <v>23.6</v>
      </c>
      <c r="AI83" s="166">
        <v>25.990631473145399</v>
      </c>
      <c r="AJ83" s="181" t="s">
        <v>53</v>
      </c>
      <c r="AK83" s="173">
        <v>0.41254970592294299</v>
      </c>
      <c r="AL83" s="174">
        <v>-45.046273632999998</v>
      </c>
      <c r="AM83" s="168"/>
      <c r="AN83" s="168"/>
      <c r="AO83" s="176">
        <v>34</v>
      </c>
      <c r="AP83" s="176">
        <v>46</v>
      </c>
      <c r="AQ83" s="167"/>
      <c r="AR83" s="180"/>
      <c r="AS83" s="166" t="s">
        <v>145</v>
      </c>
      <c r="AT83" s="181" t="s">
        <v>54</v>
      </c>
      <c r="AU83" s="173"/>
      <c r="AV83" s="174"/>
      <c r="AW83" s="168"/>
      <c r="AX83" s="168"/>
      <c r="AY83" s="176">
        <v>15</v>
      </c>
      <c r="AZ83" s="176">
        <v>18</v>
      </c>
      <c r="BA83" s="167"/>
      <c r="BB83" s="184">
        <v>60.4</v>
      </c>
      <c r="BC83" s="180">
        <v>66.518395804151695</v>
      </c>
      <c r="BD83" s="181" t="s">
        <v>55</v>
      </c>
      <c r="BE83" s="178">
        <v>2.07869986887974</v>
      </c>
      <c r="BF83" s="179">
        <v>25.532051488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/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139</v>
      </c>
      <c r="B84" s="165" t="s">
        <v>140</v>
      </c>
      <c r="C84" s="165" t="s">
        <v>146</v>
      </c>
      <c r="D84" s="166">
        <v>1.467204301</v>
      </c>
      <c r="E84" s="167"/>
      <c r="F84" s="168"/>
      <c r="G84" s="168"/>
      <c r="H84" s="169"/>
      <c r="I84" s="170">
        <v>2</v>
      </c>
      <c r="J84" s="170">
        <v>2</v>
      </c>
      <c r="K84" s="167"/>
      <c r="L84" s="171">
        <v>-7570.0501599999998</v>
      </c>
      <c r="M84" s="171">
        <v>-1205.2751499999999</v>
      </c>
      <c r="N84" s="171">
        <v>-8775.3253100000002</v>
      </c>
      <c r="O84" s="166">
        <v>-5980.9839052537</v>
      </c>
      <c r="P84" s="172">
        <v>264.70999999999998</v>
      </c>
      <c r="Q84" s="173">
        <v>-22.594476616877699</v>
      </c>
      <c r="R84" s="174">
        <v>-9241.3856906212495</v>
      </c>
      <c r="S84" s="168"/>
      <c r="T84" s="168"/>
      <c r="U84" s="175">
        <v>9164</v>
      </c>
      <c r="V84" s="176">
        <v>9242</v>
      </c>
      <c r="W84" s="167"/>
      <c r="X84" s="175">
        <v>368.50261</v>
      </c>
      <c r="Y84" s="166">
        <v>251.15971221515699</v>
      </c>
      <c r="Z84" s="177">
        <v>573</v>
      </c>
      <c r="AA84" s="173">
        <v>0.438324105087533</v>
      </c>
      <c r="AB84" s="174">
        <v>-640.34706736759995</v>
      </c>
      <c r="AC84" s="168"/>
      <c r="AD84" s="168"/>
      <c r="AE84" s="176">
        <v>473</v>
      </c>
      <c r="AF84" s="176">
        <v>641</v>
      </c>
      <c r="AG84" s="167"/>
      <c r="AH84" s="180">
        <v>65.2</v>
      </c>
      <c r="AI84" s="166">
        <v>44.438255773624498</v>
      </c>
      <c r="AJ84" s="181" t="s">
        <v>53</v>
      </c>
      <c r="AK84" s="173">
        <v>0.70536913926388101</v>
      </c>
      <c r="AL84" s="174">
        <v>-45.720645155600003</v>
      </c>
      <c r="AM84" s="168"/>
      <c r="AN84" s="168"/>
      <c r="AO84" s="176">
        <v>28</v>
      </c>
      <c r="AP84" s="176">
        <v>46</v>
      </c>
      <c r="AQ84" s="167"/>
      <c r="AR84" s="180">
        <v>1.8</v>
      </c>
      <c r="AS84" s="166">
        <v>1.2268230121552799</v>
      </c>
      <c r="AT84" s="181" t="s">
        <v>54</v>
      </c>
      <c r="AU84" s="173">
        <v>7.6676438259704993E-2</v>
      </c>
      <c r="AV84" s="174">
        <v>-26.3703225792</v>
      </c>
      <c r="AW84" s="168"/>
      <c r="AX84" s="168"/>
      <c r="AY84" s="176">
        <v>22</v>
      </c>
      <c r="AZ84" s="176">
        <v>27</v>
      </c>
      <c r="BA84" s="167"/>
      <c r="BB84" s="184">
        <v>26</v>
      </c>
      <c r="BC84" s="180">
        <v>17.720776842242898</v>
      </c>
      <c r="BD84" s="181" t="s">
        <v>55</v>
      </c>
      <c r="BE84" s="173">
        <v>0.55377427632009102</v>
      </c>
      <c r="BF84" s="174">
        <v>-30.340645158400001</v>
      </c>
      <c r="BG84" s="168"/>
      <c r="BH84" s="168"/>
      <c r="BI84" s="176">
        <v>21</v>
      </c>
      <c r="BJ84" s="176">
        <v>31</v>
      </c>
      <c r="BK84" s="169"/>
      <c r="BL84" s="185">
        <v>0.8</v>
      </c>
      <c r="BM84" s="178">
        <v>1</v>
      </c>
      <c r="BN84" s="186">
        <v>7.4999999999999997E-3</v>
      </c>
      <c r="BO84" s="187">
        <v>0.95</v>
      </c>
      <c r="BP84" s="178">
        <v>1</v>
      </c>
      <c r="BQ84" s="186">
        <v>2.5000000000000001E-3</v>
      </c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147</v>
      </c>
      <c r="D85" s="166">
        <v>4.5305552576999997</v>
      </c>
      <c r="E85" s="167"/>
      <c r="F85" s="168">
        <v>0.03</v>
      </c>
      <c r="G85" s="168">
        <v>0.03</v>
      </c>
      <c r="H85" s="169"/>
      <c r="I85" s="170">
        <v>3</v>
      </c>
      <c r="J85" s="170">
        <v>3</v>
      </c>
      <c r="K85" s="167"/>
      <c r="L85" s="171">
        <v>2237.18253</v>
      </c>
      <c r="M85" s="171">
        <v>4037.2611299999999</v>
      </c>
      <c r="N85" s="171">
        <v>6274.4436599999999</v>
      </c>
      <c r="O85" s="166">
        <v>1384.91714659834</v>
      </c>
      <c r="P85" s="172">
        <v>265.83499999999998</v>
      </c>
      <c r="Q85" s="178">
        <v>5.2096870111096703</v>
      </c>
      <c r="R85" s="179">
        <v>4829.1874716831799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2440.217905</v>
      </c>
      <c r="Y85" s="166">
        <v>538.61342952448899</v>
      </c>
      <c r="Z85" s="177">
        <v>573</v>
      </c>
      <c r="AA85" s="188">
        <v>0.93998853320155096</v>
      </c>
      <c r="AB85" s="171">
        <v>-674.99189019452103</v>
      </c>
      <c r="AC85" s="168"/>
      <c r="AD85" s="168"/>
      <c r="AE85" s="176">
        <v>156</v>
      </c>
      <c r="AF85" s="176">
        <v>675</v>
      </c>
      <c r="AG85" s="167"/>
      <c r="AH85" s="180">
        <v>266.10000000000002</v>
      </c>
      <c r="AI85" s="166">
        <v>58.734522561609701</v>
      </c>
      <c r="AJ85" s="181" t="s">
        <v>53</v>
      </c>
      <c r="AK85" s="188">
        <v>0.93229400891443903</v>
      </c>
      <c r="AL85" s="171">
        <v>-76.409977482119999</v>
      </c>
      <c r="AM85" s="168"/>
      <c r="AN85" s="168"/>
      <c r="AO85" s="176">
        <v>20</v>
      </c>
      <c r="AP85" s="176">
        <v>77</v>
      </c>
      <c r="AQ85" s="167"/>
      <c r="AR85" s="180">
        <v>58</v>
      </c>
      <c r="AS85" s="166">
        <v>12.801962828159899</v>
      </c>
      <c r="AT85" s="181" t="s">
        <v>54</v>
      </c>
      <c r="AU85" s="188">
        <v>0.80012267675999604</v>
      </c>
      <c r="AV85" s="171">
        <v>-28.986660947840001</v>
      </c>
      <c r="AW85" s="168"/>
      <c r="AX85" s="168"/>
      <c r="AY85" s="176">
        <v>15</v>
      </c>
      <c r="AZ85" s="176">
        <v>29</v>
      </c>
      <c r="BA85" s="167"/>
      <c r="BB85" s="184">
        <v>175.4</v>
      </c>
      <c r="BC85" s="180">
        <v>38.714901380332002</v>
      </c>
      <c r="BD85" s="181" t="s">
        <v>55</v>
      </c>
      <c r="BE85" s="178">
        <v>1.2098406681353699</v>
      </c>
      <c r="BF85" s="179">
        <v>1.4266781043199901</v>
      </c>
      <c r="BG85" s="168">
        <v>0.02</v>
      </c>
      <c r="BH85" s="168">
        <v>0.02</v>
      </c>
      <c r="BI85" s="176">
        <v>0</v>
      </c>
      <c r="BJ85" s="176">
        <v>0</v>
      </c>
      <c r="BK85" s="169"/>
      <c r="BL85" s="185">
        <v>0.8</v>
      </c>
      <c r="BM85" s="188">
        <v>0.74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148</v>
      </c>
      <c r="D86" s="166">
        <v>5.8922408080000004</v>
      </c>
      <c r="E86" s="167"/>
      <c r="F86" s="168">
        <v>0.03</v>
      </c>
      <c r="G86" s="168">
        <v>0.03</v>
      </c>
      <c r="H86" s="169"/>
      <c r="I86" s="170">
        <v>3</v>
      </c>
      <c r="J86" s="170">
        <v>3</v>
      </c>
      <c r="K86" s="167"/>
      <c r="L86" s="171">
        <v>5203.7006000000001</v>
      </c>
      <c r="M86" s="171">
        <v>3443.7149300000001</v>
      </c>
      <c r="N86" s="171">
        <v>8647.4155300000002</v>
      </c>
      <c r="O86" s="166">
        <v>1467.5937070085899</v>
      </c>
      <c r="P86" s="172">
        <v>266.37799999999999</v>
      </c>
      <c r="Q86" s="178">
        <v>5.5094403704832597</v>
      </c>
      <c r="R86" s="179">
        <v>6763.9395436558898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2571.5430150000002</v>
      </c>
      <c r="Y86" s="166">
        <v>436.42870323775099</v>
      </c>
      <c r="Z86" s="177">
        <v>573</v>
      </c>
      <c r="AA86" s="173">
        <v>0.76165567755279495</v>
      </c>
      <c r="AB86" s="174">
        <v>-1479.9617645808</v>
      </c>
      <c r="AC86" s="168"/>
      <c r="AD86" s="168"/>
      <c r="AE86" s="176">
        <v>805</v>
      </c>
      <c r="AF86" s="176">
        <v>1480</v>
      </c>
      <c r="AG86" s="167"/>
      <c r="AH86" s="180">
        <v>300.2</v>
      </c>
      <c r="AI86" s="166">
        <v>50.948358999926299</v>
      </c>
      <c r="AJ86" s="181" t="s">
        <v>53</v>
      </c>
      <c r="AK86" s="188">
        <v>0.808704111109942</v>
      </c>
      <c r="AL86" s="171">
        <v>-145.25340508479999</v>
      </c>
      <c r="AM86" s="168"/>
      <c r="AN86" s="168"/>
      <c r="AO86" s="176">
        <v>72</v>
      </c>
      <c r="AP86" s="176">
        <v>146</v>
      </c>
      <c r="AQ86" s="167"/>
      <c r="AR86" s="180">
        <v>25.4</v>
      </c>
      <c r="AS86" s="166">
        <v>4.31075389273194</v>
      </c>
      <c r="AT86" s="181" t="s">
        <v>54</v>
      </c>
      <c r="AU86" s="173">
        <v>0.26942211829574603</v>
      </c>
      <c r="AV86" s="174">
        <v>-87.731023513599993</v>
      </c>
      <c r="AW86" s="168"/>
      <c r="AX86" s="168"/>
      <c r="AY86" s="176">
        <v>69</v>
      </c>
      <c r="AZ86" s="176">
        <v>88</v>
      </c>
      <c r="BA86" s="167"/>
      <c r="BB86" s="184">
        <v>245</v>
      </c>
      <c r="BC86" s="180">
        <v>41.580106445642699</v>
      </c>
      <c r="BD86" s="181" t="s">
        <v>55</v>
      </c>
      <c r="BE86" s="178">
        <v>1.2993783264263401</v>
      </c>
      <c r="BF86" s="179">
        <v>18.737952972799999</v>
      </c>
      <c r="BG86" s="168">
        <v>0.02</v>
      </c>
      <c r="BH86" s="168">
        <v>0.02</v>
      </c>
      <c r="BI86" s="176">
        <v>0</v>
      </c>
      <c r="BJ86" s="176">
        <v>0</v>
      </c>
      <c r="BK86" s="169"/>
      <c r="BL86" s="185">
        <v>0.8</v>
      </c>
      <c r="BM86" s="188">
        <v>0.72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149</v>
      </c>
      <c r="D87" s="166">
        <v>5.1931595485999997</v>
      </c>
      <c r="E87" s="167"/>
      <c r="F87" s="168">
        <v>3.7999999999999999E-2</v>
      </c>
      <c r="G87" s="168">
        <v>3.7999999999999999E-2</v>
      </c>
      <c r="H87" s="169"/>
      <c r="I87" s="170">
        <v>4</v>
      </c>
      <c r="J87" s="170">
        <v>4</v>
      </c>
      <c r="K87" s="167"/>
      <c r="L87" s="171">
        <v>4188.0902500000002</v>
      </c>
      <c r="M87" s="171">
        <v>3324.2438400000001</v>
      </c>
      <c r="N87" s="171">
        <v>7512.3340900000003</v>
      </c>
      <c r="O87" s="166">
        <v>1446.58257072522</v>
      </c>
      <c r="P87" s="172">
        <v>247.02500000000001</v>
      </c>
      <c r="Q87" s="178">
        <v>5.8560168838183202</v>
      </c>
      <c r="R87" s="179">
        <v>5972.9258050085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3202.3403199999998</v>
      </c>
      <c r="Y87" s="166">
        <v>616.64585692602202</v>
      </c>
      <c r="Z87" s="177">
        <v>573</v>
      </c>
      <c r="AA87" s="182">
        <v>1.0761707799756099</v>
      </c>
      <c r="AB87" s="183">
        <v>-368.47618561736101</v>
      </c>
      <c r="AC87" s="168">
        <v>8.0000000000000002E-3</v>
      </c>
      <c r="AD87" s="168">
        <v>8.0000000000000002E-3</v>
      </c>
      <c r="AE87" s="176">
        <v>0</v>
      </c>
      <c r="AF87" s="176">
        <v>369</v>
      </c>
      <c r="AG87" s="167"/>
      <c r="AH87" s="180">
        <v>313.39999999999998</v>
      </c>
      <c r="AI87" s="166">
        <v>60.3486176511731</v>
      </c>
      <c r="AJ87" s="181" t="s">
        <v>53</v>
      </c>
      <c r="AK87" s="188">
        <v>0.95791456589163604</v>
      </c>
      <c r="AL87" s="171">
        <v>-79.202861874160007</v>
      </c>
      <c r="AM87" s="168"/>
      <c r="AN87" s="168"/>
      <c r="AO87" s="176">
        <v>14</v>
      </c>
      <c r="AP87" s="176">
        <v>80</v>
      </c>
      <c r="AQ87" s="167"/>
      <c r="AR87" s="180">
        <v>58.5</v>
      </c>
      <c r="AS87" s="166">
        <v>11.2648185468846</v>
      </c>
      <c r="AT87" s="181" t="s">
        <v>54</v>
      </c>
      <c r="AU87" s="173">
        <v>0.70405115918028605</v>
      </c>
      <c r="AV87" s="174">
        <v>-41.208663333120001</v>
      </c>
      <c r="AW87" s="168"/>
      <c r="AX87" s="168"/>
      <c r="AY87" s="176">
        <v>25</v>
      </c>
      <c r="AZ87" s="176">
        <v>42</v>
      </c>
      <c r="BA87" s="167"/>
      <c r="BB87" s="184">
        <v>246.6</v>
      </c>
      <c r="BC87" s="180">
        <v>47.485542797636498</v>
      </c>
      <c r="BD87" s="181" t="s">
        <v>55</v>
      </c>
      <c r="BE87" s="178">
        <v>1.4839232124261399</v>
      </c>
      <c r="BF87" s="179">
        <v>47.18267333376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0.73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150</v>
      </c>
      <c r="D88" s="166">
        <v>8.3445356483000008</v>
      </c>
      <c r="E88" s="167"/>
      <c r="F88" s="168">
        <v>0.01</v>
      </c>
      <c r="G88" s="168">
        <v>0.01</v>
      </c>
      <c r="H88" s="169"/>
      <c r="I88" s="170">
        <v>2</v>
      </c>
      <c r="J88" s="170">
        <v>2</v>
      </c>
      <c r="K88" s="167"/>
      <c r="L88" s="171">
        <v>4215.6121800000001</v>
      </c>
      <c r="M88" s="171">
        <v>3695.0492800000002</v>
      </c>
      <c r="N88" s="171">
        <v>7910.6614600000003</v>
      </c>
      <c r="O88" s="166">
        <v>948.00499313722798</v>
      </c>
      <c r="P88" s="172">
        <v>287.5</v>
      </c>
      <c r="Q88" s="178">
        <v>3.29740867178166</v>
      </c>
      <c r="R88" s="179">
        <v>5031.7966613364997</v>
      </c>
      <c r="S88" s="168">
        <v>0.01</v>
      </c>
      <c r="T88" s="168">
        <v>0.01</v>
      </c>
      <c r="U88" s="175">
        <v>0</v>
      </c>
      <c r="V88" s="176">
        <v>0</v>
      </c>
      <c r="W88" s="167"/>
      <c r="X88" s="175">
        <v>3095.6416899999999</v>
      </c>
      <c r="Y88" s="166">
        <v>370.97830490192302</v>
      </c>
      <c r="Z88" s="177">
        <v>573</v>
      </c>
      <c r="AA88" s="173">
        <v>0.64743159668747396</v>
      </c>
      <c r="AB88" s="174">
        <v>-2642.06102177108</v>
      </c>
      <c r="AC88" s="168"/>
      <c r="AD88" s="168"/>
      <c r="AE88" s="176">
        <v>1686</v>
      </c>
      <c r="AF88" s="176">
        <v>2643</v>
      </c>
      <c r="AG88" s="167"/>
      <c r="AH88" s="180">
        <v>419.9</v>
      </c>
      <c r="AI88" s="166">
        <v>50.320355463463599</v>
      </c>
      <c r="AJ88" s="181" t="s">
        <v>53</v>
      </c>
      <c r="AK88" s="188">
        <v>0.79873580100735897</v>
      </c>
      <c r="AL88" s="171">
        <v>-210.94689501148</v>
      </c>
      <c r="AM88" s="168"/>
      <c r="AN88" s="168"/>
      <c r="AO88" s="176">
        <v>106</v>
      </c>
      <c r="AP88" s="176">
        <v>211</v>
      </c>
      <c r="AQ88" s="167"/>
      <c r="AR88" s="180">
        <v>33.9</v>
      </c>
      <c r="AS88" s="166">
        <v>4.0625388192698697</v>
      </c>
      <c r="AT88" s="181" t="s">
        <v>54</v>
      </c>
      <c r="AU88" s="173">
        <v>0.25390867620436702</v>
      </c>
      <c r="AV88" s="174">
        <v>-126.31508444735999</v>
      </c>
      <c r="AW88" s="168"/>
      <c r="AX88" s="168"/>
      <c r="AY88" s="176">
        <v>100</v>
      </c>
      <c r="AZ88" s="176">
        <v>127</v>
      </c>
      <c r="BA88" s="167"/>
      <c r="BB88" s="184">
        <v>230.6</v>
      </c>
      <c r="BC88" s="180">
        <v>27.634851083293</v>
      </c>
      <c r="BD88" s="181" t="s">
        <v>55</v>
      </c>
      <c r="BE88" s="188">
        <v>0.86358909635290504</v>
      </c>
      <c r="BF88" s="171">
        <v>-89.830168894720003</v>
      </c>
      <c r="BG88" s="168"/>
      <c r="BH88" s="168"/>
      <c r="BI88" s="176">
        <v>37</v>
      </c>
      <c r="BJ88" s="176">
        <v>90</v>
      </c>
      <c r="BK88" s="169"/>
      <c r="BL88" s="185">
        <v>0.8</v>
      </c>
      <c r="BM88" s="188">
        <v>0.76</v>
      </c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151</v>
      </c>
      <c r="D89" s="166">
        <v>5.3647351549</v>
      </c>
      <c r="E89" s="167"/>
      <c r="F89" s="168">
        <v>2.1000000000000001E-2</v>
      </c>
      <c r="G89" s="168">
        <v>2.1000000000000001E-2</v>
      </c>
      <c r="H89" s="169"/>
      <c r="I89" s="170">
        <v>3</v>
      </c>
      <c r="J89" s="170">
        <v>3</v>
      </c>
      <c r="K89" s="167"/>
      <c r="L89" s="171">
        <v>2798.4117099999999</v>
      </c>
      <c r="M89" s="171">
        <v>-1900.2298599999999</v>
      </c>
      <c r="N89" s="171">
        <v>898.18185000000005</v>
      </c>
      <c r="O89" s="166">
        <v>167.42333480891901</v>
      </c>
      <c r="P89" s="172">
        <v>287.5</v>
      </c>
      <c r="Q89" s="173">
        <v>0.58234203411797802</v>
      </c>
      <c r="R89" s="174">
        <v>-952.65177844050004</v>
      </c>
      <c r="S89" s="168"/>
      <c r="T89" s="168"/>
      <c r="U89" s="175">
        <v>645</v>
      </c>
      <c r="V89" s="176">
        <v>953</v>
      </c>
      <c r="W89" s="167"/>
      <c r="X89" s="175">
        <v>2528.3486549999998</v>
      </c>
      <c r="Y89" s="166">
        <v>471.29048909165198</v>
      </c>
      <c r="Z89" s="177">
        <v>573</v>
      </c>
      <c r="AA89" s="188">
        <v>0.82249649056134699</v>
      </c>
      <c r="AB89" s="171">
        <v>-1160.4432375092399</v>
      </c>
      <c r="AC89" s="168"/>
      <c r="AD89" s="168"/>
      <c r="AE89" s="176">
        <v>546</v>
      </c>
      <c r="AF89" s="176">
        <v>1161</v>
      </c>
      <c r="AG89" s="167"/>
      <c r="AH89" s="180">
        <v>341.55</v>
      </c>
      <c r="AI89" s="166">
        <v>63.665771028423997</v>
      </c>
      <c r="AJ89" s="181" t="s">
        <v>53</v>
      </c>
      <c r="AK89" s="182">
        <v>1.01056779410197</v>
      </c>
      <c r="AL89" s="183">
        <v>-64.023977710439993</v>
      </c>
      <c r="AM89" s="168">
        <v>1E-3</v>
      </c>
      <c r="AN89" s="168">
        <v>1E-3</v>
      </c>
      <c r="AO89" s="176">
        <v>0</v>
      </c>
      <c r="AP89" s="176">
        <v>65</v>
      </c>
      <c r="AQ89" s="167"/>
      <c r="AR89" s="180">
        <v>20.100000000000001</v>
      </c>
      <c r="AS89" s="166">
        <v>3.7466900824808098</v>
      </c>
      <c r="AT89" s="181" t="s">
        <v>54</v>
      </c>
      <c r="AU89" s="173">
        <v>0.234168130155051</v>
      </c>
      <c r="AV89" s="174">
        <v>-82.902914974080005</v>
      </c>
      <c r="AW89" s="168"/>
      <c r="AX89" s="168"/>
      <c r="AY89" s="176">
        <v>66</v>
      </c>
      <c r="AZ89" s="176">
        <v>83</v>
      </c>
      <c r="BA89" s="167"/>
      <c r="BB89" s="184">
        <v>217</v>
      </c>
      <c r="BC89" s="180">
        <v>40.449340691459497</v>
      </c>
      <c r="BD89" s="181" t="s">
        <v>55</v>
      </c>
      <c r="BE89" s="178">
        <v>1.2640418966081099</v>
      </c>
      <c r="BF89" s="179">
        <v>10.994170051839999</v>
      </c>
      <c r="BG89" s="168">
        <v>0.02</v>
      </c>
      <c r="BH89" s="168">
        <v>0.02</v>
      </c>
      <c r="BI89" s="176">
        <v>0</v>
      </c>
      <c r="BJ89" s="176">
        <v>0</v>
      </c>
      <c r="BK89" s="169"/>
      <c r="BL89" s="185">
        <v>0.8</v>
      </c>
      <c r="BM89" s="188">
        <v>0.7</v>
      </c>
      <c r="BN89" s="186"/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153</v>
      </c>
      <c r="D90" s="166">
        <v>3.3550369468999999</v>
      </c>
      <c r="E90" s="167"/>
      <c r="F90" s="168">
        <v>4.5999999999999999E-2</v>
      </c>
      <c r="G90" s="168">
        <v>4.5999999999999999E-2</v>
      </c>
      <c r="H90" s="169"/>
      <c r="I90" s="170">
        <v>5</v>
      </c>
      <c r="J90" s="170">
        <v>5</v>
      </c>
      <c r="K90" s="167"/>
      <c r="L90" s="171">
        <v>2190.76325</v>
      </c>
      <c r="M90" s="171">
        <v>1233.43337</v>
      </c>
      <c r="N90" s="171">
        <v>3424.1966200000002</v>
      </c>
      <c r="O90" s="166">
        <v>1020.61368449725</v>
      </c>
      <c r="P90" s="172">
        <v>248.167</v>
      </c>
      <c r="Q90" s="178">
        <v>4.1126083826505901</v>
      </c>
      <c r="R90" s="179">
        <v>2425.0652751983998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2148.4349999999999</v>
      </c>
      <c r="Y90" s="166">
        <v>640.36105533356897</v>
      </c>
      <c r="Z90" s="177">
        <v>573</v>
      </c>
      <c r="AA90" s="182">
        <v>1.1175585607915699</v>
      </c>
      <c r="AB90" s="183">
        <v>-158.48840468844</v>
      </c>
      <c r="AC90" s="168">
        <v>1.2E-2</v>
      </c>
      <c r="AD90" s="168">
        <v>1.2E-2</v>
      </c>
      <c r="AE90" s="176">
        <v>0</v>
      </c>
      <c r="AF90" s="176">
        <v>159</v>
      </c>
      <c r="AG90" s="167"/>
      <c r="AH90" s="180">
        <v>220.75</v>
      </c>
      <c r="AI90" s="166">
        <v>65.7965928524183</v>
      </c>
      <c r="AJ90" s="181" t="s">
        <v>53</v>
      </c>
      <c r="AK90" s="182">
        <v>1.0443903627368001</v>
      </c>
      <c r="AL90" s="183">
        <v>-32.89079318564</v>
      </c>
      <c r="AM90" s="168">
        <v>4.0000000000000001E-3</v>
      </c>
      <c r="AN90" s="168">
        <v>4.0000000000000001E-3</v>
      </c>
      <c r="AO90" s="176">
        <v>0</v>
      </c>
      <c r="AP90" s="176">
        <v>33</v>
      </c>
      <c r="AQ90" s="167"/>
      <c r="AR90" s="180">
        <v>14.6</v>
      </c>
      <c r="AS90" s="166">
        <v>4.3516659372380904</v>
      </c>
      <c r="AT90" s="181" t="s">
        <v>54</v>
      </c>
      <c r="AU90" s="173">
        <v>0.27197912107738098</v>
      </c>
      <c r="AV90" s="174">
        <v>-49.816709380479999</v>
      </c>
      <c r="AW90" s="168"/>
      <c r="AX90" s="168"/>
      <c r="AY90" s="176">
        <v>40</v>
      </c>
      <c r="AZ90" s="176">
        <v>50</v>
      </c>
      <c r="BA90" s="167"/>
      <c r="BB90" s="184">
        <v>145.6</v>
      </c>
      <c r="BC90" s="180">
        <v>43.397435648072999</v>
      </c>
      <c r="BD90" s="181" t="s">
        <v>55</v>
      </c>
      <c r="BE90" s="178">
        <v>1.3561698640022799</v>
      </c>
      <c r="BF90" s="179">
        <v>16.766581239040001</v>
      </c>
      <c r="BG90" s="168">
        <v>0.02</v>
      </c>
      <c r="BH90" s="168">
        <v>0.02</v>
      </c>
      <c r="BI90" s="176">
        <v>0</v>
      </c>
      <c r="BJ90" s="176">
        <v>0</v>
      </c>
      <c r="BK90" s="169"/>
      <c r="BL90" s="185">
        <v>0.8</v>
      </c>
      <c r="BM90" s="188">
        <v>0.71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154</v>
      </c>
      <c r="D91" s="166">
        <v>3.1138969062999999</v>
      </c>
      <c r="E91" s="167"/>
      <c r="F91" s="168">
        <v>2.1999999999999999E-2</v>
      </c>
      <c r="G91" s="168">
        <v>2.1999999999999999E-2</v>
      </c>
      <c r="H91" s="169"/>
      <c r="I91" s="170">
        <v>3</v>
      </c>
      <c r="J91" s="170">
        <v>3</v>
      </c>
      <c r="K91" s="167"/>
      <c r="L91" s="171">
        <v>1387.0345299999999</v>
      </c>
      <c r="M91" s="171">
        <v>1527.90795</v>
      </c>
      <c r="N91" s="171">
        <v>2914.9424800000002</v>
      </c>
      <c r="O91" s="166">
        <v>936.10757443591694</v>
      </c>
      <c r="P91" s="172">
        <v>285.53899999999999</v>
      </c>
      <c r="Q91" s="178">
        <v>3.2783878014418901</v>
      </c>
      <c r="R91" s="179">
        <v>1847.97566952641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1182.6130599999999</v>
      </c>
      <c r="Y91" s="166">
        <v>379.78555346753802</v>
      </c>
      <c r="Z91" s="177">
        <v>573</v>
      </c>
      <c r="AA91" s="173">
        <v>0.66280201303235298</v>
      </c>
      <c r="AB91" s="174">
        <v>-958.50245277188003</v>
      </c>
      <c r="AC91" s="168"/>
      <c r="AD91" s="168"/>
      <c r="AE91" s="176">
        <v>602</v>
      </c>
      <c r="AF91" s="176">
        <v>959</v>
      </c>
      <c r="AG91" s="167"/>
      <c r="AH91" s="180">
        <v>146</v>
      </c>
      <c r="AI91" s="166">
        <v>46.886587576041599</v>
      </c>
      <c r="AJ91" s="181" t="s">
        <v>53</v>
      </c>
      <c r="AK91" s="173">
        <v>0.74423154882605702</v>
      </c>
      <c r="AL91" s="174">
        <v>-89.410606116279993</v>
      </c>
      <c r="AM91" s="168"/>
      <c r="AN91" s="168"/>
      <c r="AO91" s="176">
        <v>51</v>
      </c>
      <c r="AP91" s="176">
        <v>90</v>
      </c>
      <c r="AQ91" s="167"/>
      <c r="AR91" s="180">
        <v>17.399999999999999</v>
      </c>
      <c r="AS91" s="166">
        <v>5.5878535878296196</v>
      </c>
      <c r="AT91" s="181" t="s">
        <v>54</v>
      </c>
      <c r="AU91" s="173">
        <v>0.349240849239351</v>
      </c>
      <c r="AV91" s="174">
        <v>-42.38682060096</v>
      </c>
      <c r="AW91" s="168"/>
      <c r="AX91" s="168"/>
      <c r="AY91" s="176">
        <v>33</v>
      </c>
      <c r="AZ91" s="176">
        <v>43</v>
      </c>
      <c r="BA91" s="167"/>
      <c r="BB91" s="184">
        <v>111.6</v>
      </c>
      <c r="BC91" s="180">
        <v>35.839336804700302</v>
      </c>
      <c r="BD91" s="181" t="s">
        <v>55</v>
      </c>
      <c r="BE91" s="182">
        <v>1.11997927514688</v>
      </c>
      <c r="BF91" s="183">
        <v>-7.9736412019199898</v>
      </c>
      <c r="BG91" s="168">
        <v>1.2E-2</v>
      </c>
      <c r="BH91" s="168">
        <v>1.2E-2</v>
      </c>
      <c r="BI91" s="176">
        <v>0</v>
      </c>
      <c r="BJ91" s="176">
        <v>8</v>
      </c>
      <c r="BK91" s="169"/>
      <c r="BL91" s="185">
        <v>0.8</v>
      </c>
      <c r="BM91" s="188">
        <v>0.78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155</v>
      </c>
      <c r="D92" s="166">
        <v>2.7706717928</v>
      </c>
      <c r="E92" s="167"/>
      <c r="F92" s="168">
        <v>0.03</v>
      </c>
      <c r="G92" s="168">
        <v>0.03</v>
      </c>
      <c r="H92" s="169"/>
      <c r="I92" s="170">
        <v>3</v>
      </c>
      <c r="J92" s="170">
        <v>3</v>
      </c>
      <c r="K92" s="167"/>
      <c r="L92" s="171">
        <v>512.83700999999996</v>
      </c>
      <c r="M92" s="171">
        <v>479.34510999999998</v>
      </c>
      <c r="N92" s="171">
        <v>992.18212000000005</v>
      </c>
      <c r="O92" s="166">
        <v>358.101642561321</v>
      </c>
      <c r="P92" s="172">
        <v>287.5</v>
      </c>
      <c r="Q92" s="178">
        <v>1.24557093064807</v>
      </c>
      <c r="R92" s="179">
        <v>36.300351483999997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784.74649999999997</v>
      </c>
      <c r="Y92" s="166">
        <v>283.23329455306799</v>
      </c>
      <c r="Z92" s="177">
        <v>573</v>
      </c>
      <c r="AA92" s="173">
        <v>0.49429894337359198</v>
      </c>
      <c r="AB92" s="174">
        <v>-1120.3674247292799</v>
      </c>
      <c r="AC92" s="168"/>
      <c r="AD92" s="168"/>
      <c r="AE92" s="176">
        <v>803</v>
      </c>
      <c r="AF92" s="176">
        <v>1121</v>
      </c>
      <c r="AG92" s="167"/>
      <c r="AH92" s="180">
        <v>170.4</v>
      </c>
      <c r="AI92" s="166">
        <v>61.501329909522099</v>
      </c>
      <c r="AJ92" s="181" t="s">
        <v>53</v>
      </c>
      <c r="AK92" s="188">
        <v>0.976211585865431</v>
      </c>
      <c r="AL92" s="171">
        <v>-39.062787535680002</v>
      </c>
      <c r="AM92" s="168"/>
      <c r="AN92" s="168"/>
      <c r="AO92" s="176">
        <v>5</v>
      </c>
      <c r="AP92" s="176">
        <v>40</v>
      </c>
      <c r="AQ92" s="167"/>
      <c r="AR92" s="180">
        <v>23.6</v>
      </c>
      <c r="AS92" s="166">
        <v>8.5177898231497799</v>
      </c>
      <c r="AT92" s="181" t="s">
        <v>54</v>
      </c>
      <c r="AU92" s="173">
        <v>0.53236186394686102</v>
      </c>
      <c r="AV92" s="174">
        <v>-29.596898421759999</v>
      </c>
      <c r="AW92" s="168"/>
      <c r="AX92" s="168"/>
      <c r="AY92" s="176">
        <v>21</v>
      </c>
      <c r="AZ92" s="176">
        <v>30</v>
      </c>
      <c r="BA92" s="167"/>
      <c r="BB92" s="184">
        <v>108.4</v>
      </c>
      <c r="BC92" s="180">
        <v>39.124085458874397</v>
      </c>
      <c r="BD92" s="181" t="s">
        <v>55</v>
      </c>
      <c r="BE92" s="178">
        <v>1.22262767058983</v>
      </c>
      <c r="BF92" s="179">
        <v>2.00620315648001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156</v>
      </c>
      <c r="D93" s="166">
        <v>3.7470341114000001</v>
      </c>
      <c r="E93" s="167"/>
      <c r="F93" s="168">
        <v>4.1000000000000002E-2</v>
      </c>
      <c r="G93" s="168">
        <v>4.1000000000000002E-2</v>
      </c>
      <c r="H93" s="169"/>
      <c r="I93" s="170">
        <v>4</v>
      </c>
      <c r="J93" s="170">
        <v>4</v>
      </c>
      <c r="K93" s="167"/>
      <c r="L93" s="171">
        <v>3100.0834300000001</v>
      </c>
      <c r="M93" s="171">
        <v>443.51569999999998</v>
      </c>
      <c r="N93" s="171">
        <v>3543.5991300000001</v>
      </c>
      <c r="O93" s="166">
        <v>945.70773167474795</v>
      </c>
      <c r="P93" s="172">
        <v>261.89100000000002</v>
      </c>
      <c r="Q93" s="178">
        <v>3.61107381190934</v>
      </c>
      <c r="R93" s="179">
        <v>2366.0217174376098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2377.0172950000001</v>
      </c>
      <c r="Y93" s="166">
        <v>634.37300657822902</v>
      </c>
      <c r="Z93" s="177">
        <v>573</v>
      </c>
      <c r="AA93" s="182">
        <v>1.1071082139236099</v>
      </c>
      <c r="AB93" s="183">
        <v>-199.44335999864001</v>
      </c>
      <c r="AC93" s="168">
        <v>1.0999999999999999E-2</v>
      </c>
      <c r="AD93" s="168">
        <v>1.0999999999999999E-2</v>
      </c>
      <c r="AE93" s="176">
        <v>0</v>
      </c>
      <c r="AF93" s="176">
        <v>200</v>
      </c>
      <c r="AG93" s="167"/>
      <c r="AH93" s="180">
        <v>232.55</v>
      </c>
      <c r="AI93" s="166">
        <v>62.062418725382898</v>
      </c>
      <c r="AJ93" s="181" t="s">
        <v>53</v>
      </c>
      <c r="AK93" s="188">
        <v>0.98511775754576103</v>
      </c>
      <c r="AL93" s="171">
        <v>-50.725778821840002</v>
      </c>
      <c r="AM93" s="168"/>
      <c r="AN93" s="168"/>
      <c r="AO93" s="176">
        <v>4</v>
      </c>
      <c r="AP93" s="176">
        <v>51</v>
      </c>
      <c r="AQ93" s="167"/>
      <c r="AR93" s="180">
        <v>26</v>
      </c>
      <c r="AS93" s="166">
        <v>6.9388212722423397</v>
      </c>
      <c r="AT93" s="181" t="s">
        <v>54</v>
      </c>
      <c r="AU93" s="173">
        <v>0.43367632951514601</v>
      </c>
      <c r="AV93" s="174">
        <v>-45.943054938880003</v>
      </c>
      <c r="AW93" s="168"/>
      <c r="AX93" s="168"/>
      <c r="AY93" s="176">
        <v>34</v>
      </c>
      <c r="AZ93" s="176">
        <v>46</v>
      </c>
      <c r="BA93" s="167"/>
      <c r="BB93" s="184">
        <v>162</v>
      </c>
      <c r="BC93" s="180">
        <v>43.234194080894603</v>
      </c>
      <c r="BD93" s="181" t="s">
        <v>55</v>
      </c>
      <c r="BE93" s="178">
        <v>1.3510685650279599</v>
      </c>
      <c r="BF93" s="179">
        <v>18.113890122240001</v>
      </c>
      <c r="BG93" s="168">
        <v>0.02</v>
      </c>
      <c r="BH93" s="168">
        <v>0.02</v>
      </c>
      <c r="BI93" s="176">
        <v>0</v>
      </c>
      <c r="BJ93" s="176">
        <v>0</v>
      </c>
      <c r="BK93" s="169"/>
      <c r="BL93" s="185">
        <v>0.8</v>
      </c>
      <c r="BM93" s="188">
        <v>0.7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157</v>
      </c>
      <c r="D94" s="166">
        <v>2.7603896103999999</v>
      </c>
      <c r="E94" s="167"/>
      <c r="F94" s="168">
        <v>0.01</v>
      </c>
      <c r="G94" s="168">
        <v>0.01</v>
      </c>
      <c r="H94" s="169"/>
      <c r="I94" s="170">
        <v>2</v>
      </c>
      <c r="J94" s="170">
        <v>2</v>
      </c>
      <c r="K94" s="167"/>
      <c r="L94" s="171">
        <v>1255.9311</v>
      </c>
      <c r="M94" s="171">
        <v>-101.48069</v>
      </c>
      <c r="N94" s="171">
        <v>1154.4504099999999</v>
      </c>
      <c r="O94" s="166">
        <v>418.22009677565501</v>
      </c>
      <c r="P94" s="172">
        <v>228.56200000000001</v>
      </c>
      <c r="Q94" s="178">
        <v>1.8297884021650801</v>
      </c>
      <c r="R94" s="179">
        <v>397.34620584130602</v>
      </c>
      <c r="S94" s="168">
        <v>0.01</v>
      </c>
      <c r="T94" s="168">
        <v>0.01</v>
      </c>
      <c r="U94" s="175">
        <v>0</v>
      </c>
      <c r="V94" s="176">
        <v>0</v>
      </c>
      <c r="W94" s="167"/>
      <c r="X94" s="175">
        <v>1020.0236650000001</v>
      </c>
      <c r="Y94" s="166">
        <v>369.52162881535799</v>
      </c>
      <c r="Z94" s="177">
        <v>573</v>
      </c>
      <c r="AA94" s="173">
        <v>0.64488940456432498</v>
      </c>
      <c r="AB94" s="174">
        <v>-878.02023111103995</v>
      </c>
      <c r="AC94" s="168"/>
      <c r="AD94" s="168"/>
      <c r="AE94" s="176">
        <v>562</v>
      </c>
      <c r="AF94" s="176">
        <v>879</v>
      </c>
      <c r="AG94" s="167"/>
      <c r="AH94" s="180">
        <v>105</v>
      </c>
      <c r="AI94" s="166">
        <v>38.038108680167298</v>
      </c>
      <c r="AJ94" s="181" t="s">
        <v>53</v>
      </c>
      <c r="AK94" s="173">
        <v>0.60377950285979898</v>
      </c>
      <c r="AL94" s="174">
        <v>-103.68545454624</v>
      </c>
      <c r="AM94" s="168"/>
      <c r="AN94" s="168"/>
      <c r="AO94" s="176">
        <v>69</v>
      </c>
      <c r="AP94" s="176">
        <v>104</v>
      </c>
      <c r="AQ94" s="167"/>
      <c r="AR94" s="180">
        <v>1</v>
      </c>
      <c r="AS94" s="166">
        <v>0.36226770171587902</v>
      </c>
      <c r="AT94" s="181" t="s">
        <v>54</v>
      </c>
      <c r="AU94" s="173">
        <v>2.2641731357242501E-2</v>
      </c>
      <c r="AV94" s="174">
        <v>-51.999480519679999</v>
      </c>
      <c r="AW94" s="168"/>
      <c r="AX94" s="168"/>
      <c r="AY94" s="176">
        <v>44</v>
      </c>
      <c r="AZ94" s="176">
        <v>52</v>
      </c>
      <c r="BA94" s="167"/>
      <c r="BB94" s="184">
        <v>52.4</v>
      </c>
      <c r="BC94" s="180">
        <v>18.9828275699121</v>
      </c>
      <c r="BD94" s="181" t="s">
        <v>55</v>
      </c>
      <c r="BE94" s="173">
        <v>0.59321336155975202</v>
      </c>
      <c r="BF94" s="174">
        <v>-53.598961039359999</v>
      </c>
      <c r="BG94" s="168"/>
      <c r="BH94" s="168"/>
      <c r="BI94" s="176">
        <v>36</v>
      </c>
      <c r="BJ94" s="176">
        <v>54</v>
      </c>
      <c r="BK94" s="169"/>
      <c r="BL94" s="185">
        <v>0.8</v>
      </c>
      <c r="BM94" s="188">
        <v>0.75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159</v>
      </c>
      <c r="C95" s="165" t="s">
        <v>160</v>
      </c>
      <c r="D95" s="166">
        <v>7.3769824669000004</v>
      </c>
      <c r="E95" s="167"/>
      <c r="F95" s="168">
        <v>0.01</v>
      </c>
      <c r="G95" s="168">
        <v>0.01</v>
      </c>
      <c r="H95" s="169"/>
      <c r="I95" s="170">
        <v>2</v>
      </c>
      <c r="J95" s="170">
        <v>2</v>
      </c>
      <c r="K95" s="167"/>
      <c r="L95" s="171">
        <v>4521.7804599999999</v>
      </c>
      <c r="M95" s="171">
        <v>1089.4382599999999</v>
      </c>
      <c r="N95" s="171">
        <v>5611.2187199999998</v>
      </c>
      <c r="O95" s="166">
        <v>760.63874967537799</v>
      </c>
      <c r="P95" s="172">
        <v>274.60399999999998</v>
      </c>
      <c r="Q95" s="178">
        <v>2.7699478145816401</v>
      </c>
      <c r="R95" s="179">
        <v>3180.3200479912698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4135.4794099999999</v>
      </c>
      <c r="Y95" s="166">
        <v>560.59227855774395</v>
      </c>
      <c r="Z95" s="177">
        <v>573</v>
      </c>
      <c r="AA95" s="188">
        <v>0.978346035877389</v>
      </c>
      <c r="AB95" s="171">
        <v>-936.93373424044103</v>
      </c>
      <c r="AC95" s="168"/>
      <c r="AD95" s="168"/>
      <c r="AE95" s="176">
        <v>92</v>
      </c>
      <c r="AF95" s="176">
        <v>937</v>
      </c>
      <c r="AG95" s="167"/>
      <c r="AH95" s="180">
        <v>348.5</v>
      </c>
      <c r="AI95" s="166">
        <v>47.241538334094599</v>
      </c>
      <c r="AJ95" s="181" t="s">
        <v>53</v>
      </c>
      <c r="AK95" s="173">
        <v>0.74986568784277097</v>
      </c>
      <c r="AL95" s="174">
        <v>-209.19987449764</v>
      </c>
      <c r="AM95" s="168"/>
      <c r="AN95" s="168"/>
      <c r="AO95" s="176">
        <v>117</v>
      </c>
      <c r="AP95" s="176">
        <v>210</v>
      </c>
      <c r="AQ95" s="167"/>
      <c r="AR95" s="180">
        <v>33.5</v>
      </c>
      <c r="AS95" s="166">
        <v>4.5411521784567199</v>
      </c>
      <c r="AT95" s="181" t="s">
        <v>54</v>
      </c>
      <c r="AU95" s="173">
        <v>0.283822011153545</v>
      </c>
      <c r="AV95" s="174">
        <v>-108.13806336448</v>
      </c>
      <c r="AW95" s="168"/>
      <c r="AX95" s="168"/>
      <c r="AY95" s="176">
        <v>85</v>
      </c>
      <c r="AZ95" s="176">
        <v>109</v>
      </c>
      <c r="BA95" s="167"/>
      <c r="BB95" s="184">
        <v>228.6</v>
      </c>
      <c r="BC95" s="180">
        <v>30.988280238662899</v>
      </c>
      <c r="BD95" s="181" t="s">
        <v>55</v>
      </c>
      <c r="BE95" s="188">
        <v>0.96838375745821503</v>
      </c>
      <c r="BF95" s="171">
        <v>-54.67612672896</v>
      </c>
      <c r="BG95" s="168"/>
      <c r="BH95" s="168"/>
      <c r="BI95" s="176">
        <v>8</v>
      </c>
      <c r="BJ95" s="176">
        <v>55</v>
      </c>
      <c r="BK95" s="169"/>
      <c r="BL95" s="185">
        <v>0.8</v>
      </c>
      <c r="BM95" s="188">
        <v>0.7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159</v>
      </c>
      <c r="C96" s="165" t="s">
        <v>161</v>
      </c>
      <c r="D96" s="166">
        <v>3.0453563145000002</v>
      </c>
      <c r="E96" s="167"/>
      <c r="F96" s="168">
        <v>0.03</v>
      </c>
      <c r="G96" s="168">
        <v>0.03</v>
      </c>
      <c r="H96" s="169"/>
      <c r="I96" s="170">
        <v>3</v>
      </c>
      <c r="J96" s="170">
        <v>3</v>
      </c>
      <c r="K96" s="167"/>
      <c r="L96" s="171">
        <v>2653.6152000000002</v>
      </c>
      <c r="M96" s="171">
        <v>2001.01722</v>
      </c>
      <c r="N96" s="171">
        <v>4654.6324199999999</v>
      </c>
      <c r="O96" s="166">
        <v>1528.43606439013</v>
      </c>
      <c r="P96" s="172">
        <v>254.25200000000001</v>
      </c>
      <c r="Q96" s="178">
        <v>6.0115006544299803</v>
      </c>
      <c r="R96" s="179">
        <v>3725.4868995908901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1534.879895</v>
      </c>
      <c r="Y96" s="166">
        <v>504.00666998863301</v>
      </c>
      <c r="Z96" s="177">
        <v>573</v>
      </c>
      <c r="AA96" s="188">
        <v>0.87959279230127796</v>
      </c>
      <c r="AB96" s="171">
        <v>-559.10710685020001</v>
      </c>
      <c r="AC96" s="168"/>
      <c r="AD96" s="168"/>
      <c r="AE96" s="176">
        <v>211</v>
      </c>
      <c r="AF96" s="176">
        <v>560</v>
      </c>
      <c r="AG96" s="167"/>
      <c r="AH96" s="180">
        <v>102.8</v>
      </c>
      <c r="AI96" s="166">
        <v>33.756312688447501</v>
      </c>
      <c r="AJ96" s="181" t="s">
        <v>53</v>
      </c>
      <c r="AK96" s="173">
        <v>0.535814487118214</v>
      </c>
      <c r="AL96" s="174">
        <v>-127.4289373762</v>
      </c>
      <c r="AM96" s="168"/>
      <c r="AN96" s="168"/>
      <c r="AO96" s="176">
        <v>90</v>
      </c>
      <c r="AP96" s="176">
        <v>128</v>
      </c>
      <c r="AQ96" s="167"/>
      <c r="AR96" s="180">
        <v>33.4</v>
      </c>
      <c r="AS96" s="166">
        <v>10.9675179357407</v>
      </c>
      <c r="AT96" s="181" t="s">
        <v>54</v>
      </c>
      <c r="AU96" s="173">
        <v>0.68546987098379397</v>
      </c>
      <c r="AV96" s="174">
        <v>-25.0708412384</v>
      </c>
      <c r="AW96" s="168"/>
      <c r="AX96" s="168"/>
      <c r="AY96" s="176">
        <v>16</v>
      </c>
      <c r="AZ96" s="176">
        <v>26</v>
      </c>
      <c r="BA96" s="167"/>
      <c r="BB96" s="184">
        <v>116.8</v>
      </c>
      <c r="BC96" s="180">
        <v>38.353475895045399</v>
      </c>
      <c r="BD96" s="181" t="s">
        <v>55</v>
      </c>
      <c r="BE96" s="178">
        <v>1.1985461217201701</v>
      </c>
      <c r="BF96" s="179">
        <v>-0.14168247680000001</v>
      </c>
      <c r="BG96" s="168">
        <v>0.02</v>
      </c>
      <c r="BH96" s="168">
        <v>0.02</v>
      </c>
      <c r="BI96" s="176">
        <v>0</v>
      </c>
      <c r="BJ96" s="176">
        <v>1</v>
      </c>
      <c r="BK96" s="169"/>
      <c r="BL96" s="185">
        <v>0.8</v>
      </c>
      <c r="BM96" s="188">
        <v>0.74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159</v>
      </c>
      <c r="C97" s="165" t="s">
        <v>163</v>
      </c>
      <c r="D97" s="166">
        <v>3.2184140155000001</v>
      </c>
      <c r="E97" s="167"/>
      <c r="F97" s="168">
        <v>3.3000000000000002E-2</v>
      </c>
      <c r="G97" s="168">
        <v>3.3000000000000002E-2</v>
      </c>
      <c r="H97" s="169"/>
      <c r="I97" s="170">
        <v>4</v>
      </c>
      <c r="J97" s="170">
        <v>4</v>
      </c>
      <c r="K97" s="167"/>
      <c r="L97" s="171">
        <v>2526.6470399999998</v>
      </c>
      <c r="M97" s="171">
        <v>2022.27611</v>
      </c>
      <c r="N97" s="171">
        <v>4548.9231499999996</v>
      </c>
      <c r="O97" s="166">
        <v>1413.4052139010801</v>
      </c>
      <c r="P97" s="172">
        <v>246.58500000000001</v>
      </c>
      <c r="Q97" s="178">
        <v>5.7319188673320802</v>
      </c>
      <c r="R97" s="179">
        <v>3596.5880059855199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1983.8778199999999</v>
      </c>
      <c r="Y97" s="166">
        <v>616.41473422796798</v>
      </c>
      <c r="Z97" s="177">
        <v>573</v>
      </c>
      <c r="AA97" s="182">
        <v>1.07576742448162</v>
      </c>
      <c r="AB97" s="183">
        <v>-229.10365705780001</v>
      </c>
      <c r="AC97" s="168">
        <v>8.0000000000000002E-3</v>
      </c>
      <c r="AD97" s="168">
        <v>8.0000000000000002E-3</v>
      </c>
      <c r="AE97" s="176">
        <v>0</v>
      </c>
      <c r="AF97" s="176">
        <v>230</v>
      </c>
      <c r="AG97" s="167"/>
      <c r="AH97" s="180">
        <v>131.9</v>
      </c>
      <c r="AI97" s="166">
        <v>40.982918718587698</v>
      </c>
      <c r="AJ97" s="181" t="s">
        <v>53</v>
      </c>
      <c r="AK97" s="173">
        <v>0.65052251934266203</v>
      </c>
      <c r="AL97" s="174">
        <v>-111.4120995718</v>
      </c>
      <c r="AM97" s="168"/>
      <c r="AN97" s="168"/>
      <c r="AO97" s="176">
        <v>71</v>
      </c>
      <c r="AP97" s="176">
        <v>112</v>
      </c>
      <c r="AQ97" s="167"/>
      <c r="AR97" s="180">
        <v>12.8</v>
      </c>
      <c r="AS97" s="166">
        <v>3.9771141743587801</v>
      </c>
      <c r="AT97" s="181" t="s">
        <v>54</v>
      </c>
      <c r="AU97" s="173">
        <v>0.24856963589742401</v>
      </c>
      <c r="AV97" s="174">
        <v>-48.993549097600003</v>
      </c>
      <c r="AW97" s="168"/>
      <c r="AX97" s="168"/>
      <c r="AY97" s="176">
        <v>39</v>
      </c>
      <c r="AZ97" s="176">
        <v>49</v>
      </c>
      <c r="BA97" s="167"/>
      <c r="BB97" s="184">
        <v>118</v>
      </c>
      <c r="BC97" s="180">
        <v>36.664021294869997</v>
      </c>
      <c r="BD97" s="181" t="s">
        <v>55</v>
      </c>
      <c r="BE97" s="182">
        <v>1.1457506654646901</v>
      </c>
      <c r="BF97" s="183">
        <v>-5.5870981952000003</v>
      </c>
      <c r="BG97" s="168">
        <v>1.4999999999999999E-2</v>
      </c>
      <c r="BH97" s="168">
        <v>1.4999999999999999E-2</v>
      </c>
      <c r="BI97" s="176">
        <v>0</v>
      </c>
      <c r="BJ97" s="176">
        <v>6</v>
      </c>
      <c r="BK97" s="169"/>
      <c r="BL97" s="185">
        <v>0.8</v>
      </c>
      <c r="BM97" s="188">
        <v>0.75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159</v>
      </c>
      <c r="C98" s="165" t="s">
        <v>165</v>
      </c>
      <c r="D98" s="166">
        <v>5.5325690623000003</v>
      </c>
      <c r="E98" s="167"/>
      <c r="F98" s="168">
        <v>0.03</v>
      </c>
      <c r="G98" s="168">
        <v>0.03</v>
      </c>
      <c r="H98" s="169"/>
      <c r="I98" s="170">
        <v>3</v>
      </c>
      <c r="J98" s="170">
        <v>3</v>
      </c>
      <c r="K98" s="167"/>
      <c r="L98" s="171">
        <v>4414.1357900000003</v>
      </c>
      <c r="M98" s="171">
        <v>-2065.3411299999998</v>
      </c>
      <c r="N98" s="171">
        <v>2348.79466</v>
      </c>
      <c r="O98" s="166">
        <v>424.53960059986298</v>
      </c>
      <c r="P98" s="172">
        <v>236.32499999999999</v>
      </c>
      <c r="Q98" s="178">
        <v>1.79642272548339</v>
      </c>
      <c r="R98" s="179">
        <v>779.81339962234301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2296.98063</v>
      </c>
      <c r="Y98" s="166">
        <v>415.17432573089297</v>
      </c>
      <c r="Z98" s="177">
        <v>573</v>
      </c>
      <c r="AA98" s="173">
        <v>0.72456252309056302</v>
      </c>
      <c r="AB98" s="174">
        <v>-1507.2138572374799</v>
      </c>
      <c r="AC98" s="168"/>
      <c r="AD98" s="168"/>
      <c r="AE98" s="176">
        <v>874</v>
      </c>
      <c r="AF98" s="176">
        <v>1508</v>
      </c>
      <c r="AG98" s="167"/>
      <c r="AH98" s="180">
        <v>209.6</v>
      </c>
      <c r="AI98" s="166">
        <v>37.884750762219099</v>
      </c>
      <c r="AJ98" s="181" t="s">
        <v>53</v>
      </c>
      <c r="AK98" s="173">
        <v>0.60134525019395402</v>
      </c>
      <c r="AL98" s="174">
        <v>-208.66222110987999</v>
      </c>
      <c r="AM98" s="168"/>
      <c r="AN98" s="168"/>
      <c r="AO98" s="176">
        <v>139</v>
      </c>
      <c r="AP98" s="176">
        <v>209</v>
      </c>
      <c r="AQ98" s="167"/>
      <c r="AR98" s="180">
        <v>37.6</v>
      </c>
      <c r="AS98" s="166">
        <v>6.7961194115431303</v>
      </c>
      <c r="AT98" s="181" t="s">
        <v>54</v>
      </c>
      <c r="AU98" s="173">
        <v>0.42475746322144597</v>
      </c>
      <c r="AV98" s="174">
        <v>-68.625325996160001</v>
      </c>
      <c r="AW98" s="168"/>
      <c r="AX98" s="168"/>
      <c r="AY98" s="176">
        <v>51</v>
      </c>
      <c r="AZ98" s="176">
        <v>69</v>
      </c>
      <c r="BA98" s="167"/>
      <c r="BB98" s="184">
        <v>215.6</v>
      </c>
      <c r="BC98" s="180">
        <v>38.969237902358998</v>
      </c>
      <c r="BD98" s="181" t="s">
        <v>55</v>
      </c>
      <c r="BE98" s="178">
        <v>1.21778868444872</v>
      </c>
      <c r="BF98" s="179">
        <v>3.14934800767998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0.71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159</v>
      </c>
      <c r="C99" s="165" t="s">
        <v>166</v>
      </c>
      <c r="D99" s="166">
        <v>4.8375503127000004</v>
      </c>
      <c r="E99" s="167"/>
      <c r="F99" s="168">
        <v>0.02</v>
      </c>
      <c r="G99" s="168">
        <v>0.02</v>
      </c>
      <c r="H99" s="169"/>
      <c r="I99" s="170">
        <v>2</v>
      </c>
      <c r="J99" s="170">
        <v>2</v>
      </c>
      <c r="K99" s="167"/>
      <c r="L99" s="171">
        <v>2800.6735600000002</v>
      </c>
      <c r="M99" s="171">
        <v>-2505.4231199999999</v>
      </c>
      <c r="N99" s="171">
        <v>295.25044000000003</v>
      </c>
      <c r="O99" s="166">
        <v>61.033047909575302</v>
      </c>
      <c r="P99" s="172">
        <v>287.5</v>
      </c>
      <c r="Q99" s="173">
        <v>0.21228886229417501</v>
      </c>
      <c r="R99" s="174">
        <v>-1373.7044178814999</v>
      </c>
      <c r="S99" s="168"/>
      <c r="T99" s="168"/>
      <c r="U99" s="175">
        <v>1096</v>
      </c>
      <c r="V99" s="176">
        <v>1374</v>
      </c>
      <c r="W99" s="167"/>
      <c r="X99" s="175">
        <v>2099.0509000000002</v>
      </c>
      <c r="Y99" s="166">
        <v>433.907817865867</v>
      </c>
      <c r="Z99" s="177">
        <v>573</v>
      </c>
      <c r="AA99" s="173">
        <v>0.75725622664200198</v>
      </c>
      <c r="AB99" s="174">
        <v>-1227.2486950125201</v>
      </c>
      <c r="AC99" s="168"/>
      <c r="AD99" s="168"/>
      <c r="AE99" s="176">
        <v>673</v>
      </c>
      <c r="AF99" s="176">
        <v>1228</v>
      </c>
      <c r="AG99" s="167"/>
      <c r="AH99" s="180">
        <v>211.7</v>
      </c>
      <c r="AI99" s="166">
        <v>43.7618187544685</v>
      </c>
      <c r="AJ99" s="181" t="s">
        <v>53</v>
      </c>
      <c r="AK99" s="173">
        <v>0.69463204372172305</v>
      </c>
      <c r="AL99" s="174">
        <v>-154.01880364012001</v>
      </c>
      <c r="AM99" s="168"/>
      <c r="AN99" s="168"/>
      <c r="AO99" s="176">
        <v>94</v>
      </c>
      <c r="AP99" s="176">
        <v>155</v>
      </c>
      <c r="AQ99" s="167"/>
      <c r="AR99" s="180">
        <v>42.7</v>
      </c>
      <c r="AS99" s="166">
        <v>8.8267815815578992</v>
      </c>
      <c r="AT99" s="181" t="s">
        <v>54</v>
      </c>
      <c r="AU99" s="173">
        <v>0.55167384884736903</v>
      </c>
      <c r="AV99" s="174">
        <v>-50.180966003839998</v>
      </c>
      <c r="AW99" s="168"/>
      <c r="AX99" s="168"/>
      <c r="AY99" s="176">
        <v>35</v>
      </c>
      <c r="AZ99" s="176">
        <v>51</v>
      </c>
      <c r="BA99" s="167"/>
      <c r="BB99" s="184">
        <v>194.8</v>
      </c>
      <c r="BC99" s="180">
        <v>40.268315037177501</v>
      </c>
      <c r="BD99" s="181" t="s">
        <v>55</v>
      </c>
      <c r="BE99" s="178">
        <v>1.2583848449118</v>
      </c>
      <c r="BF99" s="179">
        <v>9.0380679923200091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73">
        <v>0.64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159</v>
      </c>
      <c r="C100" s="165" t="s">
        <v>167</v>
      </c>
      <c r="D100" s="166">
        <v>5.7178017517999997</v>
      </c>
      <c r="E100" s="167"/>
      <c r="F100" s="168">
        <v>1.6500000000000001E-2</v>
      </c>
      <c r="G100" s="168">
        <v>1.6500000000000001E-2</v>
      </c>
      <c r="H100" s="169"/>
      <c r="I100" s="170">
        <v>3</v>
      </c>
      <c r="J100" s="170">
        <v>3</v>
      </c>
      <c r="K100" s="167"/>
      <c r="L100" s="171">
        <v>2187.3809099999999</v>
      </c>
      <c r="M100" s="171">
        <v>-611.31952000000001</v>
      </c>
      <c r="N100" s="171">
        <v>1576.0613900000001</v>
      </c>
      <c r="O100" s="166">
        <v>275.641139447314</v>
      </c>
      <c r="P100" s="172">
        <v>236.41900000000001</v>
      </c>
      <c r="Q100" s="182">
        <v>1.1659009616287801</v>
      </c>
      <c r="R100" s="183">
        <v>-46.094976830565003</v>
      </c>
      <c r="S100" s="168">
        <v>8.5000000000000006E-3</v>
      </c>
      <c r="T100" s="168">
        <v>8.5000000000000006E-3</v>
      </c>
      <c r="U100" s="175">
        <v>0</v>
      </c>
      <c r="V100" s="176">
        <v>47</v>
      </c>
      <c r="W100" s="167"/>
      <c r="X100" s="175">
        <v>2849.84701</v>
      </c>
      <c r="Y100" s="166">
        <v>498.41654777604901</v>
      </c>
      <c r="Z100" s="177">
        <v>573</v>
      </c>
      <c r="AA100" s="188">
        <v>0.86983690711352302</v>
      </c>
      <c r="AB100" s="171">
        <v>-1081.71347453768</v>
      </c>
      <c r="AC100" s="168"/>
      <c r="AD100" s="168"/>
      <c r="AE100" s="176">
        <v>427</v>
      </c>
      <c r="AF100" s="176">
        <v>1082</v>
      </c>
      <c r="AG100" s="167"/>
      <c r="AH100" s="180">
        <v>266.60000000000002</v>
      </c>
      <c r="AI100" s="166">
        <v>46.626310525032203</v>
      </c>
      <c r="AJ100" s="181" t="s">
        <v>53</v>
      </c>
      <c r="AK100" s="173">
        <v>0.74010016706400295</v>
      </c>
      <c r="AL100" s="174">
        <v>-165.66581243607999</v>
      </c>
      <c r="AM100" s="168"/>
      <c r="AN100" s="168"/>
      <c r="AO100" s="176">
        <v>94</v>
      </c>
      <c r="AP100" s="176">
        <v>166</v>
      </c>
      <c r="AQ100" s="167"/>
      <c r="AR100" s="180">
        <v>19.399999999999999</v>
      </c>
      <c r="AS100" s="166">
        <v>3.3929123187757901</v>
      </c>
      <c r="AT100" s="181" t="s">
        <v>54</v>
      </c>
      <c r="AU100" s="173">
        <v>0.21205701992348699</v>
      </c>
      <c r="AV100" s="174">
        <v>-90.381793634559997</v>
      </c>
      <c r="AW100" s="168"/>
      <c r="AX100" s="168"/>
      <c r="AY100" s="176">
        <v>73</v>
      </c>
      <c r="AZ100" s="176">
        <v>91</v>
      </c>
      <c r="BA100" s="167"/>
      <c r="BB100" s="184">
        <v>197.4</v>
      </c>
      <c r="BC100" s="180">
        <v>34.523757305481503</v>
      </c>
      <c r="BD100" s="181" t="s">
        <v>55</v>
      </c>
      <c r="BE100" s="182">
        <v>1.0788674157963001</v>
      </c>
      <c r="BF100" s="183">
        <v>-22.163587269120001</v>
      </c>
      <c r="BG100" s="168">
        <v>8.0000000000000002E-3</v>
      </c>
      <c r="BH100" s="168">
        <v>8.0000000000000002E-3</v>
      </c>
      <c r="BI100" s="176">
        <v>0</v>
      </c>
      <c r="BJ100" s="176">
        <v>23</v>
      </c>
      <c r="BK100" s="169"/>
      <c r="BL100" s="185">
        <v>0.8</v>
      </c>
      <c r="BM100" s="173">
        <v>0.63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159</v>
      </c>
      <c r="C101" s="165" t="s">
        <v>168</v>
      </c>
      <c r="D101" s="166">
        <v>3.0981008237999998</v>
      </c>
      <c r="E101" s="167"/>
      <c r="F101" s="168">
        <v>4.5999999999999999E-2</v>
      </c>
      <c r="G101" s="168">
        <v>4.5999999999999999E-2</v>
      </c>
      <c r="H101" s="169"/>
      <c r="I101" s="170">
        <v>4</v>
      </c>
      <c r="J101" s="170">
        <v>4</v>
      </c>
      <c r="K101" s="167"/>
      <c r="L101" s="171">
        <v>2498.0569999999998</v>
      </c>
      <c r="M101" s="171">
        <v>-381.70934999999997</v>
      </c>
      <c r="N101" s="171">
        <v>2116.3476500000002</v>
      </c>
      <c r="O101" s="166">
        <v>683.11128990443206</v>
      </c>
      <c r="P101" s="172">
        <v>244.03100000000001</v>
      </c>
      <c r="Q101" s="178">
        <v>2.7992807877049701</v>
      </c>
      <c r="R101" s="179">
        <v>1209.10847944071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2134.2371699999999</v>
      </c>
      <c r="Y101" s="166">
        <v>688.88564039121104</v>
      </c>
      <c r="Z101" s="177">
        <v>573</v>
      </c>
      <c r="AA101" s="178">
        <v>1.20224370050822</v>
      </c>
      <c r="AB101" s="179">
        <v>3.9830435551198198</v>
      </c>
      <c r="AC101" s="168">
        <v>0.02</v>
      </c>
      <c r="AD101" s="168">
        <v>0.02</v>
      </c>
      <c r="AE101" s="176">
        <v>0</v>
      </c>
      <c r="AF101" s="176">
        <v>0</v>
      </c>
      <c r="AG101" s="167"/>
      <c r="AH101" s="180">
        <v>132.85</v>
      </c>
      <c r="AI101" s="166">
        <v>42.881109284575103</v>
      </c>
      <c r="AJ101" s="181" t="s">
        <v>53</v>
      </c>
      <c r="AK101" s="173">
        <v>0.68065252832658896</v>
      </c>
      <c r="AL101" s="174">
        <v>-101.36642227928</v>
      </c>
      <c r="AM101" s="168"/>
      <c r="AN101" s="168"/>
      <c r="AO101" s="176">
        <v>63</v>
      </c>
      <c r="AP101" s="176">
        <v>102</v>
      </c>
      <c r="AQ101" s="167"/>
      <c r="AR101" s="180">
        <v>6.8</v>
      </c>
      <c r="AS101" s="166">
        <v>2.1948930608589401</v>
      </c>
      <c r="AT101" s="181" t="s">
        <v>54</v>
      </c>
      <c r="AU101" s="173">
        <v>0.13718081630368401</v>
      </c>
      <c r="AV101" s="174">
        <v>-52.683535816960003</v>
      </c>
      <c r="AW101" s="168"/>
      <c r="AX101" s="168"/>
      <c r="AY101" s="176">
        <v>43</v>
      </c>
      <c r="AZ101" s="176">
        <v>53</v>
      </c>
      <c r="BA101" s="167"/>
      <c r="BB101" s="184">
        <v>115.2</v>
      </c>
      <c r="BC101" s="180">
        <v>37.1840706780809</v>
      </c>
      <c r="BD101" s="181" t="s">
        <v>55</v>
      </c>
      <c r="BE101" s="182">
        <v>1.1620022086900299</v>
      </c>
      <c r="BF101" s="183">
        <v>-3.7670716339199801</v>
      </c>
      <c r="BG101" s="168">
        <v>1.6E-2</v>
      </c>
      <c r="BH101" s="168">
        <v>1.6E-2</v>
      </c>
      <c r="BI101" s="176">
        <v>0</v>
      </c>
      <c r="BJ101" s="176">
        <v>4</v>
      </c>
      <c r="BK101" s="169"/>
      <c r="BL101" s="185">
        <v>0.8</v>
      </c>
      <c r="BM101" s="188">
        <v>0.72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169</v>
      </c>
      <c r="D102" s="166">
        <v>3.3840418050999999</v>
      </c>
      <c r="E102" s="167"/>
      <c r="F102" s="168">
        <v>2.8000000000000001E-2</v>
      </c>
      <c r="G102" s="168">
        <v>2.8000000000000001E-2</v>
      </c>
      <c r="H102" s="169"/>
      <c r="I102" s="170">
        <v>3</v>
      </c>
      <c r="J102" s="170">
        <v>3</v>
      </c>
      <c r="K102" s="167"/>
      <c r="L102" s="171">
        <v>3353.85286</v>
      </c>
      <c r="M102" s="171">
        <v>549.07307000000003</v>
      </c>
      <c r="N102" s="171">
        <v>3902.9259299999999</v>
      </c>
      <c r="O102" s="166">
        <v>1153.3326580416399</v>
      </c>
      <c r="P102" s="172">
        <v>287.5</v>
      </c>
      <c r="Q102" s="178">
        <v>4.0115918540578797</v>
      </c>
      <c r="R102" s="179">
        <v>2735.4315072405002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1731.6584800000001</v>
      </c>
      <c r="Y102" s="166">
        <v>511.71308740638602</v>
      </c>
      <c r="Z102" s="177">
        <v>573</v>
      </c>
      <c r="AA102" s="188">
        <v>0.89304203735843901</v>
      </c>
      <c r="AB102" s="171">
        <v>-595.20866518675996</v>
      </c>
      <c r="AC102" s="168"/>
      <c r="AD102" s="168"/>
      <c r="AE102" s="176">
        <v>208</v>
      </c>
      <c r="AF102" s="176">
        <v>596</v>
      </c>
      <c r="AG102" s="167"/>
      <c r="AH102" s="180">
        <v>166.5</v>
      </c>
      <c r="AI102" s="166">
        <v>49.201519836153402</v>
      </c>
      <c r="AJ102" s="181" t="s">
        <v>53</v>
      </c>
      <c r="AK102" s="173">
        <v>0.78097650533576801</v>
      </c>
      <c r="AL102" s="174">
        <v>-89.333560465559998</v>
      </c>
      <c r="AM102" s="168"/>
      <c r="AN102" s="168"/>
      <c r="AO102" s="176">
        <v>47</v>
      </c>
      <c r="AP102" s="176">
        <v>90</v>
      </c>
      <c r="AQ102" s="167"/>
      <c r="AR102" s="180">
        <v>40.700000000000003</v>
      </c>
      <c r="AS102" s="166">
        <v>12.0270381821708</v>
      </c>
      <c r="AT102" s="181" t="s">
        <v>54</v>
      </c>
      <c r="AU102" s="173">
        <v>0.75168988638567702</v>
      </c>
      <c r="AV102" s="174">
        <v>-24.273602657920001</v>
      </c>
      <c r="AW102" s="168"/>
      <c r="AX102" s="168"/>
      <c r="AY102" s="176">
        <v>14</v>
      </c>
      <c r="AZ102" s="176">
        <v>25</v>
      </c>
      <c r="BA102" s="167"/>
      <c r="BB102" s="184">
        <v>128</v>
      </c>
      <c r="BC102" s="180">
        <v>37.824591825991803</v>
      </c>
      <c r="BD102" s="181" t="s">
        <v>55</v>
      </c>
      <c r="BE102" s="182">
        <v>1.1820184945622401</v>
      </c>
      <c r="BF102" s="183">
        <v>-1.94720531583999</v>
      </c>
      <c r="BG102" s="168">
        <v>1.7999999999999999E-2</v>
      </c>
      <c r="BH102" s="168">
        <v>1.7999999999999999E-2</v>
      </c>
      <c r="BI102" s="176">
        <v>0</v>
      </c>
      <c r="BJ102" s="176">
        <v>2</v>
      </c>
      <c r="BK102" s="169"/>
      <c r="BL102" s="185">
        <v>0.8</v>
      </c>
      <c r="BM102" s="188">
        <v>0.76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170</v>
      </c>
      <c r="D103" s="166">
        <v>3.3237792408</v>
      </c>
      <c r="E103" s="167"/>
      <c r="F103" s="168">
        <v>1.2999999999999999E-2</v>
      </c>
      <c r="G103" s="168">
        <v>1.2999999999999999E-2</v>
      </c>
      <c r="H103" s="169"/>
      <c r="I103" s="170">
        <v>3</v>
      </c>
      <c r="J103" s="170">
        <v>3</v>
      </c>
      <c r="K103" s="167"/>
      <c r="L103" s="171">
        <v>1450.0711699999999</v>
      </c>
      <c r="M103" s="171">
        <v>1363.3576599999999</v>
      </c>
      <c r="N103" s="171">
        <v>2813.4288299999998</v>
      </c>
      <c r="O103" s="166">
        <v>846.45478119143604</v>
      </c>
      <c r="P103" s="172">
        <v>287.5</v>
      </c>
      <c r="Q103" s="178">
        <v>2.9441905432745599</v>
      </c>
      <c r="R103" s="179">
        <v>1666.7249919240001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1882.2327150000001</v>
      </c>
      <c r="Y103" s="166">
        <v>566.29293904217502</v>
      </c>
      <c r="Z103" s="177">
        <v>573</v>
      </c>
      <c r="AA103" s="188">
        <v>0.98829483253433603</v>
      </c>
      <c r="AB103" s="171">
        <v>-403.19789097408</v>
      </c>
      <c r="AC103" s="168"/>
      <c r="AD103" s="168"/>
      <c r="AE103" s="176">
        <v>23</v>
      </c>
      <c r="AF103" s="176">
        <v>404</v>
      </c>
      <c r="AG103" s="167"/>
      <c r="AH103" s="180">
        <v>88</v>
      </c>
      <c r="AI103" s="166">
        <v>26.475885919192201</v>
      </c>
      <c r="AJ103" s="181" t="s">
        <v>53</v>
      </c>
      <c r="AK103" s="173">
        <v>0.420252157447495</v>
      </c>
      <c r="AL103" s="174">
        <v>-163.27771060448001</v>
      </c>
      <c r="AM103" s="168"/>
      <c r="AN103" s="168"/>
      <c r="AO103" s="176">
        <v>122</v>
      </c>
      <c r="AP103" s="176">
        <v>164</v>
      </c>
      <c r="AQ103" s="167"/>
      <c r="AR103" s="180">
        <v>16.600000000000001</v>
      </c>
      <c r="AS103" s="166">
        <v>4.9943148438476204</v>
      </c>
      <c r="AT103" s="181" t="s">
        <v>54</v>
      </c>
      <c r="AU103" s="173">
        <v>0.312144677740476</v>
      </c>
      <c r="AV103" s="174">
        <v>-47.216561423359998</v>
      </c>
      <c r="AW103" s="168"/>
      <c r="AX103" s="168"/>
      <c r="AY103" s="176">
        <v>37</v>
      </c>
      <c r="AZ103" s="176">
        <v>48</v>
      </c>
      <c r="BA103" s="167"/>
      <c r="BB103" s="184">
        <v>109.8</v>
      </c>
      <c r="BC103" s="180">
        <v>33.0346849309921</v>
      </c>
      <c r="BD103" s="181" t="s">
        <v>55</v>
      </c>
      <c r="BE103" s="182">
        <v>1.0323339040935</v>
      </c>
      <c r="BF103" s="183">
        <v>-17.833122846719998</v>
      </c>
      <c r="BG103" s="168">
        <v>3.0000000000000001E-3</v>
      </c>
      <c r="BH103" s="168">
        <v>3.0000000000000001E-3</v>
      </c>
      <c r="BI103" s="176">
        <v>0</v>
      </c>
      <c r="BJ103" s="176">
        <v>18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171</v>
      </c>
      <c r="D104" s="166">
        <v>7.6860129277000002</v>
      </c>
      <c r="E104" s="167"/>
      <c r="F104" s="168">
        <v>1.2E-2</v>
      </c>
      <c r="G104" s="168">
        <v>1.2E-2</v>
      </c>
      <c r="H104" s="169"/>
      <c r="I104" s="170">
        <v>3</v>
      </c>
      <c r="J104" s="170">
        <v>3</v>
      </c>
      <c r="K104" s="167"/>
      <c r="L104" s="171">
        <v>3686.2823699999999</v>
      </c>
      <c r="M104" s="171">
        <v>674.33087999999998</v>
      </c>
      <c r="N104" s="171">
        <v>4360.6132500000003</v>
      </c>
      <c r="O104" s="166">
        <v>567.34399109381798</v>
      </c>
      <c r="P104" s="172">
        <v>287.5</v>
      </c>
      <c r="Q104" s="178">
        <v>1.9733704038045801</v>
      </c>
      <c r="R104" s="179">
        <v>1708.9387899435001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4493.8920900000003</v>
      </c>
      <c r="Y104" s="166">
        <v>584.68443031161701</v>
      </c>
      <c r="Z104" s="177">
        <v>573</v>
      </c>
      <c r="AA104" s="182">
        <v>1.0203916759364999</v>
      </c>
      <c r="AB104" s="183">
        <v>-791.01039908651899</v>
      </c>
      <c r="AC104" s="168">
        <v>2E-3</v>
      </c>
      <c r="AD104" s="168">
        <v>2E-3</v>
      </c>
      <c r="AE104" s="176">
        <v>0</v>
      </c>
      <c r="AF104" s="176">
        <v>792</v>
      </c>
      <c r="AG104" s="167"/>
      <c r="AH104" s="180">
        <v>361.55</v>
      </c>
      <c r="AI104" s="166">
        <v>47.039993739405801</v>
      </c>
      <c r="AJ104" s="181" t="s">
        <v>53</v>
      </c>
      <c r="AK104" s="173">
        <v>0.74666656729215497</v>
      </c>
      <c r="AL104" s="174">
        <v>-219.51257733412001</v>
      </c>
      <c r="AM104" s="168"/>
      <c r="AN104" s="168"/>
      <c r="AO104" s="176">
        <v>123</v>
      </c>
      <c r="AP104" s="176">
        <v>220</v>
      </c>
      <c r="AQ104" s="167"/>
      <c r="AR104" s="180">
        <v>33.799999999999997</v>
      </c>
      <c r="AS104" s="166">
        <v>4.3975986402763496</v>
      </c>
      <c r="AT104" s="181" t="s">
        <v>54</v>
      </c>
      <c r="AU104" s="173">
        <v>0.27484991501727202</v>
      </c>
      <c r="AV104" s="174">
        <v>-113.77144821184</v>
      </c>
      <c r="AW104" s="168"/>
      <c r="AX104" s="168"/>
      <c r="AY104" s="176">
        <v>90</v>
      </c>
      <c r="AZ104" s="176">
        <v>114</v>
      </c>
      <c r="BA104" s="167"/>
      <c r="BB104" s="184">
        <v>236.4</v>
      </c>
      <c r="BC104" s="180">
        <v>30.757169188205001</v>
      </c>
      <c r="BD104" s="181" t="s">
        <v>55</v>
      </c>
      <c r="BE104" s="188">
        <v>0.96116153713140695</v>
      </c>
      <c r="BF104" s="171">
        <v>-58.742896423680001</v>
      </c>
      <c r="BG104" s="168"/>
      <c r="BH104" s="168"/>
      <c r="BI104" s="176">
        <v>10</v>
      </c>
      <c r="BJ104" s="176">
        <v>59</v>
      </c>
      <c r="BK104" s="169"/>
      <c r="BL104" s="185">
        <v>0.8</v>
      </c>
      <c r="BM104" s="173">
        <v>0.69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172</v>
      </c>
      <c r="D105" s="166">
        <v>8.4986669054000004</v>
      </c>
      <c r="E105" s="167"/>
      <c r="F105" s="168">
        <v>2.5999999999999999E-2</v>
      </c>
      <c r="G105" s="168">
        <v>2.5999999999999999E-2</v>
      </c>
      <c r="H105" s="169"/>
      <c r="I105" s="170">
        <v>3</v>
      </c>
      <c r="J105" s="170">
        <v>3</v>
      </c>
      <c r="K105" s="167"/>
      <c r="L105" s="171">
        <v>3504.0426400000001</v>
      </c>
      <c r="M105" s="171">
        <v>504.27287999999999</v>
      </c>
      <c r="N105" s="171">
        <v>4008.3155200000001</v>
      </c>
      <c r="O105" s="166">
        <v>471.64050134182099</v>
      </c>
      <c r="P105" s="172">
        <v>260.82400000000001</v>
      </c>
      <c r="Q105" s="178">
        <v>1.8082710998290801</v>
      </c>
      <c r="R105" s="179">
        <v>1348.3279636791401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5649.640085</v>
      </c>
      <c r="Y105" s="166">
        <v>664.76779804256796</v>
      </c>
      <c r="Z105" s="177">
        <v>573</v>
      </c>
      <c r="AA105" s="182">
        <v>1.16015322520518</v>
      </c>
      <c r="AB105" s="183">
        <v>-194.04327915304</v>
      </c>
      <c r="AC105" s="168">
        <v>1.6E-2</v>
      </c>
      <c r="AD105" s="168">
        <v>1.6E-2</v>
      </c>
      <c r="AE105" s="176">
        <v>0</v>
      </c>
      <c r="AF105" s="176">
        <v>195</v>
      </c>
      <c r="AG105" s="167"/>
      <c r="AH105" s="180">
        <v>358.8</v>
      </c>
      <c r="AI105" s="166">
        <v>42.218386012048597</v>
      </c>
      <c r="AJ105" s="181" t="s">
        <v>53</v>
      </c>
      <c r="AK105" s="173">
        <v>0.67013311130235897</v>
      </c>
      <c r="AL105" s="174">
        <v>-283.69921804824003</v>
      </c>
      <c r="AM105" s="168"/>
      <c r="AN105" s="168"/>
      <c r="AO105" s="176">
        <v>177</v>
      </c>
      <c r="AP105" s="176">
        <v>284</v>
      </c>
      <c r="AQ105" s="167"/>
      <c r="AR105" s="180">
        <v>48.8</v>
      </c>
      <c r="AS105" s="166">
        <v>5.7420770272797501</v>
      </c>
      <c r="AT105" s="181" t="s">
        <v>54</v>
      </c>
      <c r="AU105" s="173">
        <v>0.35887981420498399</v>
      </c>
      <c r="AV105" s="174">
        <v>-114.37440458368</v>
      </c>
      <c r="AW105" s="168"/>
      <c r="AX105" s="168"/>
      <c r="AY105" s="176">
        <v>88</v>
      </c>
      <c r="AZ105" s="176">
        <v>115</v>
      </c>
      <c r="BA105" s="167"/>
      <c r="BB105" s="184">
        <v>260.8</v>
      </c>
      <c r="BC105" s="180">
        <v>30.6871657523475</v>
      </c>
      <c r="BD105" s="181" t="s">
        <v>55</v>
      </c>
      <c r="BE105" s="188">
        <v>0.95897392976085905</v>
      </c>
      <c r="BF105" s="171">
        <v>-65.548809167360005</v>
      </c>
      <c r="BG105" s="168"/>
      <c r="BH105" s="168"/>
      <c r="BI105" s="176">
        <v>12</v>
      </c>
      <c r="BJ105" s="176">
        <v>66</v>
      </c>
      <c r="BK105" s="169"/>
      <c r="BL105" s="185">
        <v>0.8</v>
      </c>
      <c r="BM105" s="188">
        <v>0.73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173</v>
      </c>
      <c r="D106" s="166">
        <v>3.987589797</v>
      </c>
      <c r="E106" s="167"/>
      <c r="F106" s="168">
        <v>5.6000000000000001E-2</v>
      </c>
      <c r="G106" s="168">
        <v>5.6000000000000001E-2</v>
      </c>
      <c r="H106" s="169"/>
      <c r="I106" s="170">
        <v>5</v>
      </c>
      <c r="J106" s="170">
        <v>5</v>
      </c>
      <c r="K106" s="167"/>
      <c r="L106" s="171">
        <v>2556.8851100000002</v>
      </c>
      <c r="M106" s="171">
        <v>685.89377000000002</v>
      </c>
      <c r="N106" s="171">
        <v>3242.7788799999998</v>
      </c>
      <c r="O106" s="166">
        <v>813.21776940036602</v>
      </c>
      <c r="P106" s="172">
        <v>234.23500000000001</v>
      </c>
      <c r="Q106" s="178">
        <v>3.47180297308415</v>
      </c>
      <c r="R106" s="179">
        <v>2121.9391646796498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3572.369475</v>
      </c>
      <c r="Y106" s="166">
        <v>895.87185665075594</v>
      </c>
      <c r="Z106" s="177">
        <v>573</v>
      </c>
      <c r="AA106" s="178">
        <v>1.5634761896173699</v>
      </c>
      <c r="AB106" s="179">
        <v>830.50273058280004</v>
      </c>
      <c r="AC106" s="168">
        <v>0.02</v>
      </c>
      <c r="AD106" s="168">
        <v>0.02</v>
      </c>
      <c r="AE106" s="176">
        <v>0</v>
      </c>
      <c r="AF106" s="176">
        <v>0</v>
      </c>
      <c r="AG106" s="167"/>
      <c r="AH106" s="180">
        <v>276.05</v>
      </c>
      <c r="AI106" s="166">
        <v>69.227281153061895</v>
      </c>
      <c r="AJ106" s="181" t="s">
        <v>53</v>
      </c>
      <c r="AK106" s="182">
        <v>1.0988457325882801</v>
      </c>
      <c r="AL106" s="183">
        <v>-25.411788653199899</v>
      </c>
      <c r="AM106" s="168">
        <v>0.01</v>
      </c>
      <c r="AN106" s="168">
        <v>0.01</v>
      </c>
      <c r="AO106" s="176">
        <v>0</v>
      </c>
      <c r="AP106" s="176">
        <v>26</v>
      </c>
      <c r="AQ106" s="167"/>
      <c r="AR106" s="180">
        <v>31.8</v>
      </c>
      <c r="AS106" s="166">
        <v>7.9747420419031601</v>
      </c>
      <c r="AT106" s="181" t="s">
        <v>54</v>
      </c>
      <c r="AU106" s="173">
        <v>0.498421377618947</v>
      </c>
      <c r="AV106" s="174">
        <v>-44.761724102400002</v>
      </c>
      <c r="AW106" s="168"/>
      <c r="AX106" s="168"/>
      <c r="AY106" s="176">
        <v>33</v>
      </c>
      <c r="AZ106" s="176">
        <v>45</v>
      </c>
      <c r="BA106" s="167"/>
      <c r="BB106" s="184">
        <v>147.4</v>
      </c>
      <c r="BC106" s="180">
        <v>36.964684810582597</v>
      </c>
      <c r="BD106" s="181" t="s">
        <v>55</v>
      </c>
      <c r="BE106" s="182">
        <v>1.1551464003307099</v>
      </c>
      <c r="BF106" s="183">
        <v>-5.72344820479998</v>
      </c>
      <c r="BG106" s="168">
        <v>1.6E-2</v>
      </c>
      <c r="BH106" s="168">
        <v>1.6E-2</v>
      </c>
      <c r="BI106" s="176">
        <v>0</v>
      </c>
      <c r="BJ106" s="176">
        <v>6</v>
      </c>
      <c r="BK106" s="169"/>
      <c r="BL106" s="185">
        <v>0.8</v>
      </c>
      <c r="BM106" s="188">
        <v>0.74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174</v>
      </c>
      <c r="D107" s="166">
        <v>2.3960212849999998</v>
      </c>
      <c r="E107" s="167"/>
      <c r="F107" s="168">
        <v>2.4E-2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1893.52243</v>
      </c>
      <c r="M107" s="171">
        <v>1061.1207300000001</v>
      </c>
      <c r="N107" s="171">
        <v>2954.6431600000001</v>
      </c>
      <c r="O107" s="166">
        <v>1233.14562291128</v>
      </c>
      <c r="P107" s="172">
        <v>258.77999999999997</v>
      </c>
      <c r="Q107" s="178">
        <v>4.7652276949968302</v>
      </c>
      <c r="R107" s="179">
        <v>2210.5922942412399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1568.8338550000001</v>
      </c>
      <c r="Y107" s="166">
        <v>654.76624303026597</v>
      </c>
      <c r="Z107" s="177">
        <v>573</v>
      </c>
      <c r="AA107" s="182">
        <v>1.14269850441582</v>
      </c>
      <c r="AB107" s="183">
        <v>-78.670380566000205</v>
      </c>
      <c r="AC107" s="168">
        <v>1.4E-2</v>
      </c>
      <c r="AD107" s="168">
        <v>1.4E-2</v>
      </c>
      <c r="AE107" s="176">
        <v>0</v>
      </c>
      <c r="AF107" s="176">
        <v>79</v>
      </c>
      <c r="AG107" s="167"/>
      <c r="AH107" s="180">
        <v>137.5</v>
      </c>
      <c r="AI107" s="166">
        <v>57.3868023881098</v>
      </c>
      <c r="AJ107" s="181" t="s">
        <v>53</v>
      </c>
      <c r="AK107" s="188">
        <v>0.91090162520809204</v>
      </c>
      <c r="AL107" s="171">
        <v>-43.639209145999999</v>
      </c>
      <c r="AM107" s="168"/>
      <c r="AN107" s="168"/>
      <c r="AO107" s="176">
        <v>14</v>
      </c>
      <c r="AP107" s="176">
        <v>44</v>
      </c>
      <c r="AQ107" s="167"/>
      <c r="AR107" s="180">
        <v>9</v>
      </c>
      <c r="AS107" s="166">
        <v>3.7562270654035501</v>
      </c>
      <c r="AT107" s="181" t="s">
        <v>54</v>
      </c>
      <c r="AU107" s="173">
        <v>0.23476419158772199</v>
      </c>
      <c r="AV107" s="174">
        <v>-37.003608671999999</v>
      </c>
      <c r="AW107" s="168"/>
      <c r="AX107" s="168"/>
      <c r="AY107" s="176">
        <v>30</v>
      </c>
      <c r="AZ107" s="176">
        <v>38</v>
      </c>
      <c r="BA107" s="167"/>
      <c r="BB107" s="184">
        <v>66.2</v>
      </c>
      <c r="BC107" s="180">
        <v>27.629136858857201</v>
      </c>
      <c r="BD107" s="181" t="s">
        <v>55</v>
      </c>
      <c r="BE107" s="188">
        <v>0.86341052683928898</v>
      </c>
      <c r="BF107" s="171">
        <v>-25.807217344000001</v>
      </c>
      <c r="BG107" s="168"/>
      <c r="BH107" s="168"/>
      <c r="BI107" s="176">
        <v>11</v>
      </c>
      <c r="BJ107" s="176">
        <v>26</v>
      </c>
      <c r="BK107" s="169"/>
      <c r="BL107" s="185">
        <v>0.8</v>
      </c>
      <c r="BM107" s="188">
        <v>0.73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175</v>
      </c>
      <c r="B108" s="165" t="s">
        <v>176</v>
      </c>
      <c r="C108" s="165" t="s">
        <v>177</v>
      </c>
      <c r="D108" s="166">
        <v>5.4250344558999997</v>
      </c>
      <c r="E108" s="167"/>
      <c r="F108" s="168">
        <v>3.5000000000000003E-2</v>
      </c>
      <c r="G108" s="168">
        <v>3.5000000000000003E-2</v>
      </c>
      <c r="H108" s="169"/>
      <c r="I108" s="170">
        <v>6</v>
      </c>
      <c r="J108" s="170">
        <v>6</v>
      </c>
      <c r="K108" s="167"/>
      <c r="L108" s="171">
        <v>3739.9521</v>
      </c>
      <c r="M108" s="171">
        <v>2446.70118</v>
      </c>
      <c r="N108" s="171">
        <v>6186.6532800000004</v>
      </c>
      <c r="O108" s="166">
        <v>1140.3896749949099</v>
      </c>
      <c r="P108" s="172">
        <v>227.6</v>
      </c>
      <c r="Q108" s="178">
        <v>5.0104994507685001</v>
      </c>
      <c r="R108" s="179">
        <v>4704.9678694045897</v>
      </c>
      <c r="S108" s="168">
        <v>0.01</v>
      </c>
      <c r="T108" s="168">
        <v>0.01</v>
      </c>
      <c r="U108" s="175">
        <v>0</v>
      </c>
      <c r="V108" s="176">
        <v>0</v>
      </c>
      <c r="W108" s="167"/>
      <c r="X108" s="175">
        <v>3122.9293499999999</v>
      </c>
      <c r="Y108" s="166">
        <v>575.65152357763498</v>
      </c>
      <c r="Z108" s="177">
        <v>573</v>
      </c>
      <c r="AA108" s="182">
        <v>1.00462744079866</v>
      </c>
      <c r="AB108" s="183">
        <v>-607.32434187683998</v>
      </c>
      <c r="AC108" s="168">
        <v>1E-3</v>
      </c>
      <c r="AD108" s="168">
        <v>1E-3</v>
      </c>
      <c r="AE108" s="176">
        <v>0</v>
      </c>
      <c r="AF108" s="176">
        <v>608</v>
      </c>
      <c r="AG108" s="167"/>
      <c r="AH108" s="180">
        <v>356.35</v>
      </c>
      <c r="AI108" s="166">
        <v>65.686218750638801</v>
      </c>
      <c r="AJ108" s="181" t="s">
        <v>53</v>
      </c>
      <c r="AK108" s="182">
        <v>1.04263839286728</v>
      </c>
      <c r="AL108" s="183">
        <v>-53.782604866040003</v>
      </c>
      <c r="AM108" s="168">
        <v>4.0000000000000001E-3</v>
      </c>
      <c r="AN108" s="168">
        <v>4.0000000000000001E-3</v>
      </c>
      <c r="AO108" s="176">
        <v>0</v>
      </c>
      <c r="AP108" s="176">
        <v>54</v>
      </c>
      <c r="AQ108" s="167"/>
      <c r="AR108" s="180">
        <v>55.6</v>
      </c>
      <c r="AS108" s="166">
        <v>10.248782832988701</v>
      </c>
      <c r="AT108" s="181" t="s">
        <v>54</v>
      </c>
      <c r="AU108" s="173">
        <v>0.64054892706179201</v>
      </c>
      <c r="AV108" s="174">
        <v>-48.560661553279999</v>
      </c>
      <c r="AW108" s="168"/>
      <c r="AX108" s="168"/>
      <c r="AY108" s="176">
        <v>32</v>
      </c>
      <c r="AZ108" s="176">
        <v>49</v>
      </c>
      <c r="BA108" s="167"/>
      <c r="BB108" s="184">
        <v>228.4</v>
      </c>
      <c r="BC108" s="180">
        <v>42.101115090910298</v>
      </c>
      <c r="BD108" s="181" t="s">
        <v>55</v>
      </c>
      <c r="BE108" s="178">
        <v>1.3156598465909499</v>
      </c>
      <c r="BF108" s="179">
        <v>20.078676893440001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82">
        <v>0.83</v>
      </c>
      <c r="BN108" s="186">
        <v>1.1249999999999999E-3</v>
      </c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175</v>
      </c>
      <c r="B109" s="165" t="s">
        <v>176</v>
      </c>
      <c r="C109" s="165" t="s">
        <v>178</v>
      </c>
      <c r="D109" s="166">
        <v>9.6966778925000003</v>
      </c>
      <c r="E109" s="167"/>
      <c r="F109" s="168">
        <v>7.85E-2</v>
      </c>
      <c r="G109" s="168">
        <v>7.85E-2</v>
      </c>
      <c r="H109" s="169"/>
      <c r="I109" s="170">
        <v>6</v>
      </c>
      <c r="J109" s="170">
        <v>6</v>
      </c>
      <c r="K109" s="167"/>
      <c r="L109" s="171">
        <v>6343.8212599999997</v>
      </c>
      <c r="M109" s="171">
        <v>1381.58349</v>
      </c>
      <c r="N109" s="171">
        <v>7725.4047499999997</v>
      </c>
      <c r="O109" s="166">
        <v>796.70633959856502</v>
      </c>
      <c r="P109" s="172">
        <v>242.374</v>
      </c>
      <c r="Q109" s="178">
        <v>3.2870949012623698</v>
      </c>
      <c r="R109" s="179">
        <v>4905.13762097985</v>
      </c>
      <c r="S109" s="168">
        <v>0.01</v>
      </c>
      <c r="T109" s="168">
        <v>0.01</v>
      </c>
      <c r="U109" s="175">
        <v>0</v>
      </c>
      <c r="V109" s="176">
        <v>0</v>
      </c>
      <c r="W109" s="167"/>
      <c r="X109" s="175">
        <v>7099.0374549999997</v>
      </c>
      <c r="Y109" s="166">
        <v>732.11026845501704</v>
      </c>
      <c r="Z109" s="177">
        <v>573</v>
      </c>
      <c r="AA109" s="178">
        <v>1.27767935157944</v>
      </c>
      <c r="AB109" s="179">
        <v>431.60173611699901</v>
      </c>
      <c r="AC109" s="168">
        <v>0.02</v>
      </c>
      <c r="AD109" s="168">
        <v>0.02</v>
      </c>
      <c r="AE109" s="176">
        <v>0</v>
      </c>
      <c r="AF109" s="176">
        <v>0</v>
      </c>
      <c r="AG109" s="167"/>
      <c r="AH109" s="180">
        <v>793.5</v>
      </c>
      <c r="AI109" s="166">
        <v>81.832150020548895</v>
      </c>
      <c r="AJ109" s="181" t="s">
        <v>53</v>
      </c>
      <c r="AK109" s="178">
        <v>1.29892301619919</v>
      </c>
      <c r="AL109" s="179">
        <v>60.431151327000102</v>
      </c>
      <c r="AM109" s="168">
        <v>0.02</v>
      </c>
      <c r="AN109" s="168">
        <v>0.02</v>
      </c>
      <c r="AO109" s="176">
        <v>0</v>
      </c>
      <c r="AP109" s="176">
        <v>0</v>
      </c>
      <c r="AQ109" s="167"/>
      <c r="AR109" s="180">
        <v>181.1</v>
      </c>
      <c r="AS109" s="166">
        <v>18.6764995194977</v>
      </c>
      <c r="AT109" s="181" t="s">
        <v>54</v>
      </c>
      <c r="AU109" s="182">
        <v>1.1672812199686</v>
      </c>
      <c r="AV109" s="183">
        <v>-5.0762155360000101</v>
      </c>
      <c r="AW109" s="168">
        <v>8.5000000000000006E-3</v>
      </c>
      <c r="AX109" s="168">
        <v>8.5000000000000006E-3</v>
      </c>
      <c r="AY109" s="176">
        <v>0</v>
      </c>
      <c r="AZ109" s="176">
        <v>6</v>
      </c>
      <c r="BA109" s="167"/>
      <c r="BB109" s="184">
        <v>517.20000000000005</v>
      </c>
      <c r="BC109" s="180">
        <v>53.3378550606527</v>
      </c>
      <c r="BD109" s="181" t="s">
        <v>55</v>
      </c>
      <c r="BE109" s="178">
        <v>1.6668079706454</v>
      </c>
      <c r="BF109" s="179">
        <v>144.84756892799999</v>
      </c>
      <c r="BG109" s="168">
        <v>0.02</v>
      </c>
      <c r="BH109" s="168">
        <v>0.02</v>
      </c>
      <c r="BI109" s="176">
        <v>0</v>
      </c>
      <c r="BJ109" s="176">
        <v>0</v>
      </c>
      <c r="BK109" s="169"/>
      <c r="BL109" s="185">
        <v>0.8</v>
      </c>
      <c r="BM109" s="188">
        <v>0.77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175</v>
      </c>
      <c r="B110" s="165" t="s">
        <v>176</v>
      </c>
      <c r="C110" s="165" t="s">
        <v>179</v>
      </c>
      <c r="D110" s="166">
        <v>2.7443158291</v>
      </c>
      <c r="E110" s="167"/>
      <c r="F110" s="168">
        <v>0.08</v>
      </c>
      <c r="G110" s="168">
        <v>0.08</v>
      </c>
      <c r="H110" s="169"/>
      <c r="I110" s="170">
        <v>7</v>
      </c>
      <c r="J110" s="170">
        <v>7</v>
      </c>
      <c r="K110" s="167"/>
      <c r="L110" s="171">
        <v>874.50418000000002</v>
      </c>
      <c r="M110" s="171">
        <v>2795.08718</v>
      </c>
      <c r="N110" s="171">
        <v>3669.5913599999999</v>
      </c>
      <c r="O110" s="166">
        <v>1337.16073095109</v>
      </c>
      <c r="P110" s="172">
        <v>212.5</v>
      </c>
      <c r="Q110" s="178">
        <v>6.2925210868286596</v>
      </c>
      <c r="R110" s="179">
        <v>2969.7908235794998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2044.14849</v>
      </c>
      <c r="Y110" s="166">
        <v>744.86634093801797</v>
      </c>
      <c r="Z110" s="177">
        <v>573</v>
      </c>
      <c r="AA110" s="178">
        <v>1.2999412581815299</v>
      </c>
      <c r="AB110" s="179">
        <v>157.15692591083999</v>
      </c>
      <c r="AC110" s="168">
        <v>0.02</v>
      </c>
      <c r="AD110" s="168">
        <v>0.02</v>
      </c>
      <c r="AE110" s="176">
        <v>0</v>
      </c>
      <c r="AF110" s="176">
        <v>0</v>
      </c>
      <c r="AG110" s="167"/>
      <c r="AH110" s="180">
        <v>235.75</v>
      </c>
      <c r="AI110" s="166">
        <v>85.904835551422096</v>
      </c>
      <c r="AJ110" s="181" t="s">
        <v>53</v>
      </c>
      <c r="AK110" s="178">
        <v>1.36356881827654</v>
      </c>
      <c r="AL110" s="179">
        <v>28.279723320039999</v>
      </c>
      <c r="AM110" s="168">
        <v>0.02</v>
      </c>
      <c r="AN110" s="168">
        <v>0.02</v>
      </c>
      <c r="AO110" s="176">
        <v>0</v>
      </c>
      <c r="AP110" s="176">
        <v>0</v>
      </c>
      <c r="AQ110" s="167"/>
      <c r="AR110" s="180">
        <v>67.599999999999994</v>
      </c>
      <c r="AS110" s="166">
        <v>24.632733333090702</v>
      </c>
      <c r="AT110" s="181" t="s">
        <v>54</v>
      </c>
      <c r="AU110" s="178">
        <v>1.53954583331817</v>
      </c>
      <c r="AV110" s="179">
        <v>14.90913608128</v>
      </c>
      <c r="AW110" s="168">
        <v>0.01</v>
      </c>
      <c r="AX110" s="168">
        <v>0.01</v>
      </c>
      <c r="AY110" s="176">
        <v>0</v>
      </c>
      <c r="AZ110" s="176">
        <v>0</v>
      </c>
      <c r="BA110" s="167"/>
      <c r="BB110" s="184">
        <v>168</v>
      </c>
      <c r="BC110" s="180">
        <v>61.217443786379199</v>
      </c>
      <c r="BD110" s="181" t="s">
        <v>55</v>
      </c>
      <c r="BE110" s="178">
        <v>1.91304511832435</v>
      </c>
      <c r="BF110" s="179">
        <v>62.618272162559997</v>
      </c>
      <c r="BG110" s="168">
        <v>0.02</v>
      </c>
      <c r="BH110" s="168">
        <v>0.02</v>
      </c>
      <c r="BI110" s="176">
        <v>0</v>
      </c>
      <c r="BJ110" s="176">
        <v>0</v>
      </c>
      <c r="BK110" s="169"/>
      <c r="BL110" s="185">
        <v>0.8</v>
      </c>
      <c r="BM110" s="182">
        <v>0.87</v>
      </c>
      <c r="BN110" s="186">
        <v>2.6250000000000002E-3</v>
      </c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175</v>
      </c>
      <c r="B111" s="165" t="s">
        <v>176</v>
      </c>
      <c r="C111" s="165" t="s">
        <v>180</v>
      </c>
      <c r="D111" s="166">
        <v>3.0633542255999999</v>
      </c>
      <c r="E111" s="167"/>
      <c r="F111" s="168">
        <v>3.1E-2</v>
      </c>
      <c r="G111" s="168">
        <v>3.1E-2</v>
      </c>
      <c r="H111" s="169"/>
      <c r="I111" s="170">
        <v>5</v>
      </c>
      <c r="J111" s="170">
        <v>5</v>
      </c>
      <c r="K111" s="167"/>
      <c r="L111" s="171">
        <v>767.08726000000001</v>
      </c>
      <c r="M111" s="171">
        <v>1384.97857</v>
      </c>
      <c r="N111" s="171">
        <v>2152.06583</v>
      </c>
      <c r="O111" s="166">
        <v>702.51941875200203</v>
      </c>
      <c r="P111" s="172">
        <v>212.5</v>
      </c>
      <c r="Q111" s="178">
        <v>3.3059737353035401</v>
      </c>
      <c r="R111" s="179">
        <v>1370.910502472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1731.480415</v>
      </c>
      <c r="Y111" s="166">
        <v>565.22370169609303</v>
      </c>
      <c r="Z111" s="177">
        <v>573</v>
      </c>
      <c r="AA111" s="188">
        <v>0.98642879877154099</v>
      </c>
      <c r="AB111" s="171">
        <v>-374.88195052255998</v>
      </c>
      <c r="AC111" s="168"/>
      <c r="AD111" s="168"/>
      <c r="AE111" s="176">
        <v>24</v>
      </c>
      <c r="AF111" s="176">
        <v>375</v>
      </c>
      <c r="AG111" s="167"/>
      <c r="AH111" s="180">
        <v>174.9</v>
      </c>
      <c r="AI111" s="166">
        <v>57.094278728325499</v>
      </c>
      <c r="AJ111" s="181" t="s">
        <v>53</v>
      </c>
      <c r="AK111" s="188">
        <v>0.90625839251310203</v>
      </c>
      <c r="AL111" s="171">
        <v>-56.689579455359997</v>
      </c>
      <c r="AM111" s="168"/>
      <c r="AN111" s="168"/>
      <c r="AO111" s="176">
        <v>19</v>
      </c>
      <c r="AP111" s="176">
        <v>57</v>
      </c>
      <c r="AQ111" s="167"/>
      <c r="AR111" s="180">
        <v>60.1</v>
      </c>
      <c r="AS111" s="166">
        <v>19.6190174475263</v>
      </c>
      <c r="AT111" s="181" t="s">
        <v>54</v>
      </c>
      <c r="AU111" s="178">
        <v>1.2261885904704</v>
      </c>
      <c r="AV111" s="179">
        <v>1.2835988684800099</v>
      </c>
      <c r="AW111" s="168">
        <v>0.01</v>
      </c>
      <c r="AX111" s="168">
        <v>0.01</v>
      </c>
      <c r="AY111" s="176">
        <v>0</v>
      </c>
      <c r="AZ111" s="176">
        <v>0</v>
      </c>
      <c r="BA111" s="167"/>
      <c r="BB111" s="184">
        <v>109.2</v>
      </c>
      <c r="BC111" s="180">
        <v>35.647199754906502</v>
      </c>
      <c r="BD111" s="181" t="s">
        <v>55</v>
      </c>
      <c r="BE111" s="182">
        <v>1.11397499234083</v>
      </c>
      <c r="BF111" s="183">
        <v>-8.4328022630399904</v>
      </c>
      <c r="BG111" s="168">
        <v>1.0999999999999999E-2</v>
      </c>
      <c r="BH111" s="168">
        <v>1.0999999999999999E-2</v>
      </c>
      <c r="BI111" s="176">
        <v>0</v>
      </c>
      <c r="BJ111" s="176">
        <v>9</v>
      </c>
      <c r="BK111" s="169"/>
      <c r="BL111" s="185">
        <v>0.8</v>
      </c>
      <c r="BM111" s="182">
        <v>0.86</v>
      </c>
      <c r="BN111" s="186">
        <v>2.2499999999999998E-3</v>
      </c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175</v>
      </c>
      <c r="B112" s="165" t="s">
        <v>176</v>
      </c>
      <c r="C112" s="165" t="s">
        <v>181</v>
      </c>
      <c r="D112" s="166">
        <v>2.9594163433</v>
      </c>
      <c r="E112" s="167"/>
      <c r="F112" s="168">
        <v>0.08</v>
      </c>
      <c r="G112" s="168">
        <v>0.08</v>
      </c>
      <c r="H112" s="169"/>
      <c r="I112" s="170">
        <v>7</v>
      </c>
      <c r="J112" s="170">
        <v>7</v>
      </c>
      <c r="K112" s="167"/>
      <c r="L112" s="171">
        <v>1178.88825</v>
      </c>
      <c r="M112" s="171">
        <v>-0.37528</v>
      </c>
      <c r="N112" s="171">
        <v>1178.51297</v>
      </c>
      <c r="O112" s="166">
        <v>398.22479613863902</v>
      </c>
      <c r="P112" s="172">
        <v>221.85</v>
      </c>
      <c r="Q112" s="178">
        <v>1.7950182381728199</v>
      </c>
      <c r="R112" s="179">
        <v>390.65715108667399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2405.55935</v>
      </c>
      <c r="Y112" s="166">
        <v>812.849248280354</v>
      </c>
      <c r="Z112" s="177">
        <v>573</v>
      </c>
      <c r="AA112" s="178">
        <v>1.4185850755328999</v>
      </c>
      <c r="AB112" s="179">
        <v>370.66467234691999</v>
      </c>
      <c r="AC112" s="168">
        <v>0.02</v>
      </c>
      <c r="AD112" s="168">
        <v>0.02</v>
      </c>
      <c r="AE112" s="176">
        <v>0</v>
      </c>
      <c r="AF112" s="176">
        <v>0</v>
      </c>
      <c r="AG112" s="167"/>
      <c r="AH112" s="180">
        <v>265.5</v>
      </c>
      <c r="AI112" s="166">
        <v>89.713635798856501</v>
      </c>
      <c r="AJ112" s="181" t="s">
        <v>53</v>
      </c>
      <c r="AK112" s="178">
        <v>1.4240259650612099</v>
      </c>
      <c r="AL112" s="179">
        <v>41.768124446519998</v>
      </c>
      <c r="AM112" s="168">
        <v>0.02</v>
      </c>
      <c r="AN112" s="168">
        <v>0.02</v>
      </c>
      <c r="AO112" s="176">
        <v>0</v>
      </c>
      <c r="AP112" s="176">
        <v>0</v>
      </c>
      <c r="AQ112" s="167"/>
      <c r="AR112" s="180">
        <v>74.5</v>
      </c>
      <c r="AS112" s="166">
        <v>25.173882738285499</v>
      </c>
      <c r="AT112" s="181" t="s">
        <v>54</v>
      </c>
      <c r="AU112" s="178">
        <v>1.5733676711428499</v>
      </c>
      <c r="AV112" s="179">
        <v>17.67920620864</v>
      </c>
      <c r="AW112" s="168">
        <v>0.01</v>
      </c>
      <c r="AX112" s="168">
        <v>0.01</v>
      </c>
      <c r="AY112" s="176">
        <v>0</v>
      </c>
      <c r="AZ112" s="176">
        <v>0</v>
      </c>
      <c r="BA112" s="167"/>
      <c r="BB112" s="184">
        <v>201</v>
      </c>
      <c r="BC112" s="180">
        <v>67.918797723428099</v>
      </c>
      <c r="BD112" s="181" t="s">
        <v>55</v>
      </c>
      <c r="BE112" s="178">
        <v>2.1224624288571299</v>
      </c>
      <c r="BF112" s="179">
        <v>87.358412417279993</v>
      </c>
      <c r="BG112" s="168">
        <v>0.02</v>
      </c>
      <c r="BH112" s="168">
        <v>0.02</v>
      </c>
      <c r="BI112" s="176">
        <v>0</v>
      </c>
      <c r="BJ112" s="176">
        <v>0</v>
      </c>
      <c r="BK112" s="169"/>
      <c r="BL112" s="185">
        <v>0.8</v>
      </c>
      <c r="BM112" s="182">
        <v>0.86</v>
      </c>
      <c r="BN112" s="186">
        <v>2.2499999999999998E-3</v>
      </c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175</v>
      </c>
      <c r="B113" s="165" t="s">
        <v>176</v>
      </c>
      <c r="C113" s="165" t="s">
        <v>182</v>
      </c>
      <c r="D113" s="166">
        <v>3.2638924002</v>
      </c>
      <c r="E113" s="167"/>
      <c r="F113" s="168">
        <v>3.1E-2</v>
      </c>
      <c r="G113" s="168">
        <v>3.1E-2</v>
      </c>
      <c r="H113" s="169"/>
      <c r="I113" s="170">
        <v>4</v>
      </c>
      <c r="J113" s="170">
        <v>4</v>
      </c>
      <c r="K113" s="167"/>
      <c r="L113" s="171">
        <v>1087.31627</v>
      </c>
      <c r="M113" s="171">
        <v>755.75887999999998</v>
      </c>
      <c r="N113" s="171">
        <v>1843.0751499999999</v>
      </c>
      <c r="O113" s="166">
        <v>564.68624697525604</v>
      </c>
      <c r="P113" s="172">
        <v>225.95400000000001</v>
      </c>
      <c r="Q113" s="178">
        <v>2.4991203828002901</v>
      </c>
      <c r="R113" s="179">
        <v>958.08769792625105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1889.9922200000001</v>
      </c>
      <c r="Y113" s="166">
        <v>579.06082317057599</v>
      </c>
      <c r="Z113" s="177">
        <v>573</v>
      </c>
      <c r="AA113" s="182">
        <v>1.01057735282823</v>
      </c>
      <c r="AB113" s="183">
        <v>-354.26019437752001</v>
      </c>
      <c r="AC113" s="168">
        <v>1E-3</v>
      </c>
      <c r="AD113" s="168">
        <v>1E-3</v>
      </c>
      <c r="AE113" s="176">
        <v>0</v>
      </c>
      <c r="AF113" s="176">
        <v>355</v>
      </c>
      <c r="AG113" s="167"/>
      <c r="AH113" s="180">
        <v>178.25</v>
      </c>
      <c r="AI113" s="166">
        <v>54.612707204770999</v>
      </c>
      <c r="AJ113" s="181" t="s">
        <v>53</v>
      </c>
      <c r="AK113" s="188">
        <v>0.86686836832969905</v>
      </c>
      <c r="AL113" s="171">
        <v>-68.500265455120001</v>
      </c>
      <c r="AM113" s="168"/>
      <c r="AN113" s="168"/>
      <c r="AO113" s="176">
        <v>28</v>
      </c>
      <c r="AP113" s="176">
        <v>69</v>
      </c>
      <c r="AQ113" s="167"/>
      <c r="AR113" s="180">
        <v>32.1</v>
      </c>
      <c r="AS113" s="166">
        <v>9.8348830365955209</v>
      </c>
      <c r="AT113" s="181" t="s">
        <v>54</v>
      </c>
      <c r="AU113" s="173">
        <v>0.61468018978722005</v>
      </c>
      <c r="AV113" s="174">
        <v>-30.56673408384</v>
      </c>
      <c r="AW113" s="168"/>
      <c r="AX113" s="168"/>
      <c r="AY113" s="176">
        <v>21</v>
      </c>
      <c r="AZ113" s="176">
        <v>31</v>
      </c>
      <c r="BA113" s="167"/>
      <c r="BB113" s="184">
        <v>132</v>
      </c>
      <c r="BC113" s="180">
        <v>40.442509683196498</v>
      </c>
      <c r="BD113" s="181" t="s">
        <v>55</v>
      </c>
      <c r="BE113" s="178">
        <v>1.2638284275998899</v>
      </c>
      <c r="BF113" s="179">
        <v>6.6665318323199996</v>
      </c>
      <c r="BG113" s="168">
        <v>0.02</v>
      </c>
      <c r="BH113" s="168">
        <v>0.02</v>
      </c>
      <c r="BI113" s="176">
        <v>0</v>
      </c>
      <c r="BJ113" s="176">
        <v>0</v>
      </c>
      <c r="BK113" s="169"/>
      <c r="BL113" s="185">
        <v>0.8</v>
      </c>
      <c r="BM113" s="188">
        <v>0.79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175</v>
      </c>
      <c r="B114" s="165" t="s">
        <v>176</v>
      </c>
      <c r="C114" s="165" t="s">
        <v>183</v>
      </c>
      <c r="D114" s="166">
        <v>2.4787637980000001</v>
      </c>
      <c r="E114" s="167"/>
      <c r="F114" s="168">
        <v>3.7999999999999999E-2</v>
      </c>
      <c r="G114" s="168">
        <v>3.7999999999999999E-2</v>
      </c>
      <c r="H114" s="169"/>
      <c r="I114" s="170">
        <v>5</v>
      </c>
      <c r="J114" s="170">
        <v>5</v>
      </c>
      <c r="K114" s="167"/>
      <c r="L114" s="171">
        <v>293.61183</v>
      </c>
      <c r="M114" s="171">
        <v>2105.3214800000001</v>
      </c>
      <c r="N114" s="171">
        <v>2398.9333099999999</v>
      </c>
      <c r="O114" s="166">
        <v>967.79423353511504</v>
      </c>
      <c r="P114" s="172">
        <v>224.404</v>
      </c>
      <c r="Q114" s="178">
        <v>4.3127316515530696</v>
      </c>
      <c r="R114" s="179">
        <v>1731.43989640833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1277.4982399999999</v>
      </c>
      <c r="Y114" s="166">
        <v>515.37715736802102</v>
      </c>
      <c r="Z114" s="177">
        <v>573</v>
      </c>
      <c r="AA114" s="188">
        <v>0.89943657481330097</v>
      </c>
      <c r="AB114" s="171">
        <v>-426.89974750480002</v>
      </c>
      <c r="AC114" s="168"/>
      <c r="AD114" s="168"/>
      <c r="AE114" s="176">
        <v>143</v>
      </c>
      <c r="AF114" s="176">
        <v>427</v>
      </c>
      <c r="AG114" s="167"/>
      <c r="AH114" s="180">
        <v>173.3</v>
      </c>
      <c r="AI114" s="166">
        <v>69.913882129401699</v>
      </c>
      <c r="AJ114" s="181" t="s">
        <v>53</v>
      </c>
      <c r="AK114" s="182">
        <v>1.1097441607841501</v>
      </c>
      <c r="AL114" s="183">
        <v>-14.0945431288</v>
      </c>
      <c r="AM114" s="168">
        <v>1.0999999999999999E-2</v>
      </c>
      <c r="AN114" s="168">
        <v>1.0999999999999999E-2</v>
      </c>
      <c r="AO114" s="176">
        <v>0</v>
      </c>
      <c r="AP114" s="176">
        <v>15</v>
      </c>
      <c r="AQ114" s="167"/>
      <c r="AR114" s="180">
        <v>37.9</v>
      </c>
      <c r="AS114" s="166">
        <v>15.2898795885997</v>
      </c>
      <c r="AT114" s="181" t="s">
        <v>54</v>
      </c>
      <c r="AU114" s="188">
        <v>0.95561747428747901</v>
      </c>
      <c r="AV114" s="171">
        <v>-9.6922649215999996</v>
      </c>
      <c r="AW114" s="168"/>
      <c r="AX114" s="168"/>
      <c r="AY114" s="176">
        <v>2</v>
      </c>
      <c r="AZ114" s="176">
        <v>10</v>
      </c>
      <c r="BA114" s="167"/>
      <c r="BB114" s="184">
        <v>93.2</v>
      </c>
      <c r="BC114" s="180">
        <v>37.599387273284698</v>
      </c>
      <c r="BD114" s="181" t="s">
        <v>55</v>
      </c>
      <c r="BE114" s="182">
        <v>1.1749808522901499</v>
      </c>
      <c r="BF114" s="183">
        <v>-1.98452984319999</v>
      </c>
      <c r="BG114" s="168">
        <v>1.7000000000000001E-2</v>
      </c>
      <c r="BH114" s="168">
        <v>1.7000000000000001E-2</v>
      </c>
      <c r="BI114" s="176">
        <v>0</v>
      </c>
      <c r="BJ114" s="176">
        <v>2</v>
      </c>
      <c r="BK114" s="169"/>
      <c r="BL114" s="185">
        <v>0.8</v>
      </c>
      <c r="BM114" s="182">
        <v>0.84</v>
      </c>
      <c r="BN114" s="186">
        <v>1.5E-3</v>
      </c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175</v>
      </c>
      <c r="B115" s="165" t="s">
        <v>176</v>
      </c>
      <c r="C115" s="165" t="s">
        <v>184</v>
      </c>
      <c r="D115" s="166">
        <v>6.4345186343999998</v>
      </c>
      <c r="E115" s="167"/>
      <c r="F115" s="168">
        <v>0.03</v>
      </c>
      <c r="G115" s="168">
        <v>0.03</v>
      </c>
      <c r="H115" s="169"/>
      <c r="I115" s="170">
        <v>5</v>
      </c>
      <c r="J115" s="170">
        <v>5</v>
      </c>
      <c r="K115" s="167"/>
      <c r="L115" s="171">
        <v>2753.2063899999998</v>
      </c>
      <c r="M115" s="171">
        <v>-574.90269999999998</v>
      </c>
      <c r="N115" s="171">
        <v>2178.3036900000002</v>
      </c>
      <c r="O115" s="166">
        <v>338.53405573408799</v>
      </c>
      <c r="P115" s="172">
        <v>272.23099999999999</v>
      </c>
      <c r="Q115" s="178">
        <v>1.24355439216727</v>
      </c>
      <c r="R115" s="179">
        <v>76.293159166383703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3993.6162549999999</v>
      </c>
      <c r="Y115" s="166">
        <v>620.65501429267204</v>
      </c>
      <c r="Z115" s="177">
        <v>573</v>
      </c>
      <c r="AA115" s="182">
        <v>1.0831675642106</v>
      </c>
      <c r="AB115" s="183">
        <v>-430.75875801344</v>
      </c>
      <c r="AC115" s="168">
        <v>8.0000000000000002E-3</v>
      </c>
      <c r="AD115" s="168">
        <v>8.0000000000000002E-3</v>
      </c>
      <c r="AE115" s="176">
        <v>0</v>
      </c>
      <c r="AF115" s="176">
        <v>431</v>
      </c>
      <c r="AG115" s="167"/>
      <c r="AH115" s="180">
        <v>231.4</v>
      </c>
      <c r="AI115" s="166">
        <v>35.962286092839499</v>
      </c>
      <c r="AJ115" s="181" t="s">
        <v>53</v>
      </c>
      <c r="AK115" s="173">
        <v>0.57082993798157999</v>
      </c>
      <c r="AL115" s="174">
        <v>-255.04960876064001</v>
      </c>
      <c r="AM115" s="168"/>
      <c r="AN115" s="168"/>
      <c r="AO115" s="176">
        <v>174</v>
      </c>
      <c r="AP115" s="176">
        <v>256</v>
      </c>
      <c r="AQ115" s="167"/>
      <c r="AR115" s="180">
        <v>62.8</v>
      </c>
      <c r="AS115" s="166">
        <v>9.7598598385061504</v>
      </c>
      <c r="AT115" s="181" t="s">
        <v>54</v>
      </c>
      <c r="AU115" s="173">
        <v>0.60999123990663395</v>
      </c>
      <c r="AV115" s="174">
        <v>-60.742757780479998</v>
      </c>
      <c r="AW115" s="168"/>
      <c r="AX115" s="168"/>
      <c r="AY115" s="176">
        <v>41</v>
      </c>
      <c r="AZ115" s="176">
        <v>61</v>
      </c>
      <c r="BA115" s="167"/>
      <c r="BB115" s="184">
        <v>229.6</v>
      </c>
      <c r="BC115" s="180">
        <v>35.682544887277302</v>
      </c>
      <c r="BD115" s="181" t="s">
        <v>55</v>
      </c>
      <c r="BE115" s="182">
        <v>1.1150795277274099</v>
      </c>
      <c r="BF115" s="183">
        <v>-17.48551556096</v>
      </c>
      <c r="BG115" s="168">
        <v>1.2E-2</v>
      </c>
      <c r="BH115" s="168">
        <v>1.2E-2</v>
      </c>
      <c r="BI115" s="176">
        <v>0</v>
      </c>
      <c r="BJ115" s="176">
        <v>18</v>
      </c>
      <c r="BK115" s="169"/>
      <c r="BL115" s="185">
        <v>0.8</v>
      </c>
      <c r="BM115" s="182">
        <v>0.81</v>
      </c>
      <c r="BN115" s="186">
        <v>3.7500000000000001E-4</v>
      </c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175</v>
      </c>
      <c r="B116" s="165" t="s">
        <v>176</v>
      </c>
      <c r="C116" s="165" t="s">
        <v>185</v>
      </c>
      <c r="D116" s="166">
        <v>2.7579815946999999</v>
      </c>
      <c r="E116" s="167"/>
      <c r="F116" s="168">
        <v>0.03</v>
      </c>
      <c r="G116" s="168">
        <v>0.03</v>
      </c>
      <c r="H116" s="169"/>
      <c r="I116" s="170">
        <v>4</v>
      </c>
      <c r="J116" s="170">
        <v>4</v>
      </c>
      <c r="K116" s="167"/>
      <c r="L116" s="171">
        <v>713.16759000000002</v>
      </c>
      <c r="M116" s="171">
        <v>1107.6758600000001</v>
      </c>
      <c r="N116" s="171">
        <v>1820.8434500000001</v>
      </c>
      <c r="O116" s="166">
        <v>660.20870244352102</v>
      </c>
      <c r="P116" s="172">
        <v>278.23599999999999</v>
      </c>
      <c r="Q116" s="178">
        <v>2.3728370967219199</v>
      </c>
      <c r="R116" s="179">
        <v>899.99972962046104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1412.7769049999999</v>
      </c>
      <c r="Y116" s="166">
        <v>512.25030207414204</v>
      </c>
      <c r="Z116" s="177">
        <v>573</v>
      </c>
      <c r="AA116" s="188">
        <v>0.89397958477162698</v>
      </c>
      <c r="AB116" s="171">
        <v>-483.61123951572</v>
      </c>
      <c r="AC116" s="168"/>
      <c r="AD116" s="168"/>
      <c r="AE116" s="176">
        <v>168</v>
      </c>
      <c r="AF116" s="176">
        <v>484</v>
      </c>
      <c r="AG116" s="167"/>
      <c r="AH116" s="180">
        <v>143.85</v>
      </c>
      <c r="AI116" s="166">
        <v>52.157708476530701</v>
      </c>
      <c r="AJ116" s="181" t="s">
        <v>53</v>
      </c>
      <c r="AK116" s="188">
        <v>0.82790013454810696</v>
      </c>
      <c r="AL116" s="171">
        <v>-64.653408559319999</v>
      </c>
      <c r="AM116" s="168"/>
      <c r="AN116" s="168"/>
      <c r="AO116" s="176">
        <v>30</v>
      </c>
      <c r="AP116" s="176">
        <v>65</v>
      </c>
      <c r="AQ116" s="167"/>
      <c r="AR116" s="180">
        <v>22.1</v>
      </c>
      <c r="AS116" s="166">
        <v>8.0131064117575903</v>
      </c>
      <c r="AT116" s="181" t="s">
        <v>54</v>
      </c>
      <c r="AU116" s="173">
        <v>0.50081915073484895</v>
      </c>
      <c r="AV116" s="174">
        <v>-30.85324661824</v>
      </c>
      <c r="AW116" s="168"/>
      <c r="AX116" s="168"/>
      <c r="AY116" s="176">
        <v>23</v>
      </c>
      <c r="AZ116" s="176">
        <v>31</v>
      </c>
      <c r="BA116" s="167"/>
      <c r="BB116" s="184">
        <v>106</v>
      </c>
      <c r="BC116" s="180">
        <v>38.433904056393899</v>
      </c>
      <c r="BD116" s="181" t="s">
        <v>55</v>
      </c>
      <c r="BE116" s="178">
        <v>1.20105950176231</v>
      </c>
      <c r="BF116" s="179">
        <v>9.3506763520011305E-2</v>
      </c>
      <c r="BG116" s="168">
        <v>0.02</v>
      </c>
      <c r="BH116" s="168">
        <v>0.02</v>
      </c>
      <c r="BI116" s="176">
        <v>0</v>
      </c>
      <c r="BJ116" s="176">
        <v>0</v>
      </c>
      <c r="BK116" s="169"/>
      <c r="BL116" s="185">
        <v>0.8</v>
      </c>
      <c r="BM116" s="182">
        <v>0.84</v>
      </c>
      <c r="BN116" s="186">
        <v>1.5E-3</v>
      </c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186</v>
      </c>
      <c r="D117" s="166">
        <v>6.4187983828000004</v>
      </c>
      <c r="E117" s="167"/>
      <c r="F117" s="168">
        <v>2.5999999999999999E-2</v>
      </c>
      <c r="G117" s="168">
        <v>2.5999999999999999E-2</v>
      </c>
      <c r="H117" s="169"/>
      <c r="I117" s="170">
        <v>3</v>
      </c>
      <c r="J117" s="170">
        <v>3</v>
      </c>
      <c r="K117" s="167"/>
      <c r="L117" s="171">
        <v>2490.1226700000002</v>
      </c>
      <c r="M117" s="171">
        <v>934.00400999999999</v>
      </c>
      <c r="N117" s="171">
        <v>3424.1266799999999</v>
      </c>
      <c r="O117" s="166">
        <v>533.45291062192996</v>
      </c>
      <c r="P117" s="172">
        <v>213.245</v>
      </c>
      <c r="Q117" s="178">
        <v>2.5015963357730802</v>
      </c>
      <c r="R117" s="179">
        <v>1781.59468663178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3324.5747449999999</v>
      </c>
      <c r="Y117" s="166">
        <v>517.94347582385899</v>
      </c>
      <c r="Z117" s="177">
        <v>573</v>
      </c>
      <c r="AA117" s="188">
        <v>0.90391531557392601</v>
      </c>
      <c r="AB117" s="171">
        <v>-1088.99102301328</v>
      </c>
      <c r="AC117" s="168"/>
      <c r="AD117" s="168"/>
      <c r="AE117" s="176">
        <v>354</v>
      </c>
      <c r="AF117" s="176">
        <v>1089</v>
      </c>
      <c r="AG117" s="167"/>
      <c r="AH117" s="180">
        <v>258.7</v>
      </c>
      <c r="AI117" s="166">
        <v>40.303493671528898</v>
      </c>
      <c r="AJ117" s="181" t="s">
        <v>53</v>
      </c>
      <c r="AK117" s="173">
        <v>0.63973799478617399</v>
      </c>
      <c r="AL117" s="174">
        <v>-226.56115773968</v>
      </c>
      <c r="AM117" s="168"/>
      <c r="AN117" s="168"/>
      <c r="AO117" s="176">
        <v>146</v>
      </c>
      <c r="AP117" s="176">
        <v>227</v>
      </c>
      <c r="AQ117" s="167"/>
      <c r="AR117" s="180">
        <v>92.9</v>
      </c>
      <c r="AS117" s="166">
        <v>14.473113885137399</v>
      </c>
      <c r="AT117" s="181" t="s">
        <v>54</v>
      </c>
      <c r="AU117" s="188">
        <v>0.90456961782108503</v>
      </c>
      <c r="AV117" s="171">
        <v>-30.340928949759999</v>
      </c>
      <c r="AW117" s="168"/>
      <c r="AX117" s="168"/>
      <c r="AY117" s="176">
        <v>10</v>
      </c>
      <c r="AZ117" s="176">
        <v>31</v>
      </c>
      <c r="BA117" s="167"/>
      <c r="BB117" s="184">
        <v>237.6</v>
      </c>
      <c r="BC117" s="180">
        <v>37.016274048532203</v>
      </c>
      <c r="BD117" s="181" t="s">
        <v>55</v>
      </c>
      <c r="BE117" s="182">
        <v>1.15675856401663</v>
      </c>
      <c r="BF117" s="183">
        <v>-8.8818578995200106</v>
      </c>
      <c r="BG117" s="168">
        <v>1.6E-2</v>
      </c>
      <c r="BH117" s="168">
        <v>1.6E-2</v>
      </c>
      <c r="BI117" s="176">
        <v>0</v>
      </c>
      <c r="BJ117" s="176">
        <v>9</v>
      </c>
      <c r="BK117" s="169"/>
      <c r="BL117" s="185">
        <v>0.8</v>
      </c>
      <c r="BM117" s="188">
        <v>0.74</v>
      </c>
      <c r="BN117" s="186"/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187</v>
      </c>
      <c r="C118" s="165" t="s">
        <v>188</v>
      </c>
      <c r="D118" s="166">
        <v>2.9248729531</v>
      </c>
      <c r="E118" s="167"/>
      <c r="F118" s="168">
        <v>6.2E-2</v>
      </c>
      <c r="G118" s="168">
        <v>6.2E-2</v>
      </c>
      <c r="H118" s="169"/>
      <c r="I118" s="170">
        <v>6</v>
      </c>
      <c r="J118" s="170">
        <v>6</v>
      </c>
      <c r="K118" s="167"/>
      <c r="L118" s="171">
        <v>1619.4268400000001</v>
      </c>
      <c r="M118" s="171">
        <v>1120.3720800000001</v>
      </c>
      <c r="N118" s="171">
        <v>2739.7989200000002</v>
      </c>
      <c r="O118" s="166">
        <v>936.72407791119804</v>
      </c>
      <c r="P118" s="172">
        <v>212.5</v>
      </c>
      <c r="Q118" s="178">
        <v>4.4081133078174002</v>
      </c>
      <c r="R118" s="179">
        <v>1993.9563169595001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2023.25524</v>
      </c>
      <c r="Y118" s="166">
        <v>691.741238830768</v>
      </c>
      <c r="Z118" s="177">
        <v>573</v>
      </c>
      <c r="AA118" s="178">
        <v>1.2072272928983701</v>
      </c>
      <c r="AB118" s="179">
        <v>12.1125974484398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206</v>
      </c>
      <c r="AI118" s="166">
        <v>70.430409560752295</v>
      </c>
      <c r="AJ118" s="181" t="s">
        <v>53</v>
      </c>
      <c r="AK118" s="182">
        <v>1.11794300890083</v>
      </c>
      <c r="AL118" s="183">
        <v>-15.12039525436</v>
      </c>
      <c r="AM118" s="168">
        <v>1.2E-2</v>
      </c>
      <c r="AN118" s="168">
        <v>1.2E-2</v>
      </c>
      <c r="AO118" s="176">
        <v>0</v>
      </c>
      <c r="AP118" s="176">
        <v>16</v>
      </c>
      <c r="AQ118" s="167"/>
      <c r="AR118" s="180">
        <v>17.399999999999999</v>
      </c>
      <c r="AS118" s="166">
        <v>5.9489763415392698</v>
      </c>
      <c r="AT118" s="181" t="s">
        <v>54</v>
      </c>
      <c r="AU118" s="173">
        <v>0.37181102134620397</v>
      </c>
      <c r="AV118" s="174">
        <v>-38.757560699519999</v>
      </c>
      <c r="AW118" s="168"/>
      <c r="AX118" s="168"/>
      <c r="AY118" s="176">
        <v>30</v>
      </c>
      <c r="AZ118" s="176">
        <v>39</v>
      </c>
      <c r="BA118" s="167"/>
      <c r="BB118" s="184">
        <v>129.4</v>
      </c>
      <c r="BC118" s="180">
        <v>44.2412378502978</v>
      </c>
      <c r="BD118" s="181" t="s">
        <v>55</v>
      </c>
      <c r="BE118" s="178">
        <v>1.38253868282181</v>
      </c>
      <c r="BF118" s="179">
        <v>17.08487860096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2">
        <v>0.85</v>
      </c>
      <c r="BN118" s="186">
        <v>1.8749999999999999E-3</v>
      </c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187</v>
      </c>
      <c r="C119" s="165" t="s">
        <v>189</v>
      </c>
      <c r="D119" s="166">
        <v>8.4911208400000007</v>
      </c>
      <c r="E119" s="167"/>
      <c r="F119" s="168">
        <v>0.04</v>
      </c>
      <c r="G119" s="168">
        <v>0.04</v>
      </c>
      <c r="H119" s="169"/>
      <c r="I119" s="170">
        <v>5</v>
      </c>
      <c r="J119" s="170">
        <v>5</v>
      </c>
      <c r="K119" s="167"/>
      <c r="L119" s="171">
        <v>7740.8697000000002</v>
      </c>
      <c r="M119" s="171">
        <v>3698.66293</v>
      </c>
      <c r="N119" s="171">
        <v>11439.53263</v>
      </c>
      <c r="O119" s="166">
        <v>1347.23469911188</v>
      </c>
      <c r="P119" s="172">
        <v>246.12100000000001</v>
      </c>
      <c r="Q119" s="178">
        <v>5.4738713848549301</v>
      </c>
      <c r="R119" s="179">
        <v>8931.7208472860293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4564.6691849999997</v>
      </c>
      <c r="Y119" s="166">
        <v>537.58146551121297</v>
      </c>
      <c r="Z119" s="177">
        <v>573</v>
      </c>
      <c r="AA119" s="188">
        <v>0.93818754888518796</v>
      </c>
      <c r="AB119" s="171">
        <v>-1273.8255045840001</v>
      </c>
      <c r="AC119" s="168"/>
      <c r="AD119" s="168"/>
      <c r="AE119" s="176">
        <v>301</v>
      </c>
      <c r="AF119" s="176">
        <v>1274</v>
      </c>
      <c r="AG119" s="167"/>
      <c r="AH119" s="180">
        <v>458.05</v>
      </c>
      <c r="AI119" s="166">
        <v>53.944586189636702</v>
      </c>
      <c r="AJ119" s="181" t="s">
        <v>53</v>
      </c>
      <c r="AK119" s="188">
        <v>0.85626327285137505</v>
      </c>
      <c r="AL119" s="171">
        <v>-183.87873550399999</v>
      </c>
      <c r="AM119" s="168"/>
      <c r="AN119" s="168"/>
      <c r="AO119" s="176">
        <v>77</v>
      </c>
      <c r="AP119" s="176">
        <v>184</v>
      </c>
      <c r="AQ119" s="167"/>
      <c r="AR119" s="180">
        <v>216.6</v>
      </c>
      <c r="AS119" s="166">
        <v>25.508999822454498</v>
      </c>
      <c r="AT119" s="181" t="s">
        <v>54</v>
      </c>
      <c r="AU119" s="178">
        <v>1.5943124889034099</v>
      </c>
      <c r="AV119" s="179">
        <v>53.570479872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446.2</v>
      </c>
      <c r="BC119" s="180">
        <v>52.549010714585499</v>
      </c>
      <c r="BD119" s="181" t="s">
        <v>55</v>
      </c>
      <c r="BE119" s="178">
        <v>1.6421565848308</v>
      </c>
      <c r="BF119" s="179">
        <v>120.140959744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0.81</v>
      </c>
      <c r="BN119" s="186">
        <v>3.7500000000000001E-4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187</v>
      </c>
      <c r="C120" s="165" t="s">
        <v>187</v>
      </c>
      <c r="D120" s="166">
        <v>4.1714948070000002</v>
      </c>
      <c r="E120" s="167"/>
      <c r="F120" s="168">
        <v>0.08</v>
      </c>
      <c r="G120" s="168">
        <v>0.08</v>
      </c>
      <c r="H120" s="169"/>
      <c r="I120" s="170">
        <v>7</v>
      </c>
      <c r="J120" s="170">
        <v>7</v>
      </c>
      <c r="K120" s="167"/>
      <c r="L120" s="171">
        <v>2348.86283</v>
      </c>
      <c r="M120" s="171">
        <v>3095.42542</v>
      </c>
      <c r="N120" s="171">
        <v>5444.2882499999996</v>
      </c>
      <c r="O120" s="166">
        <v>1305.1168710228701</v>
      </c>
      <c r="P120" s="172">
        <v>212.5</v>
      </c>
      <c r="Q120" s="178">
        <v>6.14172645187233</v>
      </c>
      <c r="R120" s="179">
        <v>4380.5570742150003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2957.2147799999998</v>
      </c>
      <c r="Y120" s="166">
        <v>708.91009501860799</v>
      </c>
      <c r="Z120" s="177">
        <v>573</v>
      </c>
      <c r="AA120" s="178">
        <v>1.23719039270263</v>
      </c>
      <c r="AB120" s="179">
        <v>88.894950706799605</v>
      </c>
      <c r="AC120" s="168">
        <v>0.02</v>
      </c>
      <c r="AD120" s="168">
        <v>0.02</v>
      </c>
      <c r="AE120" s="176">
        <v>0</v>
      </c>
      <c r="AF120" s="176">
        <v>0</v>
      </c>
      <c r="AG120" s="167"/>
      <c r="AH120" s="180">
        <v>322.5</v>
      </c>
      <c r="AI120" s="166">
        <v>77.310416270644097</v>
      </c>
      <c r="AJ120" s="181" t="s">
        <v>53</v>
      </c>
      <c r="AK120" s="178">
        <v>1.2271494646134</v>
      </c>
      <c r="AL120" s="179">
        <v>7.1349925907999801</v>
      </c>
      <c r="AM120" s="168">
        <v>0.02</v>
      </c>
      <c r="AN120" s="168">
        <v>0.02</v>
      </c>
      <c r="AO120" s="176">
        <v>0</v>
      </c>
      <c r="AP120" s="176">
        <v>0</v>
      </c>
      <c r="AQ120" s="167"/>
      <c r="AR120" s="180">
        <v>109.8</v>
      </c>
      <c r="AS120" s="166">
        <v>26.3214998651681</v>
      </c>
      <c r="AT120" s="181" t="s">
        <v>54</v>
      </c>
      <c r="AU120" s="178">
        <v>1.64509374157301</v>
      </c>
      <c r="AV120" s="179">
        <v>29.707299705600001</v>
      </c>
      <c r="AW120" s="168">
        <v>0.01</v>
      </c>
      <c r="AX120" s="168">
        <v>0.01</v>
      </c>
      <c r="AY120" s="176">
        <v>0</v>
      </c>
      <c r="AZ120" s="176">
        <v>0</v>
      </c>
      <c r="BA120" s="167"/>
      <c r="BB120" s="184">
        <v>256.8</v>
      </c>
      <c r="BC120" s="180">
        <v>61.560666351322098</v>
      </c>
      <c r="BD120" s="181" t="s">
        <v>55</v>
      </c>
      <c r="BE120" s="178">
        <v>1.92377082347882</v>
      </c>
      <c r="BF120" s="179">
        <v>96.614599411200004</v>
      </c>
      <c r="BG120" s="168">
        <v>0.02</v>
      </c>
      <c r="BH120" s="168">
        <v>0.02</v>
      </c>
      <c r="BI120" s="176">
        <v>0</v>
      </c>
      <c r="BJ120" s="176">
        <v>0</v>
      </c>
      <c r="BK120" s="169"/>
      <c r="BL120" s="185">
        <v>0.8</v>
      </c>
      <c r="BM120" s="182">
        <v>0.83</v>
      </c>
      <c r="BN120" s="186">
        <v>1.1249999999999999E-3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187</v>
      </c>
      <c r="C121" s="165" t="s">
        <v>190</v>
      </c>
      <c r="D121" s="166">
        <v>3.2126528653999999</v>
      </c>
      <c r="E121" s="167"/>
      <c r="F121" s="168">
        <v>0.03</v>
      </c>
      <c r="G121" s="168">
        <v>0.03</v>
      </c>
      <c r="H121" s="169"/>
      <c r="I121" s="170">
        <v>4</v>
      </c>
      <c r="J121" s="170">
        <v>4</v>
      </c>
      <c r="K121" s="167"/>
      <c r="L121" s="171">
        <v>1291.2004400000001</v>
      </c>
      <c r="M121" s="171">
        <v>2297.7970300000002</v>
      </c>
      <c r="N121" s="171">
        <v>3588.9974699999998</v>
      </c>
      <c r="O121" s="166">
        <v>1117.1444972014201</v>
      </c>
      <c r="P121" s="172">
        <v>212.5</v>
      </c>
      <c r="Q121" s="178">
        <v>5.2571505750655101</v>
      </c>
      <c r="R121" s="179">
        <v>2769.7709893229999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1350.1262750000001</v>
      </c>
      <c r="Y121" s="166">
        <v>420.25277288459802</v>
      </c>
      <c r="Z121" s="177">
        <v>573</v>
      </c>
      <c r="AA121" s="173">
        <v>0.73342543260837401</v>
      </c>
      <c r="AB121" s="174">
        <v>-858.89383524903997</v>
      </c>
      <c r="AC121" s="168"/>
      <c r="AD121" s="168"/>
      <c r="AE121" s="176">
        <v>491</v>
      </c>
      <c r="AF121" s="176">
        <v>859</v>
      </c>
      <c r="AG121" s="167"/>
      <c r="AH121" s="180">
        <v>115.5</v>
      </c>
      <c r="AI121" s="166">
        <v>35.951596652076901</v>
      </c>
      <c r="AJ121" s="181" t="s">
        <v>53</v>
      </c>
      <c r="AK121" s="173">
        <v>0.570660264318681</v>
      </c>
      <c r="AL121" s="174">
        <v>-127.37655662424</v>
      </c>
      <c r="AM121" s="168"/>
      <c r="AN121" s="168"/>
      <c r="AO121" s="176">
        <v>87</v>
      </c>
      <c r="AP121" s="176">
        <v>128</v>
      </c>
      <c r="AQ121" s="167"/>
      <c r="AR121" s="180">
        <v>28</v>
      </c>
      <c r="AS121" s="166">
        <v>8.7155385823216793</v>
      </c>
      <c r="AT121" s="181" t="s">
        <v>54</v>
      </c>
      <c r="AU121" s="173">
        <v>0.54472116139510496</v>
      </c>
      <c r="AV121" s="174">
        <v>-33.682935015680002</v>
      </c>
      <c r="AW121" s="168"/>
      <c r="AX121" s="168"/>
      <c r="AY121" s="176">
        <v>24</v>
      </c>
      <c r="AZ121" s="176">
        <v>34</v>
      </c>
      <c r="BA121" s="167"/>
      <c r="BB121" s="184">
        <v>131</v>
      </c>
      <c r="BC121" s="180">
        <v>40.776269795862099</v>
      </c>
      <c r="BD121" s="181" t="s">
        <v>55</v>
      </c>
      <c r="BE121" s="178">
        <v>1.2742584311206899</v>
      </c>
      <c r="BF121" s="179">
        <v>7.6341299686400097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0.81</v>
      </c>
      <c r="BN121" s="186">
        <v>3.7500000000000001E-4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187</v>
      </c>
      <c r="C122" s="165" t="s">
        <v>191</v>
      </c>
      <c r="D122" s="166">
        <v>3.5938136066999999</v>
      </c>
      <c r="E122" s="167"/>
      <c r="F122" s="168">
        <v>4.4999999999999998E-2</v>
      </c>
      <c r="G122" s="168">
        <v>4.4999999999999998E-2</v>
      </c>
      <c r="H122" s="169"/>
      <c r="I122" s="170">
        <v>5</v>
      </c>
      <c r="J122" s="170">
        <v>5</v>
      </c>
      <c r="K122" s="167"/>
      <c r="L122" s="171">
        <v>513.81178999999997</v>
      </c>
      <c r="M122" s="171">
        <v>1339.01838</v>
      </c>
      <c r="N122" s="171">
        <v>1852.83017</v>
      </c>
      <c r="O122" s="166">
        <v>515.56100921476298</v>
      </c>
      <c r="P122" s="172">
        <v>212.5</v>
      </c>
      <c r="Q122" s="178">
        <v>2.4261694551283002</v>
      </c>
      <c r="R122" s="179">
        <v>936.40770029149996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2042.43595</v>
      </c>
      <c r="Y122" s="166">
        <v>568.319944638268</v>
      </c>
      <c r="Z122" s="177">
        <v>573</v>
      </c>
      <c r="AA122" s="188">
        <v>0.99183236411565201</v>
      </c>
      <c r="AB122" s="171">
        <v>-428.67028596692001</v>
      </c>
      <c r="AC122" s="168"/>
      <c r="AD122" s="168"/>
      <c r="AE122" s="176">
        <v>17</v>
      </c>
      <c r="AF122" s="176">
        <v>429</v>
      </c>
      <c r="AG122" s="167"/>
      <c r="AH122" s="180">
        <v>259.8</v>
      </c>
      <c r="AI122" s="166">
        <v>72.290894418021793</v>
      </c>
      <c r="AJ122" s="181" t="s">
        <v>53</v>
      </c>
      <c r="AK122" s="182">
        <v>1.14747451457178</v>
      </c>
      <c r="AL122" s="183">
        <v>-11.89230866652</v>
      </c>
      <c r="AM122" s="168">
        <v>1.4999999999999999E-2</v>
      </c>
      <c r="AN122" s="168">
        <v>1.4999999999999999E-2</v>
      </c>
      <c r="AO122" s="176">
        <v>0</v>
      </c>
      <c r="AP122" s="176">
        <v>12</v>
      </c>
      <c r="AQ122" s="167"/>
      <c r="AR122" s="180">
        <v>43.9</v>
      </c>
      <c r="AS122" s="166">
        <v>12.215435969788899</v>
      </c>
      <c r="AT122" s="181" t="s">
        <v>54</v>
      </c>
      <c r="AU122" s="173">
        <v>0.76346474811180698</v>
      </c>
      <c r="AV122" s="174">
        <v>-25.101221248640002</v>
      </c>
      <c r="AW122" s="168"/>
      <c r="AX122" s="168"/>
      <c r="AY122" s="176">
        <v>14</v>
      </c>
      <c r="AZ122" s="176">
        <v>26</v>
      </c>
      <c r="BA122" s="167"/>
      <c r="BB122" s="184">
        <v>141.6</v>
      </c>
      <c r="BC122" s="180">
        <v>39.401041761323697</v>
      </c>
      <c r="BD122" s="181" t="s">
        <v>55</v>
      </c>
      <c r="BE122" s="178">
        <v>1.23128255504137</v>
      </c>
      <c r="BF122" s="179">
        <v>3.5975575027200102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2">
        <v>0.84</v>
      </c>
      <c r="BN122" s="186">
        <v>1.5E-3</v>
      </c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187</v>
      </c>
      <c r="C123" s="165" t="s">
        <v>192</v>
      </c>
      <c r="D123" s="166">
        <v>2.8551411182000002</v>
      </c>
      <c r="E123" s="167"/>
      <c r="F123" s="168">
        <v>5.1499999999999997E-2</v>
      </c>
      <c r="G123" s="168">
        <v>5.1499999999999997E-2</v>
      </c>
      <c r="H123" s="169"/>
      <c r="I123" s="170">
        <v>5</v>
      </c>
      <c r="J123" s="170">
        <v>5</v>
      </c>
      <c r="K123" s="167"/>
      <c r="L123" s="171">
        <v>1194.7037600000001</v>
      </c>
      <c r="M123" s="171">
        <v>435.84872000000001</v>
      </c>
      <c r="N123" s="171">
        <v>1630.5524800000001</v>
      </c>
      <c r="O123" s="166">
        <v>571.09348102134004</v>
      </c>
      <c r="P123" s="172">
        <v>212.5</v>
      </c>
      <c r="Q123" s="178">
        <v>2.6874987342180701</v>
      </c>
      <c r="R123" s="179">
        <v>902.491494859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1544.196355</v>
      </c>
      <c r="Y123" s="166">
        <v>540.847646778848</v>
      </c>
      <c r="Z123" s="177">
        <v>573</v>
      </c>
      <c r="AA123" s="188">
        <v>0.94388769071352197</v>
      </c>
      <c r="AB123" s="171">
        <v>-418.99867787431998</v>
      </c>
      <c r="AC123" s="168"/>
      <c r="AD123" s="168"/>
      <c r="AE123" s="176">
        <v>92</v>
      </c>
      <c r="AF123" s="176">
        <v>419</v>
      </c>
      <c r="AG123" s="167"/>
      <c r="AH123" s="180">
        <v>242.75</v>
      </c>
      <c r="AI123" s="166">
        <v>85.0220671940166</v>
      </c>
      <c r="AJ123" s="181" t="s">
        <v>53</v>
      </c>
      <c r="AK123" s="178">
        <v>1.3495566221272499</v>
      </c>
      <c r="AL123" s="179">
        <v>26.901331464079998</v>
      </c>
      <c r="AM123" s="168">
        <v>0.02</v>
      </c>
      <c r="AN123" s="168">
        <v>0.02</v>
      </c>
      <c r="AO123" s="176">
        <v>0</v>
      </c>
      <c r="AP123" s="176">
        <v>0</v>
      </c>
      <c r="AQ123" s="167"/>
      <c r="AR123" s="180">
        <v>47.2</v>
      </c>
      <c r="AS123" s="166">
        <v>16.531582169135302</v>
      </c>
      <c r="AT123" s="181" t="s">
        <v>54</v>
      </c>
      <c r="AU123" s="182">
        <v>1.0332238855709499</v>
      </c>
      <c r="AV123" s="183">
        <v>-7.6187094694399997</v>
      </c>
      <c r="AW123" s="168">
        <v>1.5E-3</v>
      </c>
      <c r="AX123" s="168">
        <v>1.5E-3</v>
      </c>
      <c r="AY123" s="176">
        <v>0</v>
      </c>
      <c r="AZ123" s="176">
        <v>8</v>
      </c>
      <c r="BA123" s="167"/>
      <c r="BB123" s="184">
        <v>150</v>
      </c>
      <c r="BC123" s="180">
        <v>52.536807740895902</v>
      </c>
      <c r="BD123" s="181" t="s">
        <v>55</v>
      </c>
      <c r="BE123" s="178">
        <v>1.6417752419030001</v>
      </c>
      <c r="BF123" s="179">
        <v>40.362581061119997</v>
      </c>
      <c r="BG123" s="168">
        <v>0.02</v>
      </c>
      <c r="BH123" s="168">
        <v>0.02</v>
      </c>
      <c r="BI123" s="176">
        <v>0</v>
      </c>
      <c r="BJ123" s="176">
        <v>0</v>
      </c>
      <c r="BK123" s="169"/>
      <c r="BL123" s="185">
        <v>0.8</v>
      </c>
      <c r="BM123" s="188">
        <v>0.8</v>
      </c>
      <c r="BN123" s="186">
        <v>0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187</v>
      </c>
      <c r="C124" s="165" t="s">
        <v>193</v>
      </c>
      <c r="D124" s="166">
        <v>1.9590720873</v>
      </c>
      <c r="E124" s="167"/>
      <c r="F124" s="168">
        <v>6.2E-2</v>
      </c>
      <c r="G124" s="168">
        <v>6.2E-2</v>
      </c>
      <c r="H124" s="169"/>
      <c r="I124" s="170">
        <v>6</v>
      </c>
      <c r="J124" s="170">
        <v>6</v>
      </c>
      <c r="K124" s="167"/>
      <c r="L124" s="171">
        <v>941.40300999999999</v>
      </c>
      <c r="M124" s="171">
        <v>893.68488000000002</v>
      </c>
      <c r="N124" s="171">
        <v>1835.08789</v>
      </c>
      <c r="O124" s="166">
        <v>936.71279474412995</v>
      </c>
      <c r="P124" s="172">
        <v>212.5</v>
      </c>
      <c r="Q124" s="178">
        <v>4.4080602105606097</v>
      </c>
      <c r="R124" s="179">
        <v>1335.5245077385</v>
      </c>
      <c r="S124" s="168">
        <v>0.01</v>
      </c>
      <c r="T124" s="168">
        <v>0.01</v>
      </c>
      <c r="U124" s="175">
        <v>0</v>
      </c>
      <c r="V124" s="176">
        <v>0</v>
      </c>
      <c r="W124" s="167"/>
      <c r="X124" s="175">
        <v>1896.0899199999999</v>
      </c>
      <c r="Y124" s="166">
        <v>967.85102104803002</v>
      </c>
      <c r="Z124" s="177">
        <v>573</v>
      </c>
      <c r="AA124" s="178">
        <v>1.6890942775707301</v>
      </c>
      <c r="AB124" s="179">
        <v>549.03195277251996</v>
      </c>
      <c r="AC124" s="168">
        <v>0.02</v>
      </c>
      <c r="AD124" s="168">
        <v>0.02</v>
      </c>
      <c r="AE124" s="176">
        <v>0</v>
      </c>
      <c r="AF124" s="176">
        <v>0</v>
      </c>
      <c r="AG124" s="167"/>
      <c r="AH124" s="180">
        <v>138.80000000000001</v>
      </c>
      <c r="AI124" s="166">
        <v>70.849868618818803</v>
      </c>
      <c r="AJ124" s="181" t="s">
        <v>53</v>
      </c>
      <c r="AK124" s="182">
        <v>1.1246010891875999</v>
      </c>
      <c r="AL124" s="183">
        <v>-9.3058497998799794</v>
      </c>
      <c r="AM124" s="168">
        <v>1.2E-2</v>
      </c>
      <c r="AN124" s="168">
        <v>1.2E-2</v>
      </c>
      <c r="AO124" s="176">
        <v>0</v>
      </c>
      <c r="AP124" s="176">
        <v>10</v>
      </c>
      <c r="AQ124" s="167"/>
      <c r="AR124" s="180">
        <v>30.7</v>
      </c>
      <c r="AS124" s="166">
        <v>15.670684197390001</v>
      </c>
      <c r="AT124" s="181" t="s">
        <v>54</v>
      </c>
      <c r="AU124" s="188">
        <v>0.97941776233687605</v>
      </c>
      <c r="AV124" s="171">
        <v>-6.9141840761599997</v>
      </c>
      <c r="AW124" s="168"/>
      <c r="AX124" s="168"/>
      <c r="AY124" s="176">
        <v>1</v>
      </c>
      <c r="AZ124" s="176">
        <v>7</v>
      </c>
      <c r="BA124" s="167"/>
      <c r="BB124" s="184">
        <v>107.6</v>
      </c>
      <c r="BC124" s="180">
        <v>54.9239615517644</v>
      </c>
      <c r="BD124" s="181" t="s">
        <v>55</v>
      </c>
      <c r="BE124" s="178">
        <v>1.7163737984926399</v>
      </c>
      <c r="BF124" s="179">
        <v>32.37163184768</v>
      </c>
      <c r="BG124" s="168">
        <v>0.02</v>
      </c>
      <c r="BH124" s="168">
        <v>0.02</v>
      </c>
      <c r="BI124" s="176">
        <v>0</v>
      </c>
      <c r="BJ124" s="176">
        <v>0</v>
      </c>
      <c r="BK124" s="169"/>
      <c r="BL124" s="185">
        <v>0.8</v>
      </c>
      <c r="BM124" s="182">
        <v>0.89</v>
      </c>
      <c r="BN124" s="186">
        <v>3.375E-3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187</v>
      </c>
      <c r="C125" s="165" t="s">
        <v>194</v>
      </c>
      <c r="D125" s="166">
        <v>5.9522628002999998</v>
      </c>
      <c r="E125" s="167"/>
      <c r="F125" s="168">
        <v>3.5999999999999997E-2</v>
      </c>
      <c r="G125" s="168">
        <v>3.5999999999999997E-2</v>
      </c>
      <c r="H125" s="169"/>
      <c r="I125" s="170">
        <v>5</v>
      </c>
      <c r="J125" s="170">
        <v>5</v>
      </c>
      <c r="K125" s="167"/>
      <c r="L125" s="171">
        <v>2190.3763899999999</v>
      </c>
      <c r="M125" s="171">
        <v>-1.31274</v>
      </c>
      <c r="N125" s="171">
        <v>2189.0636500000001</v>
      </c>
      <c r="O125" s="166">
        <v>367.769993268723</v>
      </c>
      <c r="P125" s="172">
        <v>212.5</v>
      </c>
      <c r="Q125" s="178">
        <v>1.7306823212645801</v>
      </c>
      <c r="R125" s="179">
        <v>671.23663592349999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2552.5232500000002</v>
      </c>
      <c r="Y125" s="166">
        <v>428.83241813035397</v>
      </c>
      <c r="Z125" s="177">
        <v>573</v>
      </c>
      <c r="AA125" s="173">
        <v>0.74839863548054797</v>
      </c>
      <c r="AB125" s="174">
        <v>-1540.25265148628</v>
      </c>
      <c r="AC125" s="168"/>
      <c r="AD125" s="168"/>
      <c r="AE125" s="176">
        <v>859</v>
      </c>
      <c r="AF125" s="176">
        <v>1541</v>
      </c>
      <c r="AG125" s="167"/>
      <c r="AH125" s="180">
        <v>397.4</v>
      </c>
      <c r="AI125" s="166">
        <v>66.764525245755394</v>
      </c>
      <c r="AJ125" s="181" t="s">
        <v>53</v>
      </c>
      <c r="AK125" s="182">
        <v>1.05975436898024</v>
      </c>
      <c r="AL125" s="183">
        <v>-52.591067702679901</v>
      </c>
      <c r="AM125" s="168">
        <v>6.0000000000000001E-3</v>
      </c>
      <c r="AN125" s="168">
        <v>6.0000000000000001E-3</v>
      </c>
      <c r="AO125" s="176">
        <v>0</v>
      </c>
      <c r="AP125" s="176">
        <v>53</v>
      </c>
      <c r="AQ125" s="167"/>
      <c r="AR125" s="180">
        <v>68.900000000000006</v>
      </c>
      <c r="AS125" s="166">
        <v>11.5754297670673</v>
      </c>
      <c r="AT125" s="181" t="s">
        <v>54</v>
      </c>
      <c r="AU125" s="173">
        <v>0.72346436044170603</v>
      </c>
      <c r="AV125" s="174">
        <v>-45.383445765760001</v>
      </c>
      <c r="AW125" s="168"/>
      <c r="AX125" s="168"/>
      <c r="AY125" s="176">
        <v>27</v>
      </c>
      <c r="AZ125" s="176">
        <v>46</v>
      </c>
      <c r="BA125" s="167"/>
      <c r="BB125" s="184">
        <v>228.2</v>
      </c>
      <c r="BC125" s="180">
        <v>38.338360999198201</v>
      </c>
      <c r="BD125" s="181" t="s">
        <v>55</v>
      </c>
      <c r="BE125" s="178">
        <v>1.19807378122494</v>
      </c>
      <c r="BF125" s="179">
        <v>-0.36689153151996801</v>
      </c>
      <c r="BG125" s="168">
        <v>0.02</v>
      </c>
      <c r="BH125" s="168">
        <v>0.02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187</v>
      </c>
      <c r="C126" s="165" t="s">
        <v>195</v>
      </c>
      <c r="D126" s="166">
        <v>3.864050781</v>
      </c>
      <c r="E126" s="167"/>
      <c r="F126" s="168">
        <v>6.6000000000000003E-2</v>
      </c>
      <c r="G126" s="168">
        <v>6.6000000000000003E-2</v>
      </c>
      <c r="H126" s="169"/>
      <c r="I126" s="170">
        <v>6</v>
      </c>
      <c r="J126" s="170">
        <v>6</v>
      </c>
      <c r="K126" s="167"/>
      <c r="L126" s="171">
        <v>1145.6908699999999</v>
      </c>
      <c r="M126" s="171">
        <v>316.97224999999997</v>
      </c>
      <c r="N126" s="171">
        <v>1462.6631199999999</v>
      </c>
      <c r="O126" s="166">
        <v>378.53102945543299</v>
      </c>
      <c r="P126" s="172">
        <v>212.5</v>
      </c>
      <c r="Q126" s="178">
        <v>1.7813224915549799</v>
      </c>
      <c r="R126" s="179">
        <v>477.330170845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2689.7756949999998</v>
      </c>
      <c r="Y126" s="166">
        <v>696.10257407225299</v>
      </c>
      <c r="Z126" s="177">
        <v>573</v>
      </c>
      <c r="AA126" s="178">
        <v>1.2148386982063799</v>
      </c>
      <c r="AB126" s="179">
        <v>32.854377984399903</v>
      </c>
      <c r="AC126" s="168">
        <v>0.02</v>
      </c>
      <c r="AD126" s="168">
        <v>0.02</v>
      </c>
      <c r="AE126" s="176">
        <v>0</v>
      </c>
      <c r="AF126" s="176">
        <v>0</v>
      </c>
      <c r="AG126" s="167"/>
      <c r="AH126" s="180">
        <v>282.7</v>
      </c>
      <c r="AI126" s="166">
        <v>73.161564384730596</v>
      </c>
      <c r="AJ126" s="181" t="s">
        <v>53</v>
      </c>
      <c r="AK126" s="182">
        <v>1.1612946727735001</v>
      </c>
      <c r="AL126" s="183">
        <v>-9.4222390435999692</v>
      </c>
      <c r="AM126" s="168">
        <v>1.6E-2</v>
      </c>
      <c r="AN126" s="168">
        <v>1.6E-2</v>
      </c>
      <c r="AO126" s="176">
        <v>0</v>
      </c>
      <c r="AP126" s="176">
        <v>10</v>
      </c>
      <c r="AQ126" s="167"/>
      <c r="AR126" s="180">
        <v>59.8</v>
      </c>
      <c r="AS126" s="166">
        <v>15.475987089518499</v>
      </c>
      <c r="AT126" s="181" t="s">
        <v>54</v>
      </c>
      <c r="AU126" s="188">
        <v>0.96724919309490798</v>
      </c>
      <c r="AV126" s="171">
        <v>-14.3897749952</v>
      </c>
      <c r="AW126" s="168"/>
      <c r="AX126" s="168"/>
      <c r="AY126" s="176">
        <v>3</v>
      </c>
      <c r="AZ126" s="176">
        <v>15</v>
      </c>
      <c r="BA126" s="167"/>
      <c r="BB126" s="184">
        <v>219.8</v>
      </c>
      <c r="BC126" s="180">
        <v>56.883310405956102</v>
      </c>
      <c r="BD126" s="181" t="s">
        <v>55</v>
      </c>
      <c r="BE126" s="178">
        <v>1.77760345018613</v>
      </c>
      <c r="BF126" s="179">
        <v>71.420450009600003</v>
      </c>
      <c r="BG126" s="168">
        <v>0.02</v>
      </c>
      <c r="BH126" s="168">
        <v>0.02</v>
      </c>
      <c r="BI126" s="176">
        <v>0</v>
      </c>
      <c r="BJ126" s="176">
        <v>0</v>
      </c>
      <c r="BK126" s="169"/>
      <c r="BL126" s="185">
        <v>0.8</v>
      </c>
      <c r="BM126" s="182">
        <v>0.87</v>
      </c>
      <c r="BN126" s="186">
        <v>2.6250000000000002E-3</v>
      </c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196</v>
      </c>
      <c r="D127" s="166">
        <v>2.8689487577000001</v>
      </c>
      <c r="E127" s="167"/>
      <c r="F127" s="168">
        <v>0.04</v>
      </c>
      <c r="G127" s="168">
        <v>0.04</v>
      </c>
      <c r="H127" s="169"/>
      <c r="I127" s="170">
        <v>5</v>
      </c>
      <c r="J127" s="170">
        <v>5</v>
      </c>
      <c r="K127" s="167"/>
      <c r="L127" s="171">
        <v>1667.22261</v>
      </c>
      <c r="M127" s="171">
        <v>-377.60109999999997</v>
      </c>
      <c r="N127" s="171">
        <v>1289.6215099999999</v>
      </c>
      <c r="O127" s="166">
        <v>449.51012336444597</v>
      </c>
      <c r="P127" s="172">
        <v>212.5</v>
      </c>
      <c r="Q127" s="178">
        <v>2.1153417570091602</v>
      </c>
      <c r="R127" s="179">
        <v>558.03957678649999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1801.94867</v>
      </c>
      <c r="Y127" s="166">
        <v>628.08673914573501</v>
      </c>
      <c r="Z127" s="177">
        <v>573</v>
      </c>
      <c r="AA127" s="182">
        <v>1.0961374156121</v>
      </c>
      <c r="AB127" s="183">
        <v>-170.74049579452</v>
      </c>
      <c r="AC127" s="168">
        <v>0.01</v>
      </c>
      <c r="AD127" s="168">
        <v>0.01</v>
      </c>
      <c r="AE127" s="176">
        <v>0</v>
      </c>
      <c r="AF127" s="176">
        <v>171</v>
      </c>
      <c r="AG127" s="167"/>
      <c r="AH127" s="180">
        <v>153.35</v>
      </c>
      <c r="AI127" s="166">
        <v>53.451634362036799</v>
      </c>
      <c r="AJ127" s="181" t="s">
        <v>53</v>
      </c>
      <c r="AK127" s="188">
        <v>0.84843864066725005</v>
      </c>
      <c r="AL127" s="171">
        <v>-63.542526082119998</v>
      </c>
      <c r="AM127" s="168"/>
      <c r="AN127" s="168"/>
      <c r="AO127" s="176">
        <v>28</v>
      </c>
      <c r="AP127" s="176">
        <v>64</v>
      </c>
      <c r="AQ127" s="167"/>
      <c r="AR127" s="180">
        <v>13</v>
      </c>
      <c r="AS127" s="166">
        <v>4.53127647020853</v>
      </c>
      <c r="AT127" s="181" t="s">
        <v>54</v>
      </c>
      <c r="AU127" s="173">
        <v>0.28320477938803301</v>
      </c>
      <c r="AV127" s="174">
        <v>-42.083816147839997</v>
      </c>
      <c r="AW127" s="168"/>
      <c r="AX127" s="168"/>
      <c r="AY127" s="176">
        <v>33</v>
      </c>
      <c r="AZ127" s="176">
        <v>43</v>
      </c>
      <c r="BA127" s="167"/>
      <c r="BB127" s="184">
        <v>111.6</v>
      </c>
      <c r="BC127" s="180">
        <v>38.8992656980978</v>
      </c>
      <c r="BD127" s="181" t="s">
        <v>55</v>
      </c>
      <c r="BE127" s="178">
        <v>1.21560205306556</v>
      </c>
      <c r="BF127" s="179">
        <v>1.43236770432003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0.81</v>
      </c>
      <c r="BN127" s="186">
        <v>3.7500000000000001E-4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197</v>
      </c>
      <c r="D128" s="166">
        <v>8.6557671710000008</v>
      </c>
      <c r="E128" s="167"/>
      <c r="F128" s="168">
        <v>3.4000000000000002E-2</v>
      </c>
      <c r="G128" s="168">
        <v>3.4000000000000002E-2</v>
      </c>
      <c r="H128" s="169"/>
      <c r="I128" s="170">
        <v>5</v>
      </c>
      <c r="J128" s="170">
        <v>5</v>
      </c>
      <c r="K128" s="167"/>
      <c r="L128" s="171">
        <v>6251.7887899999996</v>
      </c>
      <c r="M128" s="171">
        <v>3019.7945800000002</v>
      </c>
      <c r="N128" s="171">
        <v>9271.5833700000003</v>
      </c>
      <c r="O128" s="166">
        <v>1071.1451898871801</v>
      </c>
      <c r="P128" s="172">
        <v>226.98400000000001</v>
      </c>
      <c r="Q128" s="178">
        <v>4.7190338961652802</v>
      </c>
      <c r="R128" s="179">
        <v>6913.9185833492802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5147.0960050000003</v>
      </c>
      <c r="Y128" s="166">
        <v>594.643536883092</v>
      </c>
      <c r="Z128" s="177">
        <v>573</v>
      </c>
      <c r="AA128" s="182">
        <v>1.0377723156773</v>
      </c>
      <c r="AB128" s="183">
        <v>-804.60950177960103</v>
      </c>
      <c r="AC128" s="168">
        <v>4.0000000000000001E-3</v>
      </c>
      <c r="AD128" s="168">
        <v>4.0000000000000001E-3</v>
      </c>
      <c r="AE128" s="176">
        <v>0</v>
      </c>
      <c r="AF128" s="176">
        <v>805</v>
      </c>
      <c r="AG128" s="167"/>
      <c r="AH128" s="180">
        <v>431.1</v>
      </c>
      <c r="AI128" s="166">
        <v>49.804944089109</v>
      </c>
      <c r="AJ128" s="181" t="s">
        <v>53</v>
      </c>
      <c r="AK128" s="173">
        <v>0.79055466808109498</v>
      </c>
      <c r="AL128" s="174">
        <v>-223.27599812759999</v>
      </c>
      <c r="AM128" s="168"/>
      <c r="AN128" s="168"/>
      <c r="AO128" s="176">
        <v>115</v>
      </c>
      <c r="AP128" s="176">
        <v>224</v>
      </c>
      <c r="AQ128" s="167"/>
      <c r="AR128" s="180">
        <v>92.4</v>
      </c>
      <c r="AS128" s="166">
        <v>10.6749636600178</v>
      </c>
      <c r="AT128" s="181" t="s">
        <v>54</v>
      </c>
      <c r="AU128" s="173">
        <v>0.66718522875111197</v>
      </c>
      <c r="AV128" s="174">
        <v>-73.790729683199999</v>
      </c>
      <c r="AW128" s="168"/>
      <c r="AX128" s="168"/>
      <c r="AY128" s="176">
        <v>47</v>
      </c>
      <c r="AZ128" s="176">
        <v>74</v>
      </c>
      <c r="BA128" s="167"/>
      <c r="BB128" s="184">
        <v>334.8</v>
      </c>
      <c r="BC128" s="180">
        <v>38.679413781103399</v>
      </c>
      <c r="BD128" s="181" t="s">
        <v>55</v>
      </c>
      <c r="BE128" s="178">
        <v>1.2087316806594799</v>
      </c>
      <c r="BF128" s="179">
        <v>2.4185406336000002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0.84</v>
      </c>
      <c r="BN128" s="186">
        <v>1.5E-3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198</v>
      </c>
      <c r="D129" s="166">
        <v>2.8995839456999999</v>
      </c>
      <c r="E129" s="167"/>
      <c r="F129" s="168">
        <v>0.08</v>
      </c>
      <c r="G129" s="168">
        <v>0.08</v>
      </c>
      <c r="H129" s="169"/>
      <c r="I129" s="170">
        <v>6</v>
      </c>
      <c r="J129" s="170">
        <v>6</v>
      </c>
      <c r="K129" s="167"/>
      <c r="L129" s="171">
        <v>5457.0174699999998</v>
      </c>
      <c r="M129" s="171">
        <v>745.10401999999999</v>
      </c>
      <c r="N129" s="171">
        <v>6202.1214900000004</v>
      </c>
      <c r="O129" s="166">
        <v>2138.9694542893199</v>
      </c>
      <c r="P129" s="172">
        <v>212.5</v>
      </c>
      <c r="Q129" s="178">
        <v>10.0657386084203</v>
      </c>
      <c r="R129" s="179">
        <v>5462.7275838465002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2172.8456099999999</v>
      </c>
      <c r="Y129" s="166">
        <v>749.364615989914</v>
      </c>
      <c r="Z129" s="177">
        <v>573</v>
      </c>
      <c r="AA129" s="178">
        <v>1.30779165094226</v>
      </c>
      <c r="AB129" s="179">
        <v>179.09168893667899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285</v>
      </c>
      <c r="AI129" s="166">
        <v>98.289963435149701</v>
      </c>
      <c r="AJ129" s="181" t="s">
        <v>53</v>
      </c>
      <c r="AK129" s="178">
        <v>1.56015814976428</v>
      </c>
      <c r="AL129" s="179">
        <v>65.791453705080002</v>
      </c>
      <c r="AM129" s="168">
        <v>0.02</v>
      </c>
      <c r="AN129" s="168">
        <v>0.02</v>
      </c>
      <c r="AO129" s="176">
        <v>0</v>
      </c>
      <c r="AP129" s="176">
        <v>0</v>
      </c>
      <c r="AQ129" s="167"/>
      <c r="AR129" s="180">
        <v>58.9</v>
      </c>
      <c r="AS129" s="166">
        <v>20.3132591099309</v>
      </c>
      <c r="AT129" s="181" t="s">
        <v>54</v>
      </c>
      <c r="AU129" s="178">
        <v>1.2695786943706799</v>
      </c>
      <c r="AV129" s="179">
        <v>3.2279882425599902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162.80000000000001</v>
      </c>
      <c r="BC129" s="180">
        <v>56.145986130674999</v>
      </c>
      <c r="BD129" s="181" t="s">
        <v>55</v>
      </c>
      <c r="BE129" s="178">
        <v>1.7545620665835899</v>
      </c>
      <c r="BF129" s="179">
        <v>51.455976485119997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8">
        <v>0.8</v>
      </c>
      <c r="BN129" s="186">
        <v>0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199</v>
      </c>
      <c r="D130" s="166">
        <v>2.7614788438</v>
      </c>
      <c r="E130" s="167"/>
      <c r="F130" s="168">
        <v>7.7499999999999999E-2</v>
      </c>
      <c r="G130" s="168">
        <v>7.7499999999999999E-2</v>
      </c>
      <c r="H130" s="169"/>
      <c r="I130" s="170">
        <v>6</v>
      </c>
      <c r="J130" s="170">
        <v>6</v>
      </c>
      <c r="K130" s="167"/>
      <c r="L130" s="171">
        <v>1332.8587299999999</v>
      </c>
      <c r="M130" s="171">
        <v>-119.05007000000001</v>
      </c>
      <c r="N130" s="171">
        <v>1213.8086599999999</v>
      </c>
      <c r="O130" s="166">
        <v>439.550229662346</v>
      </c>
      <c r="P130" s="172">
        <v>212.5</v>
      </c>
      <c r="Q130" s="178">
        <v>2.0684716689992801</v>
      </c>
      <c r="R130" s="179">
        <v>509.63155483100002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2547.9476500000001</v>
      </c>
      <c r="Y130" s="166">
        <v>922.67505714214894</v>
      </c>
      <c r="Z130" s="177">
        <v>573</v>
      </c>
      <c r="AA130" s="178">
        <v>1.6102531538257401</v>
      </c>
      <c r="AB130" s="179">
        <v>649.15479700312005</v>
      </c>
      <c r="AC130" s="168">
        <v>0.02</v>
      </c>
      <c r="AD130" s="168">
        <v>0.02</v>
      </c>
      <c r="AE130" s="176">
        <v>0</v>
      </c>
      <c r="AF130" s="176">
        <v>0</v>
      </c>
      <c r="AG130" s="167"/>
      <c r="AH130" s="180">
        <v>290.2</v>
      </c>
      <c r="AI130" s="166">
        <v>105.08861969069601</v>
      </c>
      <c r="AJ130" s="181" t="s">
        <v>53</v>
      </c>
      <c r="AK130" s="178">
        <v>1.6680733284237499</v>
      </c>
      <c r="AL130" s="179">
        <v>81.432199408719995</v>
      </c>
      <c r="AM130" s="168">
        <v>0.02</v>
      </c>
      <c r="AN130" s="168">
        <v>0.02</v>
      </c>
      <c r="AO130" s="176">
        <v>0</v>
      </c>
      <c r="AP130" s="176">
        <v>0</v>
      </c>
      <c r="AQ130" s="167"/>
      <c r="AR130" s="180">
        <v>50.6</v>
      </c>
      <c r="AS130" s="166">
        <v>18.323515356130901</v>
      </c>
      <c r="AT130" s="181" t="s">
        <v>54</v>
      </c>
      <c r="AU130" s="182">
        <v>1.14521970975818</v>
      </c>
      <c r="AV130" s="183">
        <v>-2.4203938009600101</v>
      </c>
      <c r="AW130" s="168">
        <v>7.4999999999999997E-3</v>
      </c>
      <c r="AX130" s="168">
        <v>7.4999999999999997E-3</v>
      </c>
      <c r="AY130" s="176">
        <v>0</v>
      </c>
      <c r="AZ130" s="176">
        <v>3</v>
      </c>
      <c r="BA130" s="167"/>
      <c r="BB130" s="184">
        <v>166.4</v>
      </c>
      <c r="BC130" s="180">
        <v>60.257568285774397</v>
      </c>
      <c r="BD130" s="181" t="s">
        <v>55</v>
      </c>
      <c r="BE130" s="178">
        <v>1.8830490089304499</v>
      </c>
      <c r="BF130" s="179">
        <v>60.359212398079997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8">
        <v>0.78</v>
      </c>
      <c r="BN130" s="186"/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200</v>
      </c>
      <c r="D131" s="166">
        <v>0.56211506779999998</v>
      </c>
      <c r="E131" s="167"/>
      <c r="F131" s="168">
        <v>7.0000000000000007E-2</v>
      </c>
      <c r="G131" s="168">
        <v>7.0000000000000007E-2</v>
      </c>
      <c r="H131" s="169"/>
      <c r="I131" s="170">
        <v>5</v>
      </c>
      <c r="J131" s="170">
        <v>5</v>
      </c>
      <c r="K131" s="167"/>
      <c r="L131" s="171"/>
      <c r="M131" s="171">
        <v>368.28228000000001</v>
      </c>
      <c r="N131" s="171">
        <v>368.28228000000001</v>
      </c>
      <c r="O131" s="166">
        <v>655.172403474931</v>
      </c>
      <c r="P131" s="172">
        <v>226.98400000000001</v>
      </c>
      <c r="Q131" s="178">
        <v>2.8864254902324902</v>
      </c>
      <c r="R131" s="179">
        <v>215.172928140582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389.79370999999998</v>
      </c>
      <c r="Y131" s="166">
        <v>693.44113390443397</v>
      </c>
      <c r="Z131" s="177">
        <v>573</v>
      </c>
      <c r="AA131" s="178">
        <v>1.2101939509676001</v>
      </c>
      <c r="AB131" s="179">
        <v>3.2833893807199401</v>
      </c>
      <c r="AC131" s="168">
        <v>0.02</v>
      </c>
      <c r="AD131" s="168">
        <v>0.02</v>
      </c>
      <c r="AE131" s="176">
        <v>0</v>
      </c>
      <c r="AF131" s="176">
        <v>0</v>
      </c>
      <c r="AG131" s="167"/>
      <c r="AH131" s="180">
        <v>51.6</v>
      </c>
      <c r="AI131" s="166">
        <v>91.796151634845003</v>
      </c>
      <c r="AJ131" s="181" t="s">
        <v>53</v>
      </c>
      <c r="AK131" s="178">
        <v>1.45708177198167</v>
      </c>
      <c r="AL131" s="179">
        <v>9.1041008743200003</v>
      </c>
      <c r="AM131" s="168">
        <v>0.02</v>
      </c>
      <c r="AN131" s="168">
        <v>0.02</v>
      </c>
      <c r="AO131" s="176">
        <v>0</v>
      </c>
      <c r="AP131" s="176">
        <v>0</v>
      </c>
      <c r="AQ131" s="167"/>
      <c r="AR131" s="180">
        <v>1</v>
      </c>
      <c r="AS131" s="166">
        <v>1.7789951867217999</v>
      </c>
      <c r="AT131" s="181" t="s">
        <v>54</v>
      </c>
      <c r="AU131" s="173">
        <v>0.11118719917011199</v>
      </c>
      <c r="AV131" s="174">
        <v>-9.7926093017600007</v>
      </c>
      <c r="AW131" s="168"/>
      <c r="AX131" s="168"/>
      <c r="AY131" s="176">
        <v>8</v>
      </c>
      <c r="AZ131" s="176">
        <v>10</v>
      </c>
      <c r="BA131" s="167"/>
      <c r="BB131" s="184">
        <v>26.2</v>
      </c>
      <c r="BC131" s="180">
        <v>46.609673892111203</v>
      </c>
      <c r="BD131" s="181" t="s">
        <v>55</v>
      </c>
      <c r="BE131" s="178">
        <v>1.45655230912848</v>
      </c>
      <c r="BF131" s="179">
        <v>4.6147813964799997</v>
      </c>
      <c r="BG131" s="168">
        <v>0.02</v>
      </c>
      <c r="BH131" s="168">
        <v>0.02</v>
      </c>
      <c r="BI131" s="176">
        <v>0</v>
      </c>
      <c r="BJ131" s="176">
        <v>0</v>
      </c>
      <c r="BK131" s="169"/>
      <c r="BL131" s="185">
        <v>0.8</v>
      </c>
      <c r="BM131" s="173"/>
      <c r="BN131" s="186"/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201</v>
      </c>
      <c r="C132" s="165" t="s">
        <v>202</v>
      </c>
      <c r="D132" s="166">
        <v>2.7142684103999999</v>
      </c>
      <c r="E132" s="167"/>
      <c r="F132" s="168">
        <v>0.08</v>
      </c>
      <c r="G132" s="168">
        <v>0.08</v>
      </c>
      <c r="H132" s="169"/>
      <c r="I132" s="170">
        <v>7</v>
      </c>
      <c r="J132" s="170">
        <v>7</v>
      </c>
      <c r="K132" s="167"/>
      <c r="L132" s="171">
        <v>854.60272999999995</v>
      </c>
      <c r="M132" s="171">
        <v>959.19385999999997</v>
      </c>
      <c r="N132" s="171">
        <v>1813.7965899999999</v>
      </c>
      <c r="O132" s="166">
        <v>668.24510908731497</v>
      </c>
      <c r="P132" s="172">
        <v>287.5</v>
      </c>
      <c r="Q132" s="178">
        <v>2.3243308142167498</v>
      </c>
      <c r="R132" s="179">
        <v>877.37398841200002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1973.4404500000001</v>
      </c>
      <c r="Y132" s="166">
        <v>727.06164299689704</v>
      </c>
      <c r="Z132" s="177">
        <v>573</v>
      </c>
      <c r="AA132" s="178">
        <v>1.26886848690558</v>
      </c>
      <c r="AB132" s="179">
        <v>107.10949100896001</v>
      </c>
      <c r="AC132" s="168">
        <v>0.02</v>
      </c>
      <c r="AD132" s="168">
        <v>0.02</v>
      </c>
      <c r="AE132" s="176">
        <v>0</v>
      </c>
      <c r="AF132" s="176">
        <v>0</v>
      </c>
      <c r="AG132" s="167"/>
      <c r="AH132" s="180">
        <v>206.45</v>
      </c>
      <c r="AI132" s="166">
        <v>76.061011213542997</v>
      </c>
      <c r="AJ132" s="181" t="s">
        <v>53</v>
      </c>
      <c r="AK132" s="178">
        <v>1.20731763831021</v>
      </c>
      <c r="AL132" s="179">
        <v>1.25130817376004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66.099999999999994</v>
      </c>
      <c r="AS132" s="166">
        <v>24.352786830783199</v>
      </c>
      <c r="AT132" s="181" t="s">
        <v>54</v>
      </c>
      <c r="AU132" s="178">
        <v>1.5220491769239499</v>
      </c>
      <c r="AV132" s="179">
        <v>13.98604652032</v>
      </c>
      <c r="AW132" s="168">
        <v>0.01</v>
      </c>
      <c r="AX132" s="168">
        <v>0.01</v>
      </c>
      <c r="AY132" s="176">
        <v>0</v>
      </c>
      <c r="AZ132" s="176">
        <v>0</v>
      </c>
      <c r="BA132" s="167"/>
      <c r="BB132" s="184">
        <v>146.4</v>
      </c>
      <c r="BC132" s="180">
        <v>53.937185961068998</v>
      </c>
      <c r="BD132" s="181" t="s">
        <v>55</v>
      </c>
      <c r="BE132" s="178">
        <v>1.68553706128341</v>
      </c>
      <c r="BF132" s="179">
        <v>42.17209304064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2">
        <v>0.88</v>
      </c>
      <c r="BN132" s="186">
        <v>3.0000000000000001E-3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201</v>
      </c>
      <c r="C133" s="165" t="s">
        <v>203</v>
      </c>
      <c r="D133" s="166">
        <v>2.9817805382999998</v>
      </c>
      <c r="E133" s="167"/>
      <c r="F133" s="168">
        <v>0.08</v>
      </c>
      <c r="G133" s="168">
        <v>0.08</v>
      </c>
      <c r="H133" s="169"/>
      <c r="I133" s="170">
        <v>7</v>
      </c>
      <c r="J133" s="170">
        <v>7</v>
      </c>
      <c r="K133" s="167"/>
      <c r="L133" s="171">
        <v>1595.2949799999999</v>
      </c>
      <c r="M133" s="171">
        <v>3782.0396599999999</v>
      </c>
      <c r="N133" s="171">
        <v>5377.33464</v>
      </c>
      <c r="O133" s="166">
        <v>1803.3971886696199</v>
      </c>
      <c r="P133" s="172">
        <v>273.93400000000003</v>
      </c>
      <c r="Q133" s="178">
        <v>6.58332732946484</v>
      </c>
      <c r="R133" s="179">
        <v>4397.1613560255901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2178.3837100000001</v>
      </c>
      <c r="Y133" s="166">
        <v>730.56473540536297</v>
      </c>
      <c r="Z133" s="177">
        <v>573</v>
      </c>
      <c r="AA133" s="178">
        <v>1.2749820862222701</v>
      </c>
      <c r="AB133" s="179">
        <v>128.11141186492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230.4</v>
      </c>
      <c r="AI133" s="166">
        <v>77.269268157259404</v>
      </c>
      <c r="AJ133" s="181" t="s">
        <v>53</v>
      </c>
      <c r="AK133" s="178">
        <v>1.2264963199565</v>
      </c>
      <c r="AL133" s="179">
        <v>4.9773913045200402</v>
      </c>
      <c r="AM133" s="168">
        <v>0.02</v>
      </c>
      <c r="AN133" s="168">
        <v>0.02</v>
      </c>
      <c r="AO133" s="176">
        <v>0</v>
      </c>
      <c r="AP133" s="176">
        <v>0</v>
      </c>
      <c r="AQ133" s="167"/>
      <c r="AR133" s="180">
        <v>80.400000000000006</v>
      </c>
      <c r="AS133" s="166">
        <v>26.963755034043601</v>
      </c>
      <c r="AT133" s="181" t="s">
        <v>54</v>
      </c>
      <c r="AU133" s="178">
        <v>1.6852346896277299</v>
      </c>
      <c r="AV133" s="179">
        <v>23.14981366464</v>
      </c>
      <c r="AW133" s="168">
        <v>0.01</v>
      </c>
      <c r="AX133" s="168">
        <v>0.01</v>
      </c>
      <c r="AY133" s="176">
        <v>0</v>
      </c>
      <c r="AZ133" s="176">
        <v>0</v>
      </c>
      <c r="BA133" s="167"/>
      <c r="BB133" s="184">
        <v>147.80000000000001</v>
      </c>
      <c r="BC133" s="180">
        <v>49.567698930741898</v>
      </c>
      <c r="BD133" s="181" t="s">
        <v>55</v>
      </c>
      <c r="BE133" s="178">
        <v>1.5489905915856801</v>
      </c>
      <c r="BF133" s="179">
        <v>33.29962732928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0.83</v>
      </c>
      <c r="BN133" s="186">
        <v>1.1249999999999999E-3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201</v>
      </c>
      <c r="C134" s="165" t="s">
        <v>204</v>
      </c>
      <c r="D134" s="166">
        <v>2.9322981366</v>
      </c>
      <c r="E134" s="167"/>
      <c r="F134" s="168">
        <v>0.06</v>
      </c>
      <c r="G134" s="168">
        <v>0.06</v>
      </c>
      <c r="H134" s="169"/>
      <c r="I134" s="170">
        <v>6</v>
      </c>
      <c r="J134" s="170">
        <v>6</v>
      </c>
      <c r="K134" s="167"/>
      <c r="L134" s="171">
        <v>2027.3115399999999</v>
      </c>
      <c r="M134" s="171">
        <v>185.33161000000001</v>
      </c>
      <c r="N134" s="171">
        <v>2212.6431499999999</v>
      </c>
      <c r="O134" s="166">
        <v>754.57646082521501</v>
      </c>
      <c r="P134" s="172">
        <v>287.5</v>
      </c>
      <c r="Q134" s="178">
        <v>2.6246137767833502</v>
      </c>
      <c r="R134" s="179">
        <v>1201.000292873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2356.9496399999998</v>
      </c>
      <c r="Y134" s="166">
        <v>803.78922271965303</v>
      </c>
      <c r="Z134" s="177">
        <v>573</v>
      </c>
      <c r="AA134" s="178">
        <v>1.40277351259974</v>
      </c>
      <c r="AB134" s="179">
        <v>340.70144127383998</v>
      </c>
      <c r="AC134" s="168">
        <v>0.02</v>
      </c>
      <c r="AD134" s="168">
        <v>0.02</v>
      </c>
      <c r="AE134" s="176">
        <v>0</v>
      </c>
      <c r="AF134" s="176">
        <v>0</v>
      </c>
      <c r="AG134" s="167"/>
      <c r="AH134" s="180">
        <v>165.1</v>
      </c>
      <c r="AI134" s="166">
        <v>56.303961026089098</v>
      </c>
      <c r="AJ134" s="181" t="s">
        <v>53</v>
      </c>
      <c r="AK134" s="188">
        <v>0.89371366708077904</v>
      </c>
      <c r="AL134" s="171">
        <v>-56.581739126960002</v>
      </c>
      <c r="AM134" s="168"/>
      <c r="AN134" s="168"/>
      <c r="AO134" s="176">
        <v>20</v>
      </c>
      <c r="AP134" s="176">
        <v>57</v>
      </c>
      <c r="AQ134" s="167"/>
      <c r="AR134" s="180">
        <v>68.7</v>
      </c>
      <c r="AS134" s="166">
        <v>23.4287227286028</v>
      </c>
      <c r="AT134" s="181" t="s">
        <v>54</v>
      </c>
      <c r="AU134" s="178">
        <v>1.4642951705376701</v>
      </c>
      <c r="AV134" s="179">
        <v>12.39987577728</v>
      </c>
      <c r="AW134" s="168">
        <v>0.01</v>
      </c>
      <c r="AX134" s="168">
        <v>0.01</v>
      </c>
      <c r="AY134" s="176">
        <v>0</v>
      </c>
      <c r="AZ134" s="176">
        <v>0</v>
      </c>
      <c r="BA134" s="167"/>
      <c r="BB134" s="184">
        <v>168</v>
      </c>
      <c r="BC134" s="180">
        <v>57.292946410557001</v>
      </c>
      <c r="BD134" s="181" t="s">
        <v>55</v>
      </c>
      <c r="BE134" s="178">
        <v>1.79040457532991</v>
      </c>
      <c r="BF134" s="179">
        <v>55.399751554559998</v>
      </c>
      <c r="BG134" s="168">
        <v>0.02</v>
      </c>
      <c r="BH134" s="168">
        <v>0.02</v>
      </c>
      <c r="BI134" s="176">
        <v>0</v>
      </c>
      <c r="BJ134" s="176">
        <v>0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201</v>
      </c>
      <c r="C135" s="165" t="s">
        <v>205</v>
      </c>
      <c r="D135" s="166">
        <v>2.6795987323000001</v>
      </c>
      <c r="E135" s="167"/>
      <c r="F135" s="168">
        <v>0.04</v>
      </c>
      <c r="G135" s="168">
        <v>0.04</v>
      </c>
      <c r="H135" s="169"/>
      <c r="I135" s="170">
        <v>4</v>
      </c>
      <c r="J135" s="170">
        <v>4</v>
      </c>
      <c r="K135" s="167"/>
      <c r="L135" s="171">
        <v>1061.84529</v>
      </c>
      <c r="M135" s="171">
        <v>566.21446000000003</v>
      </c>
      <c r="N135" s="171">
        <v>1628.0597499999999</v>
      </c>
      <c r="O135" s="166">
        <v>607.57595171818002</v>
      </c>
      <c r="P135" s="172">
        <v>265.91699999999997</v>
      </c>
      <c r="Q135" s="178">
        <v>2.28483305587149</v>
      </c>
      <c r="R135" s="179">
        <v>772.99872268357694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1366.542175</v>
      </c>
      <c r="Y135" s="166">
        <v>509.98015431476398</v>
      </c>
      <c r="Z135" s="177">
        <v>573</v>
      </c>
      <c r="AA135" s="188">
        <v>0.89001772131721502</v>
      </c>
      <c r="AB135" s="171">
        <v>-475.94991332948001</v>
      </c>
      <c r="AC135" s="168"/>
      <c r="AD135" s="168"/>
      <c r="AE135" s="176">
        <v>169</v>
      </c>
      <c r="AF135" s="176">
        <v>476</v>
      </c>
      <c r="AG135" s="167"/>
      <c r="AH135" s="180">
        <v>123.6</v>
      </c>
      <c r="AI135" s="166">
        <v>46.126309327631901</v>
      </c>
      <c r="AJ135" s="181" t="s">
        <v>53</v>
      </c>
      <c r="AK135" s="173">
        <v>0.73216364012114099</v>
      </c>
      <c r="AL135" s="174">
        <v>-78.97766416188</v>
      </c>
      <c r="AM135" s="168"/>
      <c r="AN135" s="168"/>
      <c r="AO135" s="176">
        <v>46</v>
      </c>
      <c r="AP135" s="176">
        <v>79</v>
      </c>
      <c r="AQ135" s="167"/>
      <c r="AR135" s="180">
        <v>62</v>
      </c>
      <c r="AS135" s="166">
        <v>23.1377927047991</v>
      </c>
      <c r="AT135" s="181" t="s">
        <v>54</v>
      </c>
      <c r="AU135" s="178">
        <v>1.44611204404995</v>
      </c>
      <c r="AV135" s="179">
        <v>10.551704339840001</v>
      </c>
      <c r="AW135" s="168">
        <v>0.01</v>
      </c>
      <c r="AX135" s="168">
        <v>0.01</v>
      </c>
      <c r="AY135" s="176">
        <v>0</v>
      </c>
      <c r="AZ135" s="176">
        <v>0</v>
      </c>
      <c r="BA135" s="167"/>
      <c r="BB135" s="184">
        <v>114.8</v>
      </c>
      <c r="BC135" s="180">
        <v>42.842235524369997</v>
      </c>
      <c r="BD135" s="181" t="s">
        <v>55</v>
      </c>
      <c r="BE135" s="178">
        <v>1.33881986013656</v>
      </c>
      <c r="BF135" s="179">
        <v>11.90340867968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8">
        <v>0.79</v>
      </c>
      <c r="BN135" s="186"/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201</v>
      </c>
      <c r="C136" s="165" t="s">
        <v>206</v>
      </c>
      <c r="D136" s="166">
        <v>10.612858167200001</v>
      </c>
      <c r="E136" s="167"/>
      <c r="F136" s="168">
        <v>5.9499999999999997E-2</v>
      </c>
      <c r="G136" s="168">
        <v>5.9499999999999997E-2</v>
      </c>
      <c r="H136" s="169"/>
      <c r="I136" s="170">
        <v>6</v>
      </c>
      <c r="J136" s="170">
        <v>6</v>
      </c>
      <c r="K136" s="167"/>
      <c r="L136" s="171">
        <v>5512.2528700000003</v>
      </c>
      <c r="M136" s="171">
        <v>4551.6873699999996</v>
      </c>
      <c r="N136" s="171">
        <v>10063.94024</v>
      </c>
      <c r="O136" s="166">
        <v>948.27803042761104</v>
      </c>
      <c r="P136" s="172">
        <v>287.5</v>
      </c>
      <c r="Q136" s="178">
        <v>3.29835836670473</v>
      </c>
      <c r="R136" s="179">
        <v>6402.5041723160002</v>
      </c>
      <c r="S136" s="168">
        <v>0.01</v>
      </c>
      <c r="T136" s="168">
        <v>0.01</v>
      </c>
      <c r="U136" s="175">
        <v>0</v>
      </c>
      <c r="V136" s="176">
        <v>0</v>
      </c>
      <c r="W136" s="167"/>
      <c r="X136" s="175">
        <v>7123.16716</v>
      </c>
      <c r="Y136" s="166">
        <v>671.18273397969199</v>
      </c>
      <c r="Z136" s="177">
        <v>573</v>
      </c>
      <c r="AA136" s="182">
        <v>1.17134857588079</v>
      </c>
      <c r="AB136" s="183">
        <v>-174.23411576672001</v>
      </c>
      <c r="AC136" s="168">
        <v>1.7000000000000001E-2</v>
      </c>
      <c r="AD136" s="168">
        <v>1.7000000000000001E-2</v>
      </c>
      <c r="AE136" s="176">
        <v>0</v>
      </c>
      <c r="AF136" s="176">
        <v>175</v>
      </c>
      <c r="AG136" s="167"/>
      <c r="AH136" s="180">
        <v>718.45</v>
      </c>
      <c r="AI136" s="166">
        <v>67.696184070417004</v>
      </c>
      <c r="AJ136" s="181" t="s">
        <v>53</v>
      </c>
      <c r="AK136" s="182">
        <v>1.0745426042923301</v>
      </c>
      <c r="AL136" s="183">
        <v>-83.882077440319804</v>
      </c>
      <c r="AM136" s="168">
        <v>7.0000000000000001E-3</v>
      </c>
      <c r="AN136" s="168">
        <v>7.0000000000000001E-3</v>
      </c>
      <c r="AO136" s="176">
        <v>0</v>
      </c>
      <c r="AP136" s="176">
        <v>84</v>
      </c>
      <c r="AQ136" s="167"/>
      <c r="AR136" s="180">
        <v>188.1</v>
      </c>
      <c r="AS136" s="166">
        <v>17.723783455557701</v>
      </c>
      <c r="AT136" s="181" t="s">
        <v>54</v>
      </c>
      <c r="AU136" s="182">
        <v>1.1077364659723601</v>
      </c>
      <c r="AV136" s="183">
        <v>-15.66687681024</v>
      </c>
      <c r="AW136" s="168">
        <v>5.4999999999999997E-3</v>
      </c>
      <c r="AX136" s="168">
        <v>5.4999999999999997E-3</v>
      </c>
      <c r="AY136" s="176">
        <v>0</v>
      </c>
      <c r="AZ136" s="176">
        <v>16</v>
      </c>
      <c r="BA136" s="167"/>
      <c r="BB136" s="184">
        <v>450.8</v>
      </c>
      <c r="BC136" s="180">
        <v>42.4767760859406</v>
      </c>
      <c r="BD136" s="181" t="s">
        <v>55</v>
      </c>
      <c r="BE136" s="178">
        <v>1.32739925268564</v>
      </c>
      <c r="BF136" s="179">
        <v>43.266246379520098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8">
        <v>0.79</v>
      </c>
      <c r="BN136" s="186"/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201</v>
      </c>
      <c r="C137" s="165" t="s">
        <v>207</v>
      </c>
      <c r="D137" s="166">
        <v>2.4246546207000002</v>
      </c>
      <c r="E137" s="167"/>
      <c r="F137" s="168">
        <v>5.8000000000000003E-2</v>
      </c>
      <c r="G137" s="168">
        <v>5.8000000000000003E-2</v>
      </c>
      <c r="H137" s="169"/>
      <c r="I137" s="170">
        <v>5</v>
      </c>
      <c r="J137" s="170">
        <v>5</v>
      </c>
      <c r="K137" s="167"/>
      <c r="L137" s="171">
        <v>2213.9757100000002</v>
      </c>
      <c r="M137" s="171">
        <v>175.08793</v>
      </c>
      <c r="N137" s="171">
        <v>2389.0636399999999</v>
      </c>
      <c r="O137" s="166">
        <v>985.32121631008795</v>
      </c>
      <c r="P137" s="172">
        <v>212.5</v>
      </c>
      <c r="Q137" s="178">
        <v>4.6368057238121798</v>
      </c>
      <c r="R137" s="179">
        <v>1770.7767117215001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1638.38453</v>
      </c>
      <c r="Y137" s="166">
        <v>675.718725468206</v>
      </c>
      <c r="Z137" s="177">
        <v>573</v>
      </c>
      <c r="AA137" s="182">
        <v>1.1792647913930301</v>
      </c>
      <c r="AB137" s="183">
        <v>-28.8079871933198</v>
      </c>
      <c r="AC137" s="168">
        <v>1.7999999999999999E-2</v>
      </c>
      <c r="AD137" s="168">
        <v>1.7999999999999999E-2</v>
      </c>
      <c r="AE137" s="176">
        <v>0</v>
      </c>
      <c r="AF137" s="176">
        <v>29</v>
      </c>
      <c r="AG137" s="167"/>
      <c r="AH137" s="180">
        <v>147.1</v>
      </c>
      <c r="AI137" s="166">
        <v>60.668434483065496</v>
      </c>
      <c r="AJ137" s="181" t="s">
        <v>53</v>
      </c>
      <c r="AK137" s="188">
        <v>0.96299102354072197</v>
      </c>
      <c r="AL137" s="171">
        <v>-36.203889324919999</v>
      </c>
      <c r="AM137" s="168"/>
      <c r="AN137" s="168"/>
      <c r="AO137" s="176">
        <v>6</v>
      </c>
      <c r="AP137" s="176">
        <v>37</v>
      </c>
      <c r="AQ137" s="167"/>
      <c r="AR137" s="180">
        <v>93.1</v>
      </c>
      <c r="AS137" s="166">
        <v>38.397221280580503</v>
      </c>
      <c r="AT137" s="181" t="s">
        <v>54</v>
      </c>
      <c r="AU137" s="178">
        <v>2.3998263300362801</v>
      </c>
      <c r="AV137" s="179">
        <v>46.54663128256</v>
      </c>
      <c r="AW137" s="168">
        <v>0.01</v>
      </c>
      <c r="AX137" s="168">
        <v>0.01</v>
      </c>
      <c r="AY137" s="176">
        <v>0</v>
      </c>
      <c r="AZ137" s="176">
        <v>0</v>
      </c>
      <c r="BA137" s="167"/>
      <c r="BB137" s="184">
        <v>164</v>
      </c>
      <c r="BC137" s="180">
        <v>67.638499355695004</v>
      </c>
      <c r="BD137" s="181" t="s">
        <v>55</v>
      </c>
      <c r="BE137" s="178">
        <v>2.1137031048654702</v>
      </c>
      <c r="BF137" s="179">
        <v>70.893262565119997</v>
      </c>
      <c r="BG137" s="168">
        <v>0.02</v>
      </c>
      <c r="BH137" s="168">
        <v>0.02</v>
      </c>
      <c r="BI137" s="176">
        <v>0</v>
      </c>
      <c r="BJ137" s="176">
        <v>0</v>
      </c>
      <c r="BK137" s="169"/>
      <c r="BL137" s="185">
        <v>0.8</v>
      </c>
      <c r="BM137" s="188">
        <v>0.78</v>
      </c>
      <c r="BN137" s="186"/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201</v>
      </c>
      <c r="C138" s="165" t="s">
        <v>208</v>
      </c>
      <c r="D138" s="166">
        <v>1.9009119445</v>
      </c>
      <c r="E138" s="167"/>
      <c r="F138" s="168">
        <v>5.5E-2</v>
      </c>
      <c r="G138" s="168">
        <v>5.5E-2</v>
      </c>
      <c r="H138" s="169"/>
      <c r="I138" s="170">
        <v>6</v>
      </c>
      <c r="J138" s="170">
        <v>6</v>
      </c>
      <c r="K138" s="167"/>
      <c r="L138" s="171">
        <v>135.95806999999999</v>
      </c>
      <c r="M138" s="171">
        <v>1686.4963399999999</v>
      </c>
      <c r="N138" s="171">
        <v>1822.4544100000001</v>
      </c>
      <c r="O138" s="166">
        <v>958.72637092580499</v>
      </c>
      <c r="P138" s="172">
        <v>273.64299999999997</v>
      </c>
      <c r="Q138" s="178">
        <v>3.5035662192192198</v>
      </c>
      <c r="R138" s="179">
        <v>1198.2489133254201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1250.8427200000001</v>
      </c>
      <c r="Y138" s="166">
        <v>658.02244213316897</v>
      </c>
      <c r="Z138" s="177">
        <v>573</v>
      </c>
      <c r="AA138" s="182">
        <v>1.1483812253632999</v>
      </c>
      <c r="AB138" s="183">
        <v>-56.224333038200299</v>
      </c>
      <c r="AC138" s="168">
        <v>1.4999999999999999E-2</v>
      </c>
      <c r="AD138" s="168">
        <v>1.4999999999999999E-2</v>
      </c>
      <c r="AE138" s="176">
        <v>0</v>
      </c>
      <c r="AF138" s="176">
        <v>57</v>
      </c>
      <c r="AG138" s="167"/>
      <c r="AH138" s="180">
        <v>119.5</v>
      </c>
      <c r="AI138" s="166">
        <v>62.8645636878421</v>
      </c>
      <c r="AJ138" s="181" t="s">
        <v>53</v>
      </c>
      <c r="AK138" s="188">
        <v>0.99785021726733503</v>
      </c>
      <c r="AL138" s="171">
        <v>-24.208943004199998</v>
      </c>
      <c r="AM138" s="168">
        <v>0</v>
      </c>
      <c r="AN138" s="168">
        <v>0</v>
      </c>
      <c r="AO138" s="176">
        <v>1</v>
      </c>
      <c r="AP138" s="176">
        <v>25</v>
      </c>
      <c r="AQ138" s="167"/>
      <c r="AR138" s="180">
        <v>61.5</v>
      </c>
      <c r="AS138" s="166">
        <v>32.352892609224199</v>
      </c>
      <c r="AT138" s="181" t="s">
        <v>54</v>
      </c>
      <c r="AU138" s="178">
        <v>2.0220557880765102</v>
      </c>
      <c r="AV138" s="179">
        <v>25.0024906656</v>
      </c>
      <c r="AW138" s="168">
        <v>0.01</v>
      </c>
      <c r="AX138" s="168">
        <v>0.01</v>
      </c>
      <c r="AY138" s="176">
        <v>0</v>
      </c>
      <c r="AZ138" s="176">
        <v>0</v>
      </c>
      <c r="BA138" s="167"/>
      <c r="BB138" s="184">
        <v>88.6</v>
      </c>
      <c r="BC138" s="180">
        <v>46.609207889061203</v>
      </c>
      <c r="BD138" s="181" t="s">
        <v>55</v>
      </c>
      <c r="BE138" s="178">
        <v>1.4565377465331599</v>
      </c>
      <c r="BF138" s="179">
        <v>15.604981331199999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2">
        <v>0.88</v>
      </c>
      <c r="BN138" s="186">
        <v>3.0000000000000001E-3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201</v>
      </c>
      <c r="C139" s="165" t="s">
        <v>209</v>
      </c>
      <c r="D139" s="166">
        <v>7.9763251852000003</v>
      </c>
      <c r="E139" s="167"/>
      <c r="F139" s="168">
        <v>4.1000000000000002E-2</v>
      </c>
      <c r="G139" s="168">
        <v>4.1000000000000002E-2</v>
      </c>
      <c r="H139" s="169"/>
      <c r="I139" s="170">
        <v>4</v>
      </c>
      <c r="J139" s="170">
        <v>4</v>
      </c>
      <c r="K139" s="167"/>
      <c r="L139" s="171">
        <v>5063.6085499999999</v>
      </c>
      <c r="M139" s="171">
        <v>-3640.77448</v>
      </c>
      <c r="N139" s="171">
        <v>1422.8340700000001</v>
      </c>
      <c r="O139" s="166">
        <v>178.38215430835899</v>
      </c>
      <c r="P139" s="172">
        <v>287.5</v>
      </c>
      <c r="Q139" s="173">
        <v>0.62045966715951095</v>
      </c>
      <c r="R139" s="174">
        <v>-1328.9981188940001</v>
      </c>
      <c r="S139" s="168"/>
      <c r="T139" s="168"/>
      <c r="U139" s="175">
        <v>871</v>
      </c>
      <c r="V139" s="176">
        <v>1329</v>
      </c>
      <c r="W139" s="167"/>
      <c r="X139" s="175">
        <v>5094.7129949999999</v>
      </c>
      <c r="Y139" s="166">
        <v>638.72934925637105</v>
      </c>
      <c r="Z139" s="177">
        <v>573</v>
      </c>
      <c r="AA139" s="182">
        <v>1.1147109062065801</v>
      </c>
      <c r="AB139" s="183">
        <v>-389.80820234352001</v>
      </c>
      <c r="AC139" s="168">
        <v>1.0999999999999999E-2</v>
      </c>
      <c r="AD139" s="168">
        <v>1.0999999999999999E-2</v>
      </c>
      <c r="AE139" s="176">
        <v>0</v>
      </c>
      <c r="AF139" s="176">
        <v>390</v>
      </c>
      <c r="AG139" s="167"/>
      <c r="AH139" s="180">
        <v>483.05</v>
      </c>
      <c r="AI139" s="166">
        <v>60.560469738156499</v>
      </c>
      <c r="AJ139" s="181" t="s">
        <v>53</v>
      </c>
      <c r="AK139" s="188">
        <v>0.96127729743105494</v>
      </c>
      <c r="AL139" s="171">
        <v>-119.96018400112</v>
      </c>
      <c r="AM139" s="168"/>
      <c r="AN139" s="168"/>
      <c r="AO139" s="176">
        <v>20</v>
      </c>
      <c r="AP139" s="176">
        <v>120</v>
      </c>
      <c r="AQ139" s="167"/>
      <c r="AR139" s="180">
        <v>164.7</v>
      </c>
      <c r="AS139" s="166">
        <v>20.6486064918215</v>
      </c>
      <c r="AT139" s="181" t="s">
        <v>54</v>
      </c>
      <c r="AU139" s="178">
        <v>1.29053790573884</v>
      </c>
      <c r="AV139" s="179">
        <v>11.554556444159999</v>
      </c>
      <c r="AW139" s="168">
        <v>0.01</v>
      </c>
      <c r="AX139" s="168">
        <v>0.01</v>
      </c>
      <c r="AY139" s="176">
        <v>0</v>
      </c>
      <c r="AZ139" s="176">
        <v>0</v>
      </c>
      <c r="BA139" s="167"/>
      <c r="BB139" s="184">
        <v>373.6</v>
      </c>
      <c r="BC139" s="180">
        <v>46.838611932874997</v>
      </c>
      <c r="BD139" s="181" t="s">
        <v>55</v>
      </c>
      <c r="BE139" s="178">
        <v>1.4637066229023401</v>
      </c>
      <c r="BF139" s="179">
        <v>67.309112888320001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0.77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201</v>
      </c>
      <c r="C140" s="165" t="s">
        <v>210</v>
      </c>
      <c r="D140" s="166">
        <v>3.6432673006999998</v>
      </c>
      <c r="E140" s="167"/>
      <c r="F140" s="168">
        <v>7.2999999999999995E-2</v>
      </c>
      <c r="G140" s="168">
        <v>7.2999999999999995E-2</v>
      </c>
      <c r="H140" s="169"/>
      <c r="I140" s="170">
        <v>6</v>
      </c>
      <c r="J140" s="170">
        <v>6</v>
      </c>
      <c r="K140" s="167"/>
      <c r="L140" s="171">
        <v>2162.7725700000001</v>
      </c>
      <c r="M140" s="171">
        <v>712.28707999999995</v>
      </c>
      <c r="N140" s="171">
        <v>2875.0596500000001</v>
      </c>
      <c r="O140" s="166">
        <v>789.14320929666599</v>
      </c>
      <c r="P140" s="172">
        <v>239.22399999999999</v>
      </c>
      <c r="Q140" s="178">
        <v>3.2987627048150099</v>
      </c>
      <c r="R140" s="179">
        <v>1829.19127790881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2600.5400450000002</v>
      </c>
      <c r="Y140" s="166">
        <v>713.79337017087505</v>
      </c>
      <c r="Z140" s="177">
        <v>573</v>
      </c>
      <c r="AA140" s="178">
        <v>1.24571268790729</v>
      </c>
      <c r="AB140" s="179">
        <v>95.429449038679607</v>
      </c>
      <c r="AC140" s="168">
        <v>0.02</v>
      </c>
      <c r="AD140" s="168">
        <v>0.02</v>
      </c>
      <c r="AE140" s="176">
        <v>0</v>
      </c>
      <c r="AF140" s="176">
        <v>0</v>
      </c>
      <c r="AG140" s="167"/>
      <c r="AH140" s="180">
        <v>259.39999999999998</v>
      </c>
      <c r="AI140" s="166">
        <v>71.199826581530303</v>
      </c>
      <c r="AJ140" s="181" t="s">
        <v>53</v>
      </c>
      <c r="AK140" s="182">
        <v>1.1301559774846099</v>
      </c>
      <c r="AL140" s="183">
        <v>-16.031007932920001</v>
      </c>
      <c r="AM140" s="168">
        <v>1.2999999999999999E-2</v>
      </c>
      <c r="AN140" s="168">
        <v>1.2999999999999999E-2</v>
      </c>
      <c r="AO140" s="176">
        <v>0</v>
      </c>
      <c r="AP140" s="176">
        <v>17</v>
      </c>
      <c r="AQ140" s="167"/>
      <c r="AR140" s="180">
        <v>112.7</v>
      </c>
      <c r="AS140" s="166">
        <v>30.933771995907701</v>
      </c>
      <c r="AT140" s="181" t="s">
        <v>54</v>
      </c>
      <c r="AU140" s="178">
        <v>1.93336074974423</v>
      </c>
      <c r="AV140" s="179">
        <v>42.749267826560001</v>
      </c>
      <c r="AW140" s="168">
        <v>0.01</v>
      </c>
      <c r="AX140" s="168">
        <v>0.01</v>
      </c>
      <c r="AY140" s="176">
        <v>0</v>
      </c>
      <c r="AZ140" s="176">
        <v>0</v>
      </c>
      <c r="BA140" s="167"/>
      <c r="BB140" s="184">
        <v>213</v>
      </c>
      <c r="BC140" s="180">
        <v>58.464005635566501</v>
      </c>
      <c r="BD140" s="181" t="s">
        <v>55</v>
      </c>
      <c r="BE140" s="178">
        <v>1.82700017611145</v>
      </c>
      <c r="BF140" s="179">
        <v>73.098535653119995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88">
        <v>0.77</v>
      </c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211</v>
      </c>
      <c r="D141" s="166">
        <v>2.7951370648</v>
      </c>
      <c r="E141" s="167"/>
      <c r="F141" s="168">
        <v>5.3999999999999999E-2</v>
      </c>
      <c r="G141" s="168">
        <v>5.3999999999999999E-2</v>
      </c>
      <c r="H141" s="169"/>
      <c r="I141" s="170">
        <v>7</v>
      </c>
      <c r="J141" s="170">
        <v>7</v>
      </c>
      <c r="K141" s="167"/>
      <c r="L141" s="171">
        <v>1907.8315</v>
      </c>
      <c r="M141" s="171">
        <v>1618.1099400000001</v>
      </c>
      <c r="N141" s="171">
        <v>3525.9414400000001</v>
      </c>
      <c r="O141" s="166">
        <v>1261.4556489566301</v>
      </c>
      <c r="P141" s="172">
        <v>229.53</v>
      </c>
      <c r="Q141" s="178">
        <v>5.4958203675189701</v>
      </c>
      <c r="R141" s="179">
        <v>2756.0600674197499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1792.0968700000001</v>
      </c>
      <c r="Y141" s="166">
        <v>641.14811848349495</v>
      </c>
      <c r="Z141" s="177">
        <v>573</v>
      </c>
      <c r="AA141" s="182">
        <v>1.11893214395025</v>
      </c>
      <c r="AB141" s="183">
        <v>-129.83937575648</v>
      </c>
      <c r="AC141" s="168">
        <v>1.2E-2</v>
      </c>
      <c r="AD141" s="168">
        <v>1.2E-2</v>
      </c>
      <c r="AE141" s="176">
        <v>0</v>
      </c>
      <c r="AF141" s="176">
        <v>130</v>
      </c>
      <c r="AG141" s="167"/>
      <c r="AH141" s="180">
        <v>179.15</v>
      </c>
      <c r="AI141" s="166">
        <v>64.0934579760291</v>
      </c>
      <c r="AJ141" s="181" t="s">
        <v>53</v>
      </c>
      <c r="AK141" s="182">
        <v>1.01735647580999</v>
      </c>
      <c r="AL141" s="183">
        <v>-32.162362098880003</v>
      </c>
      <c r="AM141" s="168">
        <v>2E-3</v>
      </c>
      <c r="AN141" s="168">
        <v>2E-3</v>
      </c>
      <c r="AO141" s="176">
        <v>0</v>
      </c>
      <c r="AP141" s="176">
        <v>33</v>
      </c>
      <c r="AQ141" s="167"/>
      <c r="AR141" s="180">
        <v>66.400000000000006</v>
      </c>
      <c r="AS141" s="166">
        <v>23.755543453018898</v>
      </c>
      <c r="AT141" s="181" t="s">
        <v>54</v>
      </c>
      <c r="AU141" s="178">
        <v>1.48472146581368</v>
      </c>
      <c r="AV141" s="179">
        <v>12.73336835584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166.4</v>
      </c>
      <c r="BC141" s="180">
        <v>59.531964315999097</v>
      </c>
      <c r="BD141" s="181" t="s">
        <v>55</v>
      </c>
      <c r="BE141" s="178">
        <v>1.86037388487497</v>
      </c>
      <c r="BF141" s="179">
        <v>59.066736711680001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0.84</v>
      </c>
      <c r="BN141" s="186">
        <v>1.5E-3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212</v>
      </c>
      <c r="D142" s="166">
        <v>3.6878874074999999</v>
      </c>
      <c r="E142" s="167"/>
      <c r="F142" s="168">
        <v>4.2000000000000003E-2</v>
      </c>
      <c r="G142" s="168">
        <v>4.2000000000000003E-2</v>
      </c>
      <c r="H142" s="169"/>
      <c r="I142" s="170">
        <v>5</v>
      </c>
      <c r="J142" s="170">
        <v>5</v>
      </c>
      <c r="K142" s="167"/>
      <c r="L142" s="171">
        <v>2296.63744</v>
      </c>
      <c r="M142" s="171">
        <v>4142.4414999999999</v>
      </c>
      <c r="N142" s="171">
        <v>6439.0789400000003</v>
      </c>
      <c r="O142" s="166">
        <v>1746.00746403075</v>
      </c>
      <c r="P142" s="172">
        <v>247.43600000000001</v>
      </c>
      <c r="Q142" s="178">
        <v>7.05640029757493</v>
      </c>
      <c r="R142" s="179">
        <v>5344.0596097254002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1914.2227849999999</v>
      </c>
      <c r="Y142" s="166">
        <v>519.05673180452197</v>
      </c>
      <c r="Z142" s="177">
        <v>573</v>
      </c>
      <c r="AA142" s="188">
        <v>0.90585817068852004</v>
      </c>
      <c r="AB142" s="171">
        <v>-621.56859639699996</v>
      </c>
      <c r="AC142" s="168"/>
      <c r="AD142" s="168"/>
      <c r="AE142" s="176">
        <v>199</v>
      </c>
      <c r="AF142" s="176">
        <v>622</v>
      </c>
      <c r="AG142" s="167"/>
      <c r="AH142" s="180">
        <v>236.45</v>
      </c>
      <c r="AI142" s="166">
        <v>64.115297966834703</v>
      </c>
      <c r="AJ142" s="181" t="s">
        <v>53</v>
      </c>
      <c r="AK142" s="182">
        <v>1.0177031423307099</v>
      </c>
      <c r="AL142" s="183">
        <v>-42.354288007000001</v>
      </c>
      <c r="AM142" s="168">
        <v>2E-3</v>
      </c>
      <c r="AN142" s="168">
        <v>2E-3</v>
      </c>
      <c r="AO142" s="176">
        <v>0</v>
      </c>
      <c r="AP142" s="176">
        <v>43</v>
      </c>
      <c r="AQ142" s="167"/>
      <c r="AR142" s="180">
        <v>109.6</v>
      </c>
      <c r="AS142" s="166">
        <v>29.7189116395224</v>
      </c>
      <c r="AT142" s="181" t="s">
        <v>54</v>
      </c>
      <c r="AU142" s="178">
        <v>1.85743197747015</v>
      </c>
      <c r="AV142" s="179">
        <v>38.792561775999999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202.2</v>
      </c>
      <c r="BC142" s="180">
        <v>54.8281380794839</v>
      </c>
      <c r="BD142" s="181" t="s">
        <v>55</v>
      </c>
      <c r="BE142" s="178">
        <v>1.7133793149838701</v>
      </c>
      <c r="BF142" s="179">
        <v>60.585123551999999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8">
        <v>0.8</v>
      </c>
      <c r="BN142" s="186">
        <v>0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213</v>
      </c>
      <c r="D143" s="166">
        <v>7.8660762163999998</v>
      </c>
      <c r="E143" s="167"/>
      <c r="F143" s="168">
        <v>2.1999999999999999E-2</v>
      </c>
      <c r="G143" s="168">
        <v>2.1999999999999999E-2</v>
      </c>
      <c r="H143" s="169"/>
      <c r="I143" s="170">
        <v>3</v>
      </c>
      <c r="J143" s="170">
        <v>3</v>
      </c>
      <c r="K143" s="167"/>
      <c r="L143" s="171">
        <v>6432.8371699999998</v>
      </c>
      <c r="M143" s="171">
        <v>1649.9715000000001</v>
      </c>
      <c r="N143" s="171">
        <v>8082.8086700000003</v>
      </c>
      <c r="O143" s="166">
        <v>1027.55280366444</v>
      </c>
      <c r="P143" s="172">
        <v>287.5</v>
      </c>
      <c r="Q143" s="178">
        <v>3.5740967083980499</v>
      </c>
      <c r="R143" s="179">
        <v>5369.0123753420003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3268.7215849999998</v>
      </c>
      <c r="Y143" s="166">
        <v>415.54664550351498</v>
      </c>
      <c r="Z143" s="177">
        <v>573</v>
      </c>
      <c r="AA143" s="173">
        <v>0.72521229581765201</v>
      </c>
      <c r="AB143" s="174">
        <v>-2139.9924213966401</v>
      </c>
      <c r="AC143" s="168"/>
      <c r="AD143" s="168"/>
      <c r="AE143" s="176">
        <v>1239</v>
      </c>
      <c r="AF143" s="176">
        <v>2140</v>
      </c>
      <c r="AG143" s="167"/>
      <c r="AH143" s="180">
        <v>308.2</v>
      </c>
      <c r="AI143" s="166">
        <v>39.1809069123222</v>
      </c>
      <c r="AJ143" s="181" t="s">
        <v>53</v>
      </c>
      <c r="AK143" s="173">
        <v>0.62191915733844805</v>
      </c>
      <c r="AL143" s="174">
        <v>-286.47536195983997</v>
      </c>
      <c r="AM143" s="168"/>
      <c r="AN143" s="168"/>
      <c r="AO143" s="176">
        <v>188</v>
      </c>
      <c r="AP143" s="176">
        <v>287</v>
      </c>
      <c r="AQ143" s="167"/>
      <c r="AR143" s="180">
        <v>77.400000000000006</v>
      </c>
      <c r="AS143" s="166">
        <v>9.8397215931659296</v>
      </c>
      <c r="AT143" s="181" t="s">
        <v>54</v>
      </c>
      <c r="AU143" s="173">
        <v>0.61498259957287105</v>
      </c>
      <c r="AV143" s="174">
        <v>-73.628663354880004</v>
      </c>
      <c r="AW143" s="168"/>
      <c r="AX143" s="168"/>
      <c r="AY143" s="176">
        <v>49</v>
      </c>
      <c r="AZ143" s="176">
        <v>74</v>
      </c>
      <c r="BA143" s="167"/>
      <c r="BB143" s="184">
        <v>281.39999999999998</v>
      </c>
      <c r="BC143" s="180">
        <v>35.773871528641997</v>
      </c>
      <c r="BD143" s="181" t="s">
        <v>55</v>
      </c>
      <c r="BE143" s="182">
        <v>1.11793348527006</v>
      </c>
      <c r="BF143" s="183">
        <v>-20.65732670976</v>
      </c>
      <c r="BG143" s="168">
        <v>1.2E-2</v>
      </c>
      <c r="BH143" s="168">
        <v>1.2E-2</v>
      </c>
      <c r="BI143" s="176">
        <v>0</v>
      </c>
      <c r="BJ143" s="176">
        <v>21</v>
      </c>
      <c r="BK143" s="169"/>
      <c r="BL143" s="185">
        <v>0.8</v>
      </c>
      <c r="BM143" s="188">
        <v>0.76</v>
      </c>
      <c r="BN143" s="186"/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214</v>
      </c>
      <c r="D144" s="166">
        <v>4.0876529268999997</v>
      </c>
      <c r="E144" s="167"/>
      <c r="F144" s="168">
        <v>6.8000000000000005E-2</v>
      </c>
      <c r="G144" s="168">
        <v>6.8000000000000005E-2</v>
      </c>
      <c r="H144" s="169"/>
      <c r="I144" s="170">
        <v>7</v>
      </c>
      <c r="J144" s="170">
        <v>7</v>
      </c>
      <c r="K144" s="167"/>
      <c r="L144" s="171">
        <v>809.03661999999997</v>
      </c>
      <c r="M144" s="171">
        <v>1759.4668799999999</v>
      </c>
      <c r="N144" s="171">
        <v>2568.5034999999998</v>
      </c>
      <c r="O144" s="166">
        <v>628.35655226431004</v>
      </c>
      <c r="P144" s="172">
        <v>232.012</v>
      </c>
      <c r="Q144" s="178">
        <v>2.7082933307945698</v>
      </c>
      <c r="R144" s="179">
        <v>1430.44206294889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2821.2205049999998</v>
      </c>
      <c r="Y144" s="166">
        <v>690.18102942011797</v>
      </c>
      <c r="Z144" s="177">
        <v>573</v>
      </c>
      <c r="AA144" s="178">
        <v>1.2045044143457599</v>
      </c>
      <c r="AB144" s="179">
        <v>10.550352463560101</v>
      </c>
      <c r="AC144" s="168">
        <v>0.02</v>
      </c>
      <c r="AD144" s="168">
        <v>0.02</v>
      </c>
      <c r="AE144" s="176">
        <v>0</v>
      </c>
      <c r="AF144" s="176">
        <v>0</v>
      </c>
      <c r="AG144" s="167"/>
      <c r="AH144" s="180">
        <v>277.2</v>
      </c>
      <c r="AI144" s="166">
        <v>67.813976616215101</v>
      </c>
      <c r="AJ144" s="181" t="s">
        <v>53</v>
      </c>
      <c r="AK144" s="182">
        <v>1.07641232724151</v>
      </c>
      <c r="AL144" s="183">
        <v>-31.826561273639999</v>
      </c>
      <c r="AM144" s="168">
        <v>8.0000000000000002E-3</v>
      </c>
      <c r="AN144" s="168">
        <v>8.0000000000000002E-3</v>
      </c>
      <c r="AO144" s="176">
        <v>0</v>
      </c>
      <c r="AP144" s="176">
        <v>32</v>
      </c>
      <c r="AQ144" s="167"/>
      <c r="AR144" s="180">
        <v>92.1</v>
      </c>
      <c r="AS144" s="166">
        <v>22.531267122487101</v>
      </c>
      <c r="AT144" s="181" t="s">
        <v>54</v>
      </c>
      <c r="AU144" s="178">
        <v>1.40820419515544</v>
      </c>
      <c r="AV144" s="179">
        <v>13.617063803520001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213.4</v>
      </c>
      <c r="BC144" s="180">
        <v>52.205997871213199</v>
      </c>
      <c r="BD144" s="181" t="s">
        <v>55</v>
      </c>
      <c r="BE144" s="178">
        <v>1.63143743347541</v>
      </c>
      <c r="BF144" s="179">
        <v>56.434127607039997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2">
        <v>0.83</v>
      </c>
      <c r="BN144" s="186">
        <v>1.1249999999999999E-3</v>
      </c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215</v>
      </c>
      <c r="D145" s="166">
        <v>2.971564415</v>
      </c>
      <c r="E145" s="167"/>
      <c r="F145" s="168">
        <v>7.5999999999999998E-2</v>
      </c>
      <c r="G145" s="168">
        <v>7.5999999999999998E-2</v>
      </c>
      <c r="H145" s="169"/>
      <c r="I145" s="170">
        <v>6</v>
      </c>
      <c r="J145" s="170">
        <v>6</v>
      </c>
      <c r="K145" s="167"/>
      <c r="L145" s="171">
        <v>2488.3818999999999</v>
      </c>
      <c r="M145" s="171">
        <v>-803.80764999999997</v>
      </c>
      <c r="N145" s="171">
        <v>1684.5742499999999</v>
      </c>
      <c r="O145" s="166">
        <v>566.89810979581296</v>
      </c>
      <c r="P145" s="172">
        <v>221.65100000000001</v>
      </c>
      <c r="Q145" s="178">
        <v>2.5576158456122999</v>
      </c>
      <c r="R145" s="179">
        <v>894.19398102100195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1988.3248699999999</v>
      </c>
      <c r="Y145" s="166">
        <v>669.11720303394497</v>
      </c>
      <c r="Z145" s="177">
        <v>573</v>
      </c>
      <c r="AA145" s="182">
        <v>1.16774380983236</v>
      </c>
      <c r="AB145" s="183">
        <v>-54.922821753999898</v>
      </c>
      <c r="AC145" s="168">
        <v>1.7000000000000001E-2</v>
      </c>
      <c r="AD145" s="168">
        <v>1.7000000000000001E-2</v>
      </c>
      <c r="AE145" s="176">
        <v>0</v>
      </c>
      <c r="AF145" s="176">
        <v>55</v>
      </c>
      <c r="AG145" s="167"/>
      <c r="AH145" s="180">
        <v>228.95</v>
      </c>
      <c r="AI145" s="166">
        <v>77.046958445287501</v>
      </c>
      <c r="AJ145" s="181" t="s">
        <v>53</v>
      </c>
      <c r="AK145" s="178">
        <v>1.2229675943696401</v>
      </c>
      <c r="AL145" s="179">
        <v>4.2997302260000403</v>
      </c>
      <c r="AM145" s="168">
        <v>0.02</v>
      </c>
      <c r="AN145" s="168">
        <v>0.02</v>
      </c>
      <c r="AO145" s="176">
        <v>0</v>
      </c>
      <c r="AP145" s="176">
        <v>0</v>
      </c>
      <c r="AQ145" s="167"/>
      <c r="AR145" s="180">
        <v>56</v>
      </c>
      <c r="AS145" s="166">
        <v>18.8452923037174</v>
      </c>
      <c r="AT145" s="181" t="s">
        <v>54</v>
      </c>
      <c r="AU145" s="182">
        <v>1.17783076898234</v>
      </c>
      <c r="AV145" s="183">
        <v>-1.054036768</v>
      </c>
      <c r="AW145" s="168">
        <v>8.9999999999999993E-3</v>
      </c>
      <c r="AX145" s="168">
        <v>8.9999999999999993E-3</v>
      </c>
      <c r="AY145" s="176">
        <v>0</v>
      </c>
      <c r="AZ145" s="176">
        <v>2</v>
      </c>
      <c r="BA145" s="167"/>
      <c r="BB145" s="184">
        <v>151.4</v>
      </c>
      <c r="BC145" s="180">
        <v>50.949593835407399</v>
      </c>
      <c r="BD145" s="181" t="s">
        <v>55</v>
      </c>
      <c r="BE145" s="178">
        <v>1.5921748073564801</v>
      </c>
      <c r="BF145" s="179">
        <v>37.291926463999999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0.73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216</v>
      </c>
      <c r="D146" s="166">
        <v>4.8233411048999999</v>
      </c>
      <c r="E146" s="167"/>
      <c r="F146" s="168">
        <v>4.8000000000000001E-2</v>
      </c>
      <c r="G146" s="168">
        <v>4.8000000000000001E-2</v>
      </c>
      <c r="H146" s="169"/>
      <c r="I146" s="170">
        <v>6</v>
      </c>
      <c r="J146" s="170">
        <v>6</v>
      </c>
      <c r="K146" s="167"/>
      <c r="L146" s="171">
        <v>1717.8313599999999</v>
      </c>
      <c r="M146" s="171">
        <v>1949.62039</v>
      </c>
      <c r="N146" s="171">
        <v>3667.4517500000002</v>
      </c>
      <c r="O146" s="166">
        <v>760.35504647893595</v>
      </c>
      <c r="P146" s="172">
        <v>287.5</v>
      </c>
      <c r="Q146" s="178">
        <v>2.6447132051441198</v>
      </c>
      <c r="R146" s="179">
        <v>2003.3990688095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2991.5317150000001</v>
      </c>
      <c r="Y146" s="166">
        <v>620.21981235391399</v>
      </c>
      <c r="Z146" s="177">
        <v>573</v>
      </c>
      <c r="AA146" s="182">
        <v>1.08240804948327</v>
      </c>
      <c r="AB146" s="183">
        <v>-324.99762872923998</v>
      </c>
      <c r="AC146" s="168">
        <v>8.0000000000000002E-3</v>
      </c>
      <c r="AD146" s="168">
        <v>8.0000000000000002E-3</v>
      </c>
      <c r="AE146" s="176">
        <v>0</v>
      </c>
      <c r="AF146" s="176">
        <v>325</v>
      </c>
      <c r="AG146" s="167"/>
      <c r="AH146" s="180">
        <v>236.1</v>
      </c>
      <c r="AI146" s="166">
        <v>48.949471925207099</v>
      </c>
      <c r="AJ146" s="181" t="s">
        <v>53</v>
      </c>
      <c r="AK146" s="173">
        <v>0.776975744844557</v>
      </c>
      <c r="AL146" s="174">
        <v>-128.54458753044</v>
      </c>
      <c r="AM146" s="168"/>
      <c r="AN146" s="168"/>
      <c r="AO146" s="176">
        <v>68</v>
      </c>
      <c r="AP146" s="176">
        <v>129</v>
      </c>
      <c r="AQ146" s="167"/>
      <c r="AR146" s="180">
        <v>95.2</v>
      </c>
      <c r="AS146" s="166">
        <v>19.737355896991598</v>
      </c>
      <c r="AT146" s="181" t="s">
        <v>54</v>
      </c>
      <c r="AU146" s="178">
        <v>1.23358474356198</v>
      </c>
      <c r="AV146" s="179">
        <v>2.5918507859200002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188.4</v>
      </c>
      <c r="BC146" s="180">
        <v>39.060061460012797</v>
      </c>
      <c r="BD146" s="181" t="s">
        <v>55</v>
      </c>
      <c r="BE146" s="178">
        <v>1.2206269206253999</v>
      </c>
      <c r="BF146" s="179">
        <v>3.1837015718399999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2">
        <v>0.81</v>
      </c>
      <c r="BN146" s="186">
        <v>3.7500000000000001E-4</v>
      </c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217</v>
      </c>
      <c r="D147" s="166">
        <v>2.8270338857000001</v>
      </c>
      <c r="E147" s="167"/>
      <c r="F147" s="168">
        <v>6.0999999999999999E-2</v>
      </c>
      <c r="G147" s="168">
        <v>6.0999999999999999E-2</v>
      </c>
      <c r="H147" s="169"/>
      <c r="I147" s="170">
        <v>7</v>
      </c>
      <c r="J147" s="170">
        <v>7</v>
      </c>
      <c r="K147" s="167"/>
      <c r="L147" s="171">
        <v>957.19991000000005</v>
      </c>
      <c r="M147" s="171">
        <v>2374.6356700000001</v>
      </c>
      <c r="N147" s="171">
        <v>3331.8355799999999</v>
      </c>
      <c r="O147" s="166">
        <v>1178.56230760213</v>
      </c>
      <c r="P147" s="172">
        <v>264.61399999999998</v>
      </c>
      <c r="Q147" s="178">
        <v>4.4538924909571298</v>
      </c>
      <c r="R147" s="179">
        <v>2434.1482864432601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1929.8474349999999</v>
      </c>
      <c r="Y147" s="166">
        <v>682.64036195737003</v>
      </c>
      <c r="Z147" s="177">
        <v>573</v>
      </c>
      <c r="AA147" s="182">
        <v>1.1913444362257799</v>
      </c>
      <c r="AB147" s="183">
        <v>-14.021064807319799</v>
      </c>
      <c r="AC147" s="168">
        <v>1.9E-2</v>
      </c>
      <c r="AD147" s="168">
        <v>1.9E-2</v>
      </c>
      <c r="AE147" s="176">
        <v>0</v>
      </c>
      <c r="AF147" s="176">
        <v>15</v>
      </c>
      <c r="AG147" s="167"/>
      <c r="AH147" s="180">
        <v>181.5</v>
      </c>
      <c r="AI147" s="166">
        <v>64.201565081367605</v>
      </c>
      <c r="AJ147" s="181" t="s">
        <v>53</v>
      </c>
      <c r="AK147" s="182">
        <v>1.0190724616090101</v>
      </c>
      <c r="AL147" s="183">
        <v>-32.223761758919899</v>
      </c>
      <c r="AM147" s="168">
        <v>2E-3</v>
      </c>
      <c r="AN147" s="168">
        <v>2E-3</v>
      </c>
      <c r="AO147" s="176">
        <v>0</v>
      </c>
      <c r="AP147" s="176">
        <v>33</v>
      </c>
      <c r="AQ147" s="167"/>
      <c r="AR147" s="180">
        <v>97.4</v>
      </c>
      <c r="AS147" s="166">
        <v>34.4530712888441</v>
      </c>
      <c r="AT147" s="181" t="s">
        <v>54</v>
      </c>
      <c r="AU147" s="178">
        <v>2.15331695555275</v>
      </c>
      <c r="AV147" s="179">
        <v>43.12094939456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200.2</v>
      </c>
      <c r="BC147" s="180">
        <v>70.816271786720606</v>
      </c>
      <c r="BD147" s="181" t="s">
        <v>55</v>
      </c>
      <c r="BE147" s="178">
        <v>2.2130084933350198</v>
      </c>
      <c r="BF147" s="179">
        <v>91.641898789120006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0.82</v>
      </c>
      <c r="BN147" s="186">
        <v>7.5000000000000002E-4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218</v>
      </c>
      <c r="D148" s="166">
        <v>8.2089189505999993</v>
      </c>
      <c r="E148" s="167"/>
      <c r="F148" s="168">
        <v>5.5E-2</v>
      </c>
      <c r="G148" s="168">
        <v>5.5E-2</v>
      </c>
      <c r="H148" s="169"/>
      <c r="I148" s="170">
        <v>6</v>
      </c>
      <c r="J148" s="170">
        <v>6</v>
      </c>
      <c r="K148" s="167"/>
      <c r="L148" s="171">
        <v>3708.7415599999999</v>
      </c>
      <c r="M148" s="171">
        <v>5358.9246199999998</v>
      </c>
      <c r="N148" s="171">
        <v>9067.6661800000002</v>
      </c>
      <c r="O148" s="166">
        <v>1104.6114883784101</v>
      </c>
      <c r="P148" s="172">
        <v>241.934</v>
      </c>
      <c r="Q148" s="178">
        <v>4.5657554885977598</v>
      </c>
      <c r="R148" s="179">
        <v>6684.4462631266497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5601.7561900000001</v>
      </c>
      <c r="Y148" s="166">
        <v>682.39876940075806</v>
      </c>
      <c r="Z148" s="177">
        <v>573</v>
      </c>
      <c r="AA148" s="182">
        <v>1.19092280872733</v>
      </c>
      <c r="AB148" s="183">
        <v>-42.696480432559802</v>
      </c>
      <c r="AC148" s="168">
        <v>1.9E-2</v>
      </c>
      <c r="AD148" s="168">
        <v>1.9E-2</v>
      </c>
      <c r="AE148" s="176">
        <v>0</v>
      </c>
      <c r="AF148" s="176">
        <v>43</v>
      </c>
      <c r="AG148" s="167"/>
      <c r="AH148" s="180">
        <v>478.15</v>
      </c>
      <c r="AI148" s="166">
        <v>58.247621017753097</v>
      </c>
      <c r="AJ148" s="181" t="s">
        <v>53</v>
      </c>
      <c r="AK148" s="188">
        <v>0.924565412980207</v>
      </c>
      <c r="AL148" s="171">
        <v>-142.44427266535999</v>
      </c>
      <c r="AM148" s="168"/>
      <c r="AN148" s="168"/>
      <c r="AO148" s="176">
        <v>40</v>
      </c>
      <c r="AP148" s="176">
        <v>143</v>
      </c>
      <c r="AQ148" s="167"/>
      <c r="AR148" s="180">
        <v>147.4</v>
      </c>
      <c r="AS148" s="166">
        <v>17.9560793433374</v>
      </c>
      <c r="AT148" s="181" t="s">
        <v>54</v>
      </c>
      <c r="AU148" s="182">
        <v>1.12225495895859</v>
      </c>
      <c r="AV148" s="183">
        <v>-10.211243851520001</v>
      </c>
      <c r="AW148" s="168">
        <v>6.0000000000000001E-3</v>
      </c>
      <c r="AX148" s="168">
        <v>6.0000000000000001E-3</v>
      </c>
      <c r="AY148" s="176">
        <v>0</v>
      </c>
      <c r="AZ148" s="176">
        <v>11</v>
      </c>
      <c r="BA148" s="167"/>
      <c r="BB148" s="184">
        <v>350.2</v>
      </c>
      <c r="BC148" s="180">
        <v>42.660915780439403</v>
      </c>
      <c r="BD148" s="181" t="s">
        <v>55</v>
      </c>
      <c r="BE148" s="178">
        <v>1.33315361813873</v>
      </c>
      <c r="BF148" s="179">
        <v>34.977512296960001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2">
        <v>0.81</v>
      </c>
      <c r="BN148" s="186">
        <v>3.7500000000000001E-4</v>
      </c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219</v>
      </c>
      <c r="D149" s="166">
        <v>5.1753039335000004</v>
      </c>
      <c r="E149" s="167"/>
      <c r="F149" s="168">
        <v>5.0999999999999997E-2</v>
      </c>
      <c r="G149" s="168">
        <v>5.0999999999999997E-2</v>
      </c>
      <c r="H149" s="169"/>
      <c r="I149" s="170">
        <v>6</v>
      </c>
      <c r="J149" s="170">
        <v>6</v>
      </c>
      <c r="K149" s="167"/>
      <c r="L149" s="171">
        <v>4737.1405400000003</v>
      </c>
      <c r="M149" s="171">
        <v>8305.1270800000002</v>
      </c>
      <c r="N149" s="171">
        <v>13042.267620000001</v>
      </c>
      <c r="O149" s="166">
        <v>2520.0969426310899</v>
      </c>
      <c r="P149" s="172">
        <v>267.06299999999999</v>
      </c>
      <c r="Q149" s="178">
        <v>9.4363387763602198</v>
      </c>
      <c r="R149" s="179">
        <v>11383.7089867292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3724.1646799999999</v>
      </c>
      <c r="Y149" s="166">
        <v>719.60308570348798</v>
      </c>
      <c r="Z149" s="177">
        <v>573</v>
      </c>
      <c r="AA149" s="178">
        <v>1.2558518075104499</v>
      </c>
      <c r="AB149" s="179">
        <v>165.62569532540101</v>
      </c>
      <c r="AC149" s="168">
        <v>0.02</v>
      </c>
      <c r="AD149" s="168">
        <v>0.02</v>
      </c>
      <c r="AE149" s="176">
        <v>0</v>
      </c>
      <c r="AF149" s="176">
        <v>0</v>
      </c>
      <c r="AG149" s="167"/>
      <c r="AH149" s="180">
        <v>329.1</v>
      </c>
      <c r="AI149" s="166">
        <v>63.590468159699597</v>
      </c>
      <c r="AJ149" s="181" t="s">
        <v>53</v>
      </c>
      <c r="AK149" s="182">
        <v>1.00937251047142</v>
      </c>
      <c r="AL149" s="183">
        <v>-62.152977372599899</v>
      </c>
      <c r="AM149" s="168">
        <v>1E-3</v>
      </c>
      <c r="AN149" s="168">
        <v>1E-3</v>
      </c>
      <c r="AO149" s="176">
        <v>0</v>
      </c>
      <c r="AP149" s="176">
        <v>63</v>
      </c>
      <c r="AQ149" s="167"/>
      <c r="AR149" s="180">
        <v>65.400000000000006</v>
      </c>
      <c r="AS149" s="166">
        <v>12.636938977953101</v>
      </c>
      <c r="AT149" s="181" t="s">
        <v>54</v>
      </c>
      <c r="AU149" s="173">
        <v>0.78980868612206701</v>
      </c>
      <c r="AV149" s="174">
        <v>-33.965835523199999</v>
      </c>
      <c r="AW149" s="168"/>
      <c r="AX149" s="168"/>
      <c r="AY149" s="176">
        <v>18</v>
      </c>
      <c r="AZ149" s="176">
        <v>34</v>
      </c>
      <c r="BA149" s="167"/>
      <c r="BB149" s="184">
        <v>250</v>
      </c>
      <c r="BC149" s="180">
        <v>48.306341658842001</v>
      </c>
      <c r="BD149" s="181" t="s">
        <v>55</v>
      </c>
      <c r="BE149" s="178">
        <v>1.5095731768388101</v>
      </c>
      <c r="BF149" s="179">
        <v>51.268328953599998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2">
        <v>0.82</v>
      </c>
      <c r="BN149" s="186">
        <v>7.5000000000000002E-4</v>
      </c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220</v>
      </c>
      <c r="B150" s="165" t="s">
        <v>221</v>
      </c>
      <c r="C150" s="165" t="s">
        <v>222</v>
      </c>
      <c r="D150" s="166">
        <v>2.4519047284000002</v>
      </c>
      <c r="E150" s="167"/>
      <c r="F150" s="168">
        <v>1.4E-2</v>
      </c>
      <c r="G150" s="168">
        <v>1.4E-2</v>
      </c>
      <c r="H150" s="169"/>
      <c r="I150" s="170">
        <v>3</v>
      </c>
      <c r="J150" s="170">
        <v>3</v>
      </c>
      <c r="K150" s="167"/>
      <c r="L150" s="171">
        <v>608.74703999999997</v>
      </c>
      <c r="M150" s="171">
        <v>1302.7743</v>
      </c>
      <c r="N150" s="171">
        <v>1911.52134</v>
      </c>
      <c r="O150" s="166">
        <v>779.60669428104995</v>
      </c>
      <c r="P150" s="172">
        <v>242.67599999999999</v>
      </c>
      <c r="Q150" s="178">
        <v>3.2125413896761499</v>
      </c>
      <c r="R150" s="179">
        <v>1197.49922175696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1458.27962</v>
      </c>
      <c r="Y150" s="166">
        <v>594.75378594812105</v>
      </c>
      <c r="Z150" s="177">
        <v>573</v>
      </c>
      <c r="AA150" s="182">
        <v>1.0379647224225499</v>
      </c>
      <c r="AB150" s="183">
        <v>-227.65007124784</v>
      </c>
      <c r="AC150" s="168">
        <v>4.0000000000000001E-3</v>
      </c>
      <c r="AD150" s="168">
        <v>4.0000000000000001E-3</v>
      </c>
      <c r="AE150" s="176">
        <v>0</v>
      </c>
      <c r="AF150" s="176">
        <v>228</v>
      </c>
      <c r="AG150" s="167"/>
      <c r="AH150" s="180">
        <v>123.7</v>
      </c>
      <c r="AI150" s="166">
        <v>50.450573616178403</v>
      </c>
      <c r="AJ150" s="181" t="s">
        <v>53</v>
      </c>
      <c r="AK150" s="188">
        <v>0.80080275581235505</v>
      </c>
      <c r="AL150" s="171">
        <v>-61.663997467039998</v>
      </c>
      <c r="AM150" s="168"/>
      <c r="AN150" s="168"/>
      <c r="AO150" s="176">
        <v>31</v>
      </c>
      <c r="AP150" s="176">
        <v>62</v>
      </c>
      <c r="AQ150" s="167"/>
      <c r="AR150" s="180">
        <v>20.399999999999999</v>
      </c>
      <c r="AS150" s="166">
        <v>8.3200622616817999</v>
      </c>
      <c r="AT150" s="181" t="s">
        <v>54</v>
      </c>
      <c r="AU150" s="173">
        <v>0.52000389135511205</v>
      </c>
      <c r="AV150" s="174">
        <v>-26.676570785279999</v>
      </c>
      <c r="AW150" s="168"/>
      <c r="AX150" s="168"/>
      <c r="AY150" s="176">
        <v>19</v>
      </c>
      <c r="AZ150" s="176">
        <v>27</v>
      </c>
      <c r="BA150" s="167"/>
      <c r="BB150" s="184">
        <v>66</v>
      </c>
      <c r="BC150" s="180">
        <v>26.917848493676399</v>
      </c>
      <c r="BD150" s="181" t="s">
        <v>55</v>
      </c>
      <c r="BE150" s="188">
        <v>0.84118276542738701</v>
      </c>
      <c r="BF150" s="171">
        <v>-28.153141570559999</v>
      </c>
      <c r="BG150" s="168"/>
      <c r="BH150" s="168"/>
      <c r="BI150" s="176">
        <v>13</v>
      </c>
      <c r="BJ150" s="176">
        <v>29</v>
      </c>
      <c r="BK150" s="169"/>
      <c r="BL150" s="185">
        <v>0.8</v>
      </c>
      <c r="BM150" s="188">
        <v>0.78</v>
      </c>
      <c r="BN150" s="186"/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220</v>
      </c>
      <c r="B151" s="165" t="s">
        <v>221</v>
      </c>
      <c r="C151" s="165" t="s">
        <v>223</v>
      </c>
      <c r="D151" s="166">
        <v>1.3371805613000001</v>
      </c>
      <c r="E151" s="167"/>
      <c r="F151" s="168">
        <v>2.1000000000000001E-2</v>
      </c>
      <c r="G151" s="168">
        <v>2.1000000000000001E-2</v>
      </c>
      <c r="H151" s="169"/>
      <c r="I151" s="170">
        <v>3</v>
      </c>
      <c r="J151" s="170">
        <v>3</v>
      </c>
      <c r="K151" s="167"/>
      <c r="L151" s="171">
        <v>1126.5324800000001</v>
      </c>
      <c r="M151" s="171">
        <v>-136.78621999999999</v>
      </c>
      <c r="N151" s="171">
        <v>989.74626000000001</v>
      </c>
      <c r="O151" s="166">
        <v>740.17398146872097</v>
      </c>
      <c r="P151" s="172">
        <v>219.79400000000001</v>
      </c>
      <c r="Q151" s="178">
        <v>3.3675804683873101</v>
      </c>
      <c r="R151" s="179">
        <v>637.06114285155297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848.86399500000005</v>
      </c>
      <c r="Y151" s="166">
        <v>634.81628402879198</v>
      </c>
      <c r="Z151" s="177">
        <v>573</v>
      </c>
      <c r="AA151" s="182">
        <v>1.1078818220397799</v>
      </c>
      <c r="AB151" s="183">
        <v>-70.581358949879998</v>
      </c>
      <c r="AC151" s="168">
        <v>1.0999999999999999E-2</v>
      </c>
      <c r="AD151" s="168">
        <v>1.0999999999999999E-2</v>
      </c>
      <c r="AE151" s="176">
        <v>0</v>
      </c>
      <c r="AF151" s="176">
        <v>71</v>
      </c>
      <c r="AG151" s="167"/>
      <c r="AH151" s="180">
        <v>71.7</v>
      </c>
      <c r="AI151" s="166">
        <v>53.620282911003102</v>
      </c>
      <c r="AJ151" s="181" t="s">
        <v>53</v>
      </c>
      <c r="AK151" s="188">
        <v>0.851115601761955</v>
      </c>
      <c r="AL151" s="171">
        <v>-29.390850434280001</v>
      </c>
      <c r="AM151" s="168"/>
      <c r="AN151" s="168"/>
      <c r="AO151" s="176">
        <v>13</v>
      </c>
      <c r="AP151" s="176">
        <v>30</v>
      </c>
      <c r="AQ151" s="167"/>
      <c r="AR151" s="180">
        <v>10.6</v>
      </c>
      <c r="AS151" s="166">
        <v>7.9271269017661599</v>
      </c>
      <c r="AT151" s="181" t="s">
        <v>54</v>
      </c>
      <c r="AU151" s="173">
        <v>0.49544543136038499</v>
      </c>
      <c r="AV151" s="174">
        <v>-15.073866776959999</v>
      </c>
      <c r="AW151" s="168"/>
      <c r="AX151" s="168"/>
      <c r="AY151" s="176">
        <v>11</v>
      </c>
      <c r="AZ151" s="176">
        <v>16</v>
      </c>
      <c r="BA151" s="167"/>
      <c r="BB151" s="184">
        <v>31.8</v>
      </c>
      <c r="BC151" s="180">
        <v>23.781380705298499</v>
      </c>
      <c r="BD151" s="181" t="s">
        <v>55</v>
      </c>
      <c r="BE151" s="173">
        <v>0.74316814704057699</v>
      </c>
      <c r="BF151" s="174">
        <v>-19.547733553920001</v>
      </c>
      <c r="BG151" s="168"/>
      <c r="BH151" s="168"/>
      <c r="BI151" s="176">
        <v>11</v>
      </c>
      <c r="BJ151" s="176">
        <v>20</v>
      </c>
      <c r="BK151" s="169"/>
      <c r="BL151" s="185">
        <v>0.8</v>
      </c>
      <c r="BM151" s="188">
        <v>0.77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220</v>
      </c>
      <c r="B152" s="165" t="s">
        <v>221</v>
      </c>
      <c r="C152" s="165" t="s">
        <v>224</v>
      </c>
      <c r="D152" s="166">
        <v>2.7313369805000001</v>
      </c>
      <c r="E152" s="167"/>
      <c r="F152" s="168">
        <v>3.2000000000000001E-2</v>
      </c>
      <c r="G152" s="168">
        <v>3.2000000000000001E-2</v>
      </c>
      <c r="H152" s="169"/>
      <c r="I152" s="170">
        <v>4</v>
      </c>
      <c r="J152" s="170">
        <v>4</v>
      </c>
      <c r="K152" s="167"/>
      <c r="L152" s="171">
        <v>1629.9657</v>
      </c>
      <c r="M152" s="171">
        <v>903.11271999999997</v>
      </c>
      <c r="N152" s="171">
        <v>2533.0784199999998</v>
      </c>
      <c r="O152" s="166">
        <v>927.41336498738895</v>
      </c>
      <c r="P152" s="172">
        <v>219.79400000000001</v>
      </c>
      <c r="Q152" s="178">
        <v>4.2194662501587397</v>
      </c>
      <c r="R152" s="179">
        <v>1812.6806436495799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1645.7798250000001</v>
      </c>
      <c r="Y152" s="166">
        <v>602.55465976912296</v>
      </c>
      <c r="Z152" s="177">
        <v>573</v>
      </c>
      <c r="AA152" s="182">
        <v>1.0515788128606001</v>
      </c>
      <c r="AB152" s="183">
        <v>-232.28748279179999</v>
      </c>
      <c r="AC152" s="168">
        <v>5.0000000000000001E-3</v>
      </c>
      <c r="AD152" s="168">
        <v>5.0000000000000001E-3</v>
      </c>
      <c r="AE152" s="176">
        <v>0</v>
      </c>
      <c r="AF152" s="176">
        <v>233</v>
      </c>
      <c r="AG152" s="167"/>
      <c r="AH152" s="180">
        <v>74.7</v>
      </c>
      <c r="AI152" s="166">
        <v>27.349243441329399</v>
      </c>
      <c r="AJ152" s="181" t="s">
        <v>53</v>
      </c>
      <c r="AK152" s="173">
        <v>0.43411497525919601</v>
      </c>
      <c r="AL152" s="174">
        <v>-131.78907572579999</v>
      </c>
      <c r="AM152" s="168"/>
      <c r="AN152" s="168"/>
      <c r="AO152" s="176">
        <v>98</v>
      </c>
      <c r="AP152" s="176">
        <v>132</v>
      </c>
      <c r="AQ152" s="167"/>
      <c r="AR152" s="180">
        <v>21.6</v>
      </c>
      <c r="AS152" s="166">
        <v>7.9082149709868101</v>
      </c>
      <c r="AT152" s="181" t="s">
        <v>54</v>
      </c>
      <c r="AU152" s="173">
        <v>0.49426343568667602</v>
      </c>
      <c r="AV152" s="174">
        <v>-30.841670025599999</v>
      </c>
      <c r="AW152" s="168"/>
      <c r="AX152" s="168"/>
      <c r="AY152" s="176">
        <v>23</v>
      </c>
      <c r="AZ152" s="176">
        <v>31</v>
      </c>
      <c r="BA152" s="167"/>
      <c r="BB152" s="184">
        <v>102.6</v>
      </c>
      <c r="BC152" s="180">
        <v>37.564021112187298</v>
      </c>
      <c r="BD152" s="181" t="s">
        <v>55</v>
      </c>
      <c r="BE152" s="182">
        <v>1.17387565975585</v>
      </c>
      <c r="BF152" s="183">
        <v>-2.28334005119999</v>
      </c>
      <c r="BG152" s="168">
        <v>1.7000000000000001E-2</v>
      </c>
      <c r="BH152" s="168">
        <v>1.7000000000000001E-2</v>
      </c>
      <c r="BI152" s="176">
        <v>0</v>
      </c>
      <c r="BJ152" s="176">
        <v>3</v>
      </c>
      <c r="BK152" s="169"/>
      <c r="BL152" s="185">
        <v>0.8</v>
      </c>
      <c r="BM152" s="188">
        <v>0.8</v>
      </c>
      <c r="BN152" s="186">
        <v>0</v>
      </c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220</v>
      </c>
      <c r="B153" s="165" t="s">
        <v>221</v>
      </c>
      <c r="C153" s="165" t="s">
        <v>225</v>
      </c>
      <c r="D153" s="166">
        <v>1.1206443222</v>
      </c>
      <c r="E153" s="167"/>
      <c r="F153" s="168">
        <v>5.3999999999999999E-2</v>
      </c>
      <c r="G153" s="168">
        <v>5.3999999999999999E-2</v>
      </c>
      <c r="H153" s="169"/>
      <c r="I153" s="170">
        <v>6</v>
      </c>
      <c r="J153" s="170">
        <v>6</v>
      </c>
      <c r="K153" s="167"/>
      <c r="L153" s="171">
        <v>871.61405000000002</v>
      </c>
      <c r="M153" s="171">
        <v>630.42866000000004</v>
      </c>
      <c r="N153" s="171">
        <v>1502.0427099999999</v>
      </c>
      <c r="O153" s="166">
        <v>1340.3384822860301</v>
      </c>
      <c r="P153" s="172">
        <v>224.79599999999999</v>
      </c>
      <c r="Q153" s="178">
        <v>5.9624658903451602</v>
      </c>
      <c r="R153" s="179">
        <v>1199.74307673607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666.04464499999995</v>
      </c>
      <c r="Y153" s="166">
        <v>594.34080180984699</v>
      </c>
      <c r="Z153" s="177">
        <v>573</v>
      </c>
      <c r="AA153" s="182">
        <v>1.0372439822161399</v>
      </c>
      <c r="AB153" s="183">
        <v>-104.51039094472</v>
      </c>
      <c r="AC153" s="168">
        <v>4.0000000000000001E-3</v>
      </c>
      <c r="AD153" s="168">
        <v>4.0000000000000001E-3</v>
      </c>
      <c r="AE153" s="176">
        <v>0</v>
      </c>
      <c r="AF153" s="176">
        <v>105</v>
      </c>
      <c r="AG153" s="167"/>
      <c r="AH153" s="180">
        <v>86.4</v>
      </c>
      <c r="AI153" s="166">
        <v>77.098503323858594</v>
      </c>
      <c r="AJ153" s="181" t="s">
        <v>53</v>
      </c>
      <c r="AK153" s="178">
        <v>1.22378576704537</v>
      </c>
      <c r="AL153" s="179">
        <v>1.67928924168</v>
      </c>
      <c r="AM153" s="168">
        <v>0.02</v>
      </c>
      <c r="AN153" s="168">
        <v>0.02</v>
      </c>
      <c r="AO153" s="176">
        <v>0</v>
      </c>
      <c r="AP153" s="176">
        <v>0</v>
      </c>
      <c r="AQ153" s="167"/>
      <c r="AR153" s="180">
        <v>10.6</v>
      </c>
      <c r="AS153" s="166">
        <v>9.4588441577882101</v>
      </c>
      <c r="AT153" s="181" t="s">
        <v>54</v>
      </c>
      <c r="AU153" s="173">
        <v>0.59117775986176302</v>
      </c>
      <c r="AV153" s="174">
        <v>-10.91637098624</v>
      </c>
      <c r="AW153" s="168"/>
      <c r="AX153" s="168"/>
      <c r="AY153" s="176">
        <v>8</v>
      </c>
      <c r="AZ153" s="176">
        <v>11</v>
      </c>
      <c r="BA153" s="167"/>
      <c r="BB153" s="184">
        <v>54.4</v>
      </c>
      <c r="BC153" s="180">
        <v>48.543502092799898</v>
      </c>
      <c r="BD153" s="181" t="s">
        <v>55</v>
      </c>
      <c r="BE153" s="178">
        <v>1.5169844403999999</v>
      </c>
      <c r="BF153" s="179">
        <v>11.36725802752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220</v>
      </c>
      <c r="B154" s="165" t="s">
        <v>221</v>
      </c>
      <c r="C154" s="165" t="s">
        <v>226</v>
      </c>
      <c r="D154" s="166">
        <v>3.1999230111000001</v>
      </c>
      <c r="E154" s="167"/>
      <c r="F154" s="168">
        <v>0.08</v>
      </c>
      <c r="G154" s="168">
        <v>0.08</v>
      </c>
      <c r="H154" s="169"/>
      <c r="I154" s="170">
        <v>6</v>
      </c>
      <c r="J154" s="170">
        <v>6</v>
      </c>
      <c r="K154" s="167"/>
      <c r="L154" s="171">
        <v>3224.5354499999999</v>
      </c>
      <c r="M154" s="171">
        <v>-83.774659999999997</v>
      </c>
      <c r="N154" s="171">
        <v>3140.7607899999998</v>
      </c>
      <c r="O154" s="166">
        <v>981.51136108750904</v>
      </c>
      <c r="P154" s="172">
        <v>239.25899999999999</v>
      </c>
      <c r="Q154" s="178">
        <v>4.1022965116777597</v>
      </c>
      <c r="R154" s="179">
        <v>2222.0283343446699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2656.3005400000002</v>
      </c>
      <c r="Y154" s="166">
        <v>830.11389048603201</v>
      </c>
      <c r="Z154" s="177">
        <v>573</v>
      </c>
      <c r="AA154" s="178">
        <v>1.4487153411623599</v>
      </c>
      <c r="AB154" s="179">
        <v>456.03347756763998</v>
      </c>
      <c r="AC154" s="168">
        <v>0.02</v>
      </c>
      <c r="AD154" s="168">
        <v>0.02</v>
      </c>
      <c r="AE154" s="176">
        <v>0</v>
      </c>
      <c r="AF154" s="176">
        <v>0</v>
      </c>
      <c r="AG154" s="167"/>
      <c r="AH154" s="180">
        <v>309.89999999999998</v>
      </c>
      <c r="AI154" s="166">
        <v>96.846080022865706</v>
      </c>
      <c r="AJ154" s="181" t="s">
        <v>53</v>
      </c>
      <c r="AK154" s="178">
        <v>1.53723936544231</v>
      </c>
      <c r="AL154" s="179">
        <v>67.985820360840094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64.3</v>
      </c>
      <c r="AS154" s="166">
        <v>20.094233447790501</v>
      </c>
      <c r="AT154" s="181" t="s">
        <v>54</v>
      </c>
      <c r="AU154" s="178">
        <v>1.2558895904869001</v>
      </c>
      <c r="AV154" s="179">
        <v>2.8614781868799999</v>
      </c>
      <c r="AW154" s="168">
        <v>0.01</v>
      </c>
      <c r="AX154" s="168">
        <v>0.01</v>
      </c>
      <c r="AY154" s="176">
        <v>0</v>
      </c>
      <c r="AZ154" s="176">
        <v>0</v>
      </c>
      <c r="BA154" s="167"/>
      <c r="BB154" s="184">
        <v>206.2</v>
      </c>
      <c r="BC154" s="180">
        <v>64.439050341125906</v>
      </c>
      <c r="BD154" s="181" t="s">
        <v>55</v>
      </c>
      <c r="BE154" s="178">
        <v>2.0137203231601801</v>
      </c>
      <c r="BF154" s="179">
        <v>83.322956373759993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0.78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220</v>
      </c>
      <c r="B155" s="165" t="s">
        <v>221</v>
      </c>
      <c r="C155" s="165" t="s">
        <v>227</v>
      </c>
      <c r="D155" s="166">
        <v>3.723699629</v>
      </c>
      <c r="E155" s="167"/>
      <c r="F155" s="168">
        <v>2.5000000000000001E-2</v>
      </c>
      <c r="G155" s="168">
        <v>2.5000000000000001E-2</v>
      </c>
      <c r="H155" s="169"/>
      <c r="I155" s="170">
        <v>3</v>
      </c>
      <c r="J155" s="170">
        <v>3</v>
      </c>
      <c r="K155" s="167"/>
      <c r="L155" s="171">
        <v>2404.2496799999999</v>
      </c>
      <c r="M155" s="171">
        <v>-733.82446000000004</v>
      </c>
      <c r="N155" s="171">
        <v>1670.4252200000001</v>
      </c>
      <c r="O155" s="166">
        <v>448.59290126163899</v>
      </c>
      <c r="P155" s="172">
        <v>272.85399999999998</v>
      </c>
      <c r="Q155" s="178">
        <v>1.6440766903239099</v>
      </c>
      <c r="R155" s="179">
        <v>451.19361371460099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2036.60384</v>
      </c>
      <c r="Y155" s="166">
        <v>546.93021535330695</v>
      </c>
      <c r="Z155" s="177">
        <v>573</v>
      </c>
      <c r="AA155" s="188">
        <v>0.95450299363578905</v>
      </c>
      <c r="AB155" s="171">
        <v>-523.81202490040005</v>
      </c>
      <c r="AC155" s="168"/>
      <c r="AD155" s="168"/>
      <c r="AE155" s="176">
        <v>98</v>
      </c>
      <c r="AF155" s="176">
        <v>524</v>
      </c>
      <c r="AG155" s="167"/>
      <c r="AH155" s="180">
        <v>100.2</v>
      </c>
      <c r="AI155" s="166">
        <v>26.9087225026549</v>
      </c>
      <c r="AJ155" s="181" t="s">
        <v>53</v>
      </c>
      <c r="AK155" s="173">
        <v>0.42712257940721998</v>
      </c>
      <c r="AL155" s="174">
        <v>-181.3116919524</v>
      </c>
      <c r="AM155" s="168"/>
      <c r="AN155" s="168"/>
      <c r="AO155" s="176">
        <v>135</v>
      </c>
      <c r="AP155" s="176">
        <v>182</v>
      </c>
      <c r="AQ155" s="167"/>
      <c r="AR155" s="180">
        <v>37.799999999999997</v>
      </c>
      <c r="AS155" s="166">
        <v>10.1511947165704</v>
      </c>
      <c r="AT155" s="181" t="s">
        <v>54</v>
      </c>
      <c r="AU155" s="173">
        <v>0.63444966978565098</v>
      </c>
      <c r="AV155" s="174">
        <v>-33.695032876799999</v>
      </c>
      <c r="AW155" s="168"/>
      <c r="AX155" s="168"/>
      <c r="AY155" s="176">
        <v>22</v>
      </c>
      <c r="AZ155" s="176">
        <v>34</v>
      </c>
      <c r="BA155" s="167"/>
      <c r="BB155" s="184">
        <v>137</v>
      </c>
      <c r="BC155" s="180">
        <v>36.791367094448297</v>
      </c>
      <c r="BD155" s="181" t="s">
        <v>55</v>
      </c>
      <c r="BE155" s="182">
        <v>1.14973022170151</v>
      </c>
      <c r="BF155" s="183">
        <v>-5.9900657536000201</v>
      </c>
      <c r="BG155" s="168">
        <v>1.4999999999999999E-2</v>
      </c>
      <c r="BH155" s="168">
        <v>1.4999999999999999E-2</v>
      </c>
      <c r="BI155" s="176">
        <v>0</v>
      </c>
      <c r="BJ155" s="176">
        <v>6</v>
      </c>
      <c r="BK155" s="169"/>
      <c r="BL155" s="185">
        <v>0.8</v>
      </c>
      <c r="BM155" s="188">
        <v>0.73</v>
      </c>
      <c r="BN155" s="186"/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220</v>
      </c>
      <c r="B156" s="165" t="s">
        <v>221</v>
      </c>
      <c r="C156" s="165" t="s">
        <v>228</v>
      </c>
      <c r="D156" s="166">
        <v>3.6316184890000001</v>
      </c>
      <c r="E156" s="167"/>
      <c r="F156" s="168">
        <v>2.4E-2</v>
      </c>
      <c r="G156" s="168">
        <v>2.4E-2</v>
      </c>
      <c r="H156" s="169"/>
      <c r="I156" s="170">
        <v>3</v>
      </c>
      <c r="J156" s="170">
        <v>3</v>
      </c>
      <c r="K156" s="167"/>
      <c r="L156" s="171">
        <v>1223.5297</v>
      </c>
      <c r="M156" s="171">
        <v>952.97920999999997</v>
      </c>
      <c r="N156" s="171">
        <v>2176.50891</v>
      </c>
      <c r="O156" s="166">
        <v>599.32201485165399</v>
      </c>
      <c r="P156" s="172">
        <v>244.22499999999999</v>
      </c>
      <c r="Q156" s="178">
        <v>2.45397487911415</v>
      </c>
      <c r="R156" s="179">
        <v>1112.19047942877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1925.901075</v>
      </c>
      <c r="Y156" s="166">
        <v>530.31481165586695</v>
      </c>
      <c r="Z156" s="177">
        <v>573</v>
      </c>
      <c r="AA156" s="188">
        <v>0.92550577950413104</v>
      </c>
      <c r="AB156" s="171">
        <v>-571.19979803640001</v>
      </c>
      <c r="AC156" s="168"/>
      <c r="AD156" s="168"/>
      <c r="AE156" s="176">
        <v>156</v>
      </c>
      <c r="AF156" s="176">
        <v>572</v>
      </c>
      <c r="AG156" s="167"/>
      <c r="AH156" s="180">
        <v>180.3</v>
      </c>
      <c r="AI156" s="166">
        <v>49.647285513640803</v>
      </c>
      <c r="AJ156" s="181" t="s">
        <v>53</v>
      </c>
      <c r="AK156" s="173">
        <v>0.78805215101017201</v>
      </c>
      <c r="AL156" s="174">
        <v>-94.250357768399994</v>
      </c>
      <c r="AM156" s="168"/>
      <c r="AN156" s="168"/>
      <c r="AO156" s="176">
        <v>49</v>
      </c>
      <c r="AP156" s="176">
        <v>95</v>
      </c>
      <c r="AQ156" s="167"/>
      <c r="AR156" s="180">
        <v>40.4</v>
      </c>
      <c r="AS156" s="166">
        <v>11.1245165543599</v>
      </c>
      <c r="AT156" s="181" t="s">
        <v>54</v>
      </c>
      <c r="AU156" s="173">
        <v>0.69528228464749398</v>
      </c>
      <c r="AV156" s="174">
        <v>-29.3270749888</v>
      </c>
      <c r="AW156" s="168"/>
      <c r="AX156" s="168"/>
      <c r="AY156" s="176">
        <v>18</v>
      </c>
      <c r="AZ156" s="176">
        <v>30</v>
      </c>
      <c r="BA156" s="167"/>
      <c r="BB156" s="184">
        <v>132.6</v>
      </c>
      <c r="BC156" s="180">
        <v>36.512645918517897</v>
      </c>
      <c r="BD156" s="181" t="s">
        <v>55</v>
      </c>
      <c r="BE156" s="182">
        <v>1.1410201849536801</v>
      </c>
      <c r="BF156" s="183">
        <v>-6.8541499775999997</v>
      </c>
      <c r="BG156" s="168">
        <v>1.4E-2</v>
      </c>
      <c r="BH156" s="168">
        <v>1.4E-2</v>
      </c>
      <c r="BI156" s="176">
        <v>0</v>
      </c>
      <c r="BJ156" s="176">
        <v>7</v>
      </c>
      <c r="BK156" s="169"/>
      <c r="BL156" s="185">
        <v>0.8</v>
      </c>
      <c r="BM156" s="188">
        <v>0.78</v>
      </c>
      <c r="BN156" s="186"/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220</v>
      </c>
      <c r="B157" s="165" t="s">
        <v>221</v>
      </c>
      <c r="C157" s="165" t="s">
        <v>229</v>
      </c>
      <c r="D157" s="166">
        <v>8.4869231773999996</v>
      </c>
      <c r="E157" s="167"/>
      <c r="F157" s="168">
        <v>4.2000000000000003E-2</v>
      </c>
      <c r="G157" s="168">
        <v>4.2000000000000003E-2</v>
      </c>
      <c r="H157" s="169"/>
      <c r="I157" s="170">
        <v>5</v>
      </c>
      <c r="J157" s="170">
        <v>5</v>
      </c>
      <c r="K157" s="167"/>
      <c r="L157" s="171">
        <v>11932.032380000001</v>
      </c>
      <c r="M157" s="171">
        <v>847.16129000000001</v>
      </c>
      <c r="N157" s="171">
        <v>12779.193670000001</v>
      </c>
      <c r="O157" s="166">
        <v>1505.7510717229</v>
      </c>
      <c r="P157" s="172">
        <v>224.79599999999999</v>
      </c>
      <c r="Q157" s="178">
        <v>6.6983001108689697</v>
      </c>
      <c r="R157" s="179">
        <v>10489.802010895801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5338.1012799999999</v>
      </c>
      <c r="Y157" s="166">
        <v>628.979568734042</v>
      </c>
      <c r="Z157" s="177">
        <v>573</v>
      </c>
      <c r="AA157" s="182">
        <v>1.09769558243288</v>
      </c>
      <c r="AB157" s="183">
        <v>-497.50709678023998</v>
      </c>
      <c r="AC157" s="168">
        <v>0.01</v>
      </c>
      <c r="AD157" s="168">
        <v>0.01</v>
      </c>
      <c r="AE157" s="176">
        <v>0</v>
      </c>
      <c r="AF157" s="176">
        <v>498</v>
      </c>
      <c r="AG157" s="167"/>
      <c r="AH157" s="180">
        <v>543.4</v>
      </c>
      <c r="AI157" s="166">
        <v>64.027915493218003</v>
      </c>
      <c r="AJ157" s="181" t="s">
        <v>53</v>
      </c>
      <c r="AK157" s="182">
        <v>1.0163161189399701</v>
      </c>
      <c r="AL157" s="183">
        <v>-98.2113922114399</v>
      </c>
      <c r="AM157" s="168">
        <v>2E-3</v>
      </c>
      <c r="AN157" s="168">
        <v>2E-3</v>
      </c>
      <c r="AO157" s="176">
        <v>0</v>
      </c>
      <c r="AP157" s="176">
        <v>99</v>
      </c>
      <c r="AQ157" s="167"/>
      <c r="AR157" s="180">
        <v>119.6</v>
      </c>
      <c r="AS157" s="166">
        <v>14.0922684817609</v>
      </c>
      <c r="AT157" s="181" t="s">
        <v>54</v>
      </c>
      <c r="AU157" s="188">
        <v>0.88076678011005505</v>
      </c>
      <c r="AV157" s="171">
        <v>-43.348925006080002</v>
      </c>
      <c r="AW157" s="168"/>
      <c r="AX157" s="168"/>
      <c r="AY157" s="176">
        <v>17</v>
      </c>
      <c r="AZ157" s="176">
        <v>44</v>
      </c>
      <c r="BA157" s="167"/>
      <c r="BB157" s="184">
        <v>410</v>
      </c>
      <c r="BC157" s="180">
        <v>48.309616032792299</v>
      </c>
      <c r="BD157" s="181" t="s">
        <v>55</v>
      </c>
      <c r="BE157" s="178">
        <v>1.50967550102476</v>
      </c>
      <c r="BF157" s="179">
        <v>84.102149987840093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8">
        <v>0.75</v>
      </c>
      <c r="BN157" s="186"/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220</v>
      </c>
      <c r="B158" s="165" t="s">
        <v>221</v>
      </c>
      <c r="C158" s="165" t="s">
        <v>230</v>
      </c>
      <c r="D158" s="166">
        <v>1.8557394218000001</v>
      </c>
      <c r="E158" s="167"/>
      <c r="F158" s="168">
        <v>3.6999999999999998E-2</v>
      </c>
      <c r="G158" s="168">
        <v>3.6999999999999998E-2</v>
      </c>
      <c r="H158" s="169"/>
      <c r="I158" s="170">
        <v>3</v>
      </c>
      <c r="J158" s="170">
        <v>3</v>
      </c>
      <c r="K158" s="167"/>
      <c r="L158" s="171">
        <v>-7606.65661</v>
      </c>
      <c r="M158" s="171">
        <v>784.15520000000004</v>
      </c>
      <c r="N158" s="171">
        <v>-6822.5014099999999</v>
      </c>
      <c r="O158" s="166">
        <v>-3676.4328708296898</v>
      </c>
      <c r="P158" s="172">
        <v>225.90199999999999</v>
      </c>
      <c r="Q158" s="173">
        <v>-16.2744591496742</v>
      </c>
      <c r="R158" s="174">
        <v>-7325.5597062361603</v>
      </c>
      <c r="S158" s="168"/>
      <c r="T158" s="168"/>
      <c r="U158" s="175">
        <v>7242</v>
      </c>
      <c r="V158" s="176">
        <v>7326</v>
      </c>
      <c r="W158" s="167"/>
      <c r="X158" s="175">
        <v>883.646885</v>
      </c>
      <c r="Y158" s="166">
        <v>476.16970066998601</v>
      </c>
      <c r="Z158" s="177">
        <v>573</v>
      </c>
      <c r="AA158" s="188">
        <v>0.83101169401393804</v>
      </c>
      <c r="AB158" s="171">
        <v>-392.35954142968001</v>
      </c>
      <c r="AC158" s="168"/>
      <c r="AD158" s="168"/>
      <c r="AE158" s="176">
        <v>180</v>
      </c>
      <c r="AF158" s="176">
        <v>393</v>
      </c>
      <c r="AG158" s="167"/>
      <c r="AH158" s="180">
        <v>146.25</v>
      </c>
      <c r="AI158" s="166">
        <v>78.809556062640894</v>
      </c>
      <c r="AJ158" s="181" t="s">
        <v>53</v>
      </c>
      <c r="AK158" s="178">
        <v>1.25094533432763</v>
      </c>
      <c r="AL158" s="179">
        <v>5.9560997119200199</v>
      </c>
      <c r="AM158" s="168">
        <v>0.02</v>
      </c>
      <c r="AN158" s="168">
        <v>0.02</v>
      </c>
      <c r="AO158" s="176">
        <v>0</v>
      </c>
      <c r="AP158" s="176">
        <v>0</v>
      </c>
      <c r="AQ158" s="167"/>
      <c r="AR158" s="180">
        <v>23.1</v>
      </c>
      <c r="AS158" s="166">
        <v>12.4478683422017</v>
      </c>
      <c r="AT158" s="181" t="s">
        <v>54</v>
      </c>
      <c r="AU158" s="173">
        <v>0.777991771387609</v>
      </c>
      <c r="AV158" s="174">
        <v>-12.53019689856</v>
      </c>
      <c r="AW158" s="168"/>
      <c r="AX158" s="168"/>
      <c r="AY158" s="176">
        <v>7</v>
      </c>
      <c r="AZ158" s="176">
        <v>13</v>
      </c>
      <c r="BA158" s="167"/>
      <c r="BB158" s="184">
        <v>69.400000000000006</v>
      </c>
      <c r="BC158" s="180">
        <v>37.397491902545497</v>
      </c>
      <c r="BD158" s="181" t="s">
        <v>55</v>
      </c>
      <c r="BE158" s="182">
        <v>1.1686716219545501</v>
      </c>
      <c r="BF158" s="183">
        <v>-1.86039379712</v>
      </c>
      <c r="BG158" s="168">
        <v>1.7000000000000001E-2</v>
      </c>
      <c r="BH158" s="168">
        <v>1.7000000000000001E-2</v>
      </c>
      <c r="BI158" s="176">
        <v>0</v>
      </c>
      <c r="BJ158" s="176">
        <v>2</v>
      </c>
      <c r="BK158" s="169"/>
      <c r="BL158" s="185">
        <v>0.8</v>
      </c>
      <c r="BM158" s="173"/>
      <c r="BN158" s="186"/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231</v>
      </c>
      <c r="D159" s="166">
        <v>2.0961521296000001</v>
      </c>
      <c r="E159" s="167"/>
      <c r="F159" s="168">
        <v>0.05</v>
      </c>
      <c r="G159" s="168">
        <v>0.05</v>
      </c>
      <c r="H159" s="169"/>
      <c r="I159" s="170">
        <v>4</v>
      </c>
      <c r="J159" s="170">
        <v>4</v>
      </c>
      <c r="K159" s="167"/>
      <c r="L159" s="171">
        <v>1633.75992</v>
      </c>
      <c r="M159" s="171">
        <v>336.20634000000001</v>
      </c>
      <c r="N159" s="171">
        <v>1969.9662599999999</v>
      </c>
      <c r="O159" s="166">
        <v>939.80118722390603</v>
      </c>
      <c r="P159" s="172">
        <v>258.548</v>
      </c>
      <c r="Q159" s="178">
        <v>3.6349195786620099</v>
      </c>
      <c r="R159" s="179">
        <v>1319.61913103542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2007.7018250000001</v>
      </c>
      <c r="Y159" s="166">
        <v>957.80348985601597</v>
      </c>
      <c r="Z159" s="177">
        <v>573</v>
      </c>
      <c r="AA159" s="178">
        <v>1.6715593191204501</v>
      </c>
      <c r="AB159" s="179">
        <v>566.38762068704</v>
      </c>
      <c r="AC159" s="168">
        <v>0.02</v>
      </c>
      <c r="AD159" s="168">
        <v>0.02</v>
      </c>
      <c r="AE159" s="176">
        <v>0</v>
      </c>
      <c r="AF159" s="176">
        <v>0</v>
      </c>
      <c r="AG159" s="167"/>
      <c r="AH159" s="180">
        <v>131.55000000000001</v>
      </c>
      <c r="AI159" s="166">
        <v>62.757849557943601</v>
      </c>
      <c r="AJ159" s="181" t="s">
        <v>53</v>
      </c>
      <c r="AK159" s="188">
        <v>0.99615634218958204</v>
      </c>
      <c r="AL159" s="171">
        <v>-26.919100997760001</v>
      </c>
      <c r="AM159" s="168">
        <v>0</v>
      </c>
      <c r="AN159" s="168">
        <v>0</v>
      </c>
      <c r="AO159" s="176">
        <v>1</v>
      </c>
      <c r="AP159" s="176">
        <v>27</v>
      </c>
      <c r="AQ159" s="167"/>
      <c r="AR159" s="180">
        <v>29.8</v>
      </c>
      <c r="AS159" s="166">
        <v>14.216525403471801</v>
      </c>
      <c r="AT159" s="181" t="s">
        <v>54</v>
      </c>
      <c r="AU159" s="188">
        <v>0.88853283771698999</v>
      </c>
      <c r="AV159" s="171">
        <v>-10.446120888319999</v>
      </c>
      <c r="AW159" s="168"/>
      <c r="AX159" s="168"/>
      <c r="AY159" s="176">
        <v>4</v>
      </c>
      <c r="AZ159" s="176">
        <v>11</v>
      </c>
      <c r="BA159" s="167"/>
      <c r="BB159" s="184">
        <v>114</v>
      </c>
      <c r="BC159" s="180">
        <v>54.385365637442597</v>
      </c>
      <c r="BD159" s="181" t="s">
        <v>55</v>
      </c>
      <c r="BE159" s="178">
        <v>1.69954267617008</v>
      </c>
      <c r="BF159" s="179">
        <v>33.50775822336</v>
      </c>
      <c r="BG159" s="168">
        <v>0.02</v>
      </c>
      <c r="BH159" s="168">
        <v>0.02</v>
      </c>
      <c r="BI159" s="176">
        <v>0</v>
      </c>
      <c r="BJ159" s="176">
        <v>0</v>
      </c>
      <c r="BK159" s="169"/>
      <c r="BL159" s="185">
        <v>0.8</v>
      </c>
      <c r="BM159" s="188">
        <v>0.77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232</v>
      </c>
      <c r="D160" s="166">
        <v>1.8666392637</v>
      </c>
      <c r="E160" s="167"/>
      <c r="F160" s="168">
        <v>4.4999999999999998E-2</v>
      </c>
      <c r="G160" s="168">
        <v>4.4999999999999998E-2</v>
      </c>
      <c r="H160" s="169"/>
      <c r="I160" s="170">
        <v>5</v>
      </c>
      <c r="J160" s="170">
        <v>5</v>
      </c>
      <c r="K160" s="167"/>
      <c r="L160" s="171">
        <v>1427.26214</v>
      </c>
      <c r="M160" s="171">
        <v>886.73545999999999</v>
      </c>
      <c r="N160" s="171">
        <v>2313.9976000000001</v>
      </c>
      <c r="O160" s="166">
        <v>1239.65976983322</v>
      </c>
      <c r="P160" s="172">
        <v>266.29899999999998</v>
      </c>
      <c r="Q160" s="178">
        <v>4.65514241447854</v>
      </c>
      <c r="R160" s="179">
        <v>1717.49659685914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1128.195925</v>
      </c>
      <c r="Y160" s="166">
        <v>604.39954678962499</v>
      </c>
      <c r="Z160" s="177">
        <v>573</v>
      </c>
      <c r="AA160" s="182">
        <v>1.05479851097666</v>
      </c>
      <c r="AB160" s="183">
        <v>-155.30523272011999</v>
      </c>
      <c r="AC160" s="168">
        <v>5.0000000000000001E-3</v>
      </c>
      <c r="AD160" s="168">
        <v>5.0000000000000001E-3</v>
      </c>
      <c r="AE160" s="176">
        <v>0</v>
      </c>
      <c r="AF160" s="176">
        <v>156</v>
      </c>
      <c r="AG160" s="167"/>
      <c r="AH160" s="180">
        <v>115.3</v>
      </c>
      <c r="AI160" s="166">
        <v>61.768763918238598</v>
      </c>
      <c r="AJ160" s="181" t="s">
        <v>53</v>
      </c>
      <c r="AK160" s="188">
        <v>0.98045657013077103</v>
      </c>
      <c r="AL160" s="171">
        <v>-25.817928335720001</v>
      </c>
      <c r="AM160" s="168"/>
      <c r="AN160" s="168"/>
      <c r="AO160" s="176">
        <v>3</v>
      </c>
      <c r="AP160" s="176">
        <v>26</v>
      </c>
      <c r="AQ160" s="167"/>
      <c r="AR160" s="180">
        <v>49.6</v>
      </c>
      <c r="AS160" s="166">
        <v>26.5718186499968</v>
      </c>
      <c r="AT160" s="181" t="s">
        <v>54</v>
      </c>
      <c r="AU160" s="178">
        <v>1.6607386656248</v>
      </c>
      <c r="AV160" s="179">
        <v>13.760526136959999</v>
      </c>
      <c r="AW160" s="168">
        <v>0.01</v>
      </c>
      <c r="AX160" s="168">
        <v>0.01</v>
      </c>
      <c r="AY160" s="176">
        <v>0</v>
      </c>
      <c r="AZ160" s="176">
        <v>0</v>
      </c>
      <c r="BA160" s="167"/>
      <c r="BB160" s="184">
        <v>100</v>
      </c>
      <c r="BC160" s="180">
        <v>53.5722150201549</v>
      </c>
      <c r="BD160" s="181" t="s">
        <v>55</v>
      </c>
      <c r="BE160" s="178">
        <v>1.67413171937984</v>
      </c>
      <c r="BF160" s="179">
        <v>28.321052273919999</v>
      </c>
      <c r="BG160" s="168">
        <v>0.02</v>
      </c>
      <c r="BH160" s="168">
        <v>0.02</v>
      </c>
      <c r="BI160" s="176">
        <v>0</v>
      </c>
      <c r="BJ160" s="176">
        <v>0</v>
      </c>
      <c r="BK160" s="169"/>
      <c r="BL160" s="185">
        <v>0.8</v>
      </c>
      <c r="BM160" s="188">
        <v>0.76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233</v>
      </c>
      <c r="D161" s="166">
        <v>10.4460224551</v>
      </c>
      <c r="E161" s="167"/>
      <c r="F161" s="168">
        <v>0.06</v>
      </c>
      <c r="G161" s="168">
        <v>0.06</v>
      </c>
      <c r="H161" s="169"/>
      <c r="I161" s="170">
        <v>5</v>
      </c>
      <c r="J161" s="170">
        <v>5</v>
      </c>
      <c r="K161" s="167"/>
      <c r="L161" s="171">
        <v>8069.7063799999996</v>
      </c>
      <c r="M161" s="171">
        <v>4806.8989199999996</v>
      </c>
      <c r="N161" s="171">
        <v>12876.605299999999</v>
      </c>
      <c r="O161" s="166">
        <v>1232.6802240132399</v>
      </c>
      <c r="P161" s="172">
        <v>287.5</v>
      </c>
      <c r="Q161" s="178">
        <v>4.2875833878721403</v>
      </c>
      <c r="R161" s="179">
        <v>9272.7275529905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4654.2338</v>
      </c>
      <c r="Y161" s="166">
        <v>445.55081324065998</v>
      </c>
      <c r="Z161" s="177">
        <v>573</v>
      </c>
      <c r="AA161" s="173">
        <v>0.77757559029783596</v>
      </c>
      <c r="AB161" s="174">
        <v>-2528.4512401267598</v>
      </c>
      <c r="AC161" s="168"/>
      <c r="AD161" s="168"/>
      <c r="AE161" s="176">
        <v>1332</v>
      </c>
      <c r="AF161" s="176">
        <v>2529</v>
      </c>
      <c r="AG161" s="167"/>
      <c r="AH161" s="180">
        <v>875.3</v>
      </c>
      <c r="AI161" s="166">
        <v>83.792659240614299</v>
      </c>
      <c r="AJ161" s="181" t="s">
        <v>53</v>
      </c>
      <c r="AK161" s="178">
        <v>1.3300422101684799</v>
      </c>
      <c r="AL161" s="179">
        <v>85.580702394440195</v>
      </c>
      <c r="AM161" s="168">
        <v>0.02</v>
      </c>
      <c r="AN161" s="168">
        <v>0.02</v>
      </c>
      <c r="AO161" s="176">
        <v>0</v>
      </c>
      <c r="AP161" s="176">
        <v>0</v>
      </c>
      <c r="AQ161" s="167"/>
      <c r="AR161" s="180">
        <v>453.2</v>
      </c>
      <c r="AS161" s="166">
        <v>43.3849344999959</v>
      </c>
      <c r="AT161" s="181" t="s">
        <v>54</v>
      </c>
      <c r="AU161" s="178">
        <v>2.7115584062497402</v>
      </c>
      <c r="AV161" s="179">
        <v>252.63636886207999</v>
      </c>
      <c r="AW161" s="168">
        <v>0.01</v>
      </c>
      <c r="AX161" s="168">
        <v>0.01</v>
      </c>
      <c r="AY161" s="176">
        <v>0</v>
      </c>
      <c r="AZ161" s="176">
        <v>0</v>
      </c>
      <c r="BA161" s="167"/>
      <c r="BB161" s="184">
        <v>831</v>
      </c>
      <c r="BC161" s="180">
        <v>79.551810612304905</v>
      </c>
      <c r="BD161" s="181" t="s">
        <v>55</v>
      </c>
      <c r="BE161" s="178">
        <v>2.4859940816345301</v>
      </c>
      <c r="BF161" s="179">
        <v>429.87273772416</v>
      </c>
      <c r="BG161" s="168">
        <v>0.02</v>
      </c>
      <c r="BH161" s="168">
        <v>0.02</v>
      </c>
      <c r="BI161" s="176">
        <v>0</v>
      </c>
      <c r="BJ161" s="176">
        <v>0</v>
      </c>
      <c r="BK161" s="169"/>
      <c r="BL161" s="185">
        <v>0.8</v>
      </c>
      <c r="BM161" s="188">
        <v>0.76</v>
      </c>
      <c r="BN161" s="186"/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234</v>
      </c>
      <c r="D162" s="166">
        <v>4.6766736720999997</v>
      </c>
      <c r="E162" s="167"/>
      <c r="F162" s="168">
        <v>2.5999999999999999E-2</v>
      </c>
      <c r="G162" s="168">
        <v>2.5999999999999999E-2</v>
      </c>
      <c r="H162" s="169"/>
      <c r="I162" s="170">
        <v>3</v>
      </c>
      <c r="J162" s="170">
        <v>3</v>
      </c>
      <c r="K162" s="167"/>
      <c r="L162" s="171">
        <v>549.04916000000003</v>
      </c>
      <c r="M162" s="171">
        <v>1472.9759799999999</v>
      </c>
      <c r="N162" s="171">
        <v>2022.02514</v>
      </c>
      <c r="O162" s="166">
        <v>432.36395818313201</v>
      </c>
      <c r="P162" s="172">
        <v>266.29899999999998</v>
      </c>
      <c r="Q162" s="178">
        <v>1.62360338635568</v>
      </c>
      <c r="R162" s="179">
        <v>527.55291335212996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2220.8956450000001</v>
      </c>
      <c r="Y162" s="166">
        <v>474.88787987269097</v>
      </c>
      <c r="Z162" s="177">
        <v>573</v>
      </c>
      <c r="AA162" s="188">
        <v>0.82877465946368301</v>
      </c>
      <c r="AB162" s="171">
        <v>-994.78517193595997</v>
      </c>
      <c r="AC162" s="168"/>
      <c r="AD162" s="168"/>
      <c r="AE162" s="176">
        <v>459</v>
      </c>
      <c r="AF162" s="176">
        <v>995</v>
      </c>
      <c r="AG162" s="167"/>
      <c r="AH162" s="180">
        <v>225.3</v>
      </c>
      <c r="AI162" s="166">
        <v>48.175266395876598</v>
      </c>
      <c r="AJ162" s="181" t="s">
        <v>53</v>
      </c>
      <c r="AK162" s="173">
        <v>0.764686768188518</v>
      </c>
      <c r="AL162" s="174">
        <v>-128.25652961076</v>
      </c>
      <c r="AM162" s="168"/>
      <c r="AN162" s="168"/>
      <c r="AO162" s="176">
        <v>70</v>
      </c>
      <c r="AP162" s="176">
        <v>129</v>
      </c>
      <c r="AQ162" s="167"/>
      <c r="AR162" s="180">
        <v>62.3</v>
      </c>
      <c r="AS162" s="166">
        <v>13.3214340721842</v>
      </c>
      <c r="AT162" s="181" t="s">
        <v>54</v>
      </c>
      <c r="AU162" s="188">
        <v>0.83258962951151605</v>
      </c>
      <c r="AV162" s="171">
        <v>-27.492134504319999</v>
      </c>
      <c r="AW162" s="168"/>
      <c r="AX162" s="168"/>
      <c r="AY162" s="176">
        <v>13</v>
      </c>
      <c r="AZ162" s="176">
        <v>28</v>
      </c>
      <c r="BA162" s="167"/>
      <c r="BB162" s="184">
        <v>174.2</v>
      </c>
      <c r="BC162" s="180">
        <v>37.248696875995101</v>
      </c>
      <c r="BD162" s="181" t="s">
        <v>55</v>
      </c>
      <c r="BE162" s="182">
        <v>1.16402177737485</v>
      </c>
      <c r="BF162" s="183">
        <v>-5.3842690086399596</v>
      </c>
      <c r="BG162" s="168">
        <v>1.6E-2</v>
      </c>
      <c r="BH162" s="168">
        <v>1.6E-2</v>
      </c>
      <c r="BI162" s="176">
        <v>0</v>
      </c>
      <c r="BJ162" s="176">
        <v>6</v>
      </c>
      <c r="BK162" s="169"/>
      <c r="BL162" s="185">
        <v>0.8</v>
      </c>
      <c r="BM162" s="188">
        <v>0.74</v>
      </c>
      <c r="BN162" s="186"/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235</v>
      </c>
      <c r="D163" s="166">
        <v>3.3325728900999998</v>
      </c>
      <c r="E163" s="167"/>
      <c r="F163" s="168">
        <v>0.04</v>
      </c>
      <c r="G163" s="168">
        <v>0.04</v>
      </c>
      <c r="H163" s="169"/>
      <c r="I163" s="170">
        <v>4</v>
      </c>
      <c r="J163" s="170">
        <v>4</v>
      </c>
      <c r="K163" s="167"/>
      <c r="L163" s="171">
        <v>985.78319999999997</v>
      </c>
      <c r="M163" s="171">
        <v>3182.8111800000001</v>
      </c>
      <c r="N163" s="171">
        <v>4168.5943799999995</v>
      </c>
      <c r="O163" s="166">
        <v>1250.8636772457601</v>
      </c>
      <c r="P163" s="172">
        <v>263.185</v>
      </c>
      <c r="Q163" s="178">
        <v>4.7527924359129896</v>
      </c>
      <c r="R163" s="179">
        <v>3116.0945447028398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1763.3100649999999</v>
      </c>
      <c r="Y163" s="166">
        <v>529.11372778618795</v>
      </c>
      <c r="Z163" s="177">
        <v>573</v>
      </c>
      <c r="AA163" s="188">
        <v>0.92340964709631301</v>
      </c>
      <c r="AB163" s="171">
        <v>-528.16705423276005</v>
      </c>
      <c r="AC163" s="168"/>
      <c r="AD163" s="168"/>
      <c r="AE163" s="176">
        <v>147</v>
      </c>
      <c r="AF163" s="176">
        <v>529</v>
      </c>
      <c r="AG163" s="167"/>
      <c r="AH163" s="180">
        <v>172.8</v>
      </c>
      <c r="AI163" s="166">
        <v>51.851829111775203</v>
      </c>
      <c r="AJ163" s="181" t="s">
        <v>53</v>
      </c>
      <c r="AK163" s="188">
        <v>0.82304490653611395</v>
      </c>
      <c r="AL163" s="171">
        <v>-79.142510491560003</v>
      </c>
      <c r="AM163" s="168"/>
      <c r="AN163" s="168"/>
      <c r="AO163" s="176">
        <v>38</v>
      </c>
      <c r="AP163" s="176">
        <v>80</v>
      </c>
      <c r="AQ163" s="167"/>
      <c r="AR163" s="180">
        <v>72.8</v>
      </c>
      <c r="AS163" s="166">
        <v>21.844983560979401</v>
      </c>
      <c r="AT163" s="181" t="s">
        <v>54</v>
      </c>
      <c r="AU163" s="178">
        <v>1.3653114725612101</v>
      </c>
      <c r="AV163" s="179">
        <v>8.81460051008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132.80000000000001</v>
      </c>
      <c r="BC163" s="180">
        <v>39.849090891456903</v>
      </c>
      <c r="BD163" s="181" t="s">
        <v>55</v>
      </c>
      <c r="BE163" s="178">
        <v>1.24528409035803</v>
      </c>
      <c r="BF163" s="179">
        <v>4.82920102016001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0.76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236</v>
      </c>
      <c r="D164" s="166">
        <v>4.0624214285000004</v>
      </c>
      <c r="E164" s="167"/>
      <c r="F164" s="168">
        <v>1.6E-2</v>
      </c>
      <c r="G164" s="168">
        <v>1.6E-2</v>
      </c>
      <c r="H164" s="169"/>
      <c r="I164" s="170">
        <v>3</v>
      </c>
      <c r="J164" s="170">
        <v>3</v>
      </c>
      <c r="K164" s="167"/>
      <c r="L164" s="171">
        <v>2231.9005400000001</v>
      </c>
      <c r="M164" s="171">
        <v>-222.23143999999999</v>
      </c>
      <c r="N164" s="171">
        <v>2009.6691000000001</v>
      </c>
      <c r="O164" s="166">
        <v>494.697346243087</v>
      </c>
      <c r="P164" s="172">
        <v>254.727</v>
      </c>
      <c r="Q164" s="178">
        <v>1.9420687490650299</v>
      </c>
      <c r="R164" s="179">
        <v>767.89899213897695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1393.7760800000001</v>
      </c>
      <c r="Y164" s="166">
        <v>343.08997836165798</v>
      </c>
      <c r="Z164" s="177">
        <v>573</v>
      </c>
      <c r="AA164" s="173">
        <v>0.59876086974111298</v>
      </c>
      <c r="AB164" s="174">
        <v>-1399.5448942365999</v>
      </c>
      <c r="AC164" s="168"/>
      <c r="AD164" s="168"/>
      <c r="AE164" s="176">
        <v>934</v>
      </c>
      <c r="AF164" s="176">
        <v>1400</v>
      </c>
      <c r="AG164" s="167"/>
      <c r="AH164" s="180">
        <v>147.9</v>
      </c>
      <c r="AI164" s="166">
        <v>36.406857979431798</v>
      </c>
      <c r="AJ164" s="181" t="s">
        <v>53</v>
      </c>
      <c r="AK164" s="173">
        <v>0.57788663459415601</v>
      </c>
      <c r="AL164" s="174">
        <v>-159.2190599946</v>
      </c>
      <c r="AM164" s="168"/>
      <c r="AN164" s="168"/>
      <c r="AO164" s="176">
        <v>109</v>
      </c>
      <c r="AP164" s="176">
        <v>160</v>
      </c>
      <c r="AQ164" s="167"/>
      <c r="AR164" s="180">
        <v>59.5</v>
      </c>
      <c r="AS164" s="166">
        <v>14.646437118162201</v>
      </c>
      <c r="AT164" s="181" t="s">
        <v>54</v>
      </c>
      <c r="AU164" s="188">
        <v>0.91540231988513898</v>
      </c>
      <c r="AV164" s="171">
        <v>-18.498491427200001</v>
      </c>
      <c r="AW164" s="168"/>
      <c r="AX164" s="168"/>
      <c r="AY164" s="176">
        <v>6</v>
      </c>
      <c r="AZ164" s="176">
        <v>19</v>
      </c>
      <c r="BA164" s="167"/>
      <c r="BB164" s="184">
        <v>137.4</v>
      </c>
      <c r="BC164" s="180">
        <v>33.822192605638499</v>
      </c>
      <c r="BD164" s="181" t="s">
        <v>55</v>
      </c>
      <c r="BE164" s="182">
        <v>1.0569435189262</v>
      </c>
      <c r="BF164" s="183">
        <v>-18.5969828544</v>
      </c>
      <c r="BG164" s="168">
        <v>6.0000000000000001E-3</v>
      </c>
      <c r="BH164" s="168">
        <v>6.0000000000000001E-3</v>
      </c>
      <c r="BI164" s="176">
        <v>0</v>
      </c>
      <c r="BJ164" s="176">
        <v>19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237</v>
      </c>
      <c r="D165" s="166">
        <v>2.9971506286</v>
      </c>
      <c r="E165" s="167"/>
      <c r="F165" s="168">
        <v>0.03</v>
      </c>
      <c r="G165" s="168">
        <v>0.03</v>
      </c>
      <c r="H165" s="169"/>
      <c r="I165" s="170">
        <v>3</v>
      </c>
      <c r="J165" s="170">
        <v>3</v>
      </c>
      <c r="K165" s="167"/>
      <c r="L165" s="171">
        <v>3479.65708</v>
      </c>
      <c r="M165" s="171">
        <v>2804.45082</v>
      </c>
      <c r="N165" s="171">
        <v>6284.1079</v>
      </c>
      <c r="O165" s="166">
        <v>2096.6940533567299</v>
      </c>
      <c r="P165" s="172">
        <v>242.02199999999999</v>
      </c>
      <c r="Q165" s="178">
        <v>8.6632374468301698</v>
      </c>
      <c r="R165" s="179">
        <v>5413.6562326779604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1254.19625</v>
      </c>
      <c r="Y165" s="166">
        <v>418.46286871002098</v>
      </c>
      <c r="Z165" s="177">
        <v>573</v>
      </c>
      <c r="AA165" s="173">
        <v>0.73030169059340599</v>
      </c>
      <c r="AB165" s="174">
        <v>-806.64452222535999</v>
      </c>
      <c r="AC165" s="168"/>
      <c r="AD165" s="168"/>
      <c r="AE165" s="176">
        <v>464</v>
      </c>
      <c r="AF165" s="176">
        <v>807</v>
      </c>
      <c r="AG165" s="167"/>
      <c r="AH165" s="180">
        <v>130.4</v>
      </c>
      <c r="AI165" s="166">
        <v>43.507990140926303</v>
      </c>
      <c r="AJ165" s="181" t="s">
        <v>53</v>
      </c>
      <c r="AK165" s="173">
        <v>0.69060301810994196</v>
      </c>
      <c r="AL165" s="174">
        <v>-96.184587522160001</v>
      </c>
      <c r="AM165" s="168"/>
      <c r="AN165" s="168"/>
      <c r="AO165" s="176">
        <v>59</v>
      </c>
      <c r="AP165" s="176">
        <v>97</v>
      </c>
      <c r="AQ165" s="167"/>
      <c r="AR165" s="180">
        <v>27.4</v>
      </c>
      <c r="AS165" s="166">
        <v>9.1420163332928102</v>
      </c>
      <c r="AT165" s="181" t="s">
        <v>54</v>
      </c>
      <c r="AU165" s="173">
        <v>0.57137602083080097</v>
      </c>
      <c r="AV165" s="174">
        <v>-30.14529206912</v>
      </c>
      <c r="AW165" s="168"/>
      <c r="AX165" s="168"/>
      <c r="AY165" s="176">
        <v>21</v>
      </c>
      <c r="AZ165" s="176">
        <v>31</v>
      </c>
      <c r="BA165" s="167"/>
      <c r="BB165" s="184">
        <v>128.19999999999999</v>
      </c>
      <c r="BC165" s="180">
        <v>42.773959632413799</v>
      </c>
      <c r="BD165" s="181" t="s">
        <v>55</v>
      </c>
      <c r="BE165" s="178">
        <v>1.3366862385129299</v>
      </c>
      <c r="BF165" s="179">
        <v>13.109415861760001</v>
      </c>
      <c r="BG165" s="168">
        <v>0.02</v>
      </c>
      <c r="BH165" s="168">
        <v>0.02</v>
      </c>
      <c r="BI165" s="176">
        <v>0</v>
      </c>
      <c r="BJ165" s="176">
        <v>0</v>
      </c>
      <c r="BK165" s="169"/>
      <c r="BL165" s="185">
        <v>0.8</v>
      </c>
      <c r="BM165" s="188">
        <v>0.79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238</v>
      </c>
      <c r="D166" s="166">
        <v>2.7185394315</v>
      </c>
      <c r="E166" s="167"/>
      <c r="F166" s="168">
        <v>6.0499999999999998E-2</v>
      </c>
      <c r="G166" s="168">
        <v>6.0499999999999998E-2</v>
      </c>
      <c r="H166" s="169"/>
      <c r="I166" s="170">
        <v>6</v>
      </c>
      <c r="J166" s="170">
        <v>6</v>
      </c>
      <c r="K166" s="167"/>
      <c r="L166" s="171">
        <v>1565.57934</v>
      </c>
      <c r="M166" s="171">
        <v>999.83299</v>
      </c>
      <c r="N166" s="171">
        <v>2565.4123300000001</v>
      </c>
      <c r="O166" s="166">
        <v>943.67302540264802</v>
      </c>
      <c r="P166" s="172">
        <v>222.28899999999999</v>
      </c>
      <c r="Q166" s="178">
        <v>4.2452529158107097</v>
      </c>
      <c r="R166" s="179">
        <v>1840.2506359735601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1847.7464749999999</v>
      </c>
      <c r="Y166" s="166">
        <v>679.68352917377899</v>
      </c>
      <c r="Z166" s="177">
        <v>573</v>
      </c>
      <c r="AA166" s="182">
        <v>1.18618416958775</v>
      </c>
      <c r="AB166" s="183">
        <v>-21.521238099399898</v>
      </c>
      <c r="AC166" s="168">
        <v>1.9E-2</v>
      </c>
      <c r="AD166" s="168">
        <v>1.9E-2</v>
      </c>
      <c r="AE166" s="176">
        <v>0</v>
      </c>
      <c r="AF166" s="176">
        <v>22</v>
      </c>
      <c r="AG166" s="167"/>
      <c r="AH166" s="180">
        <v>189.35</v>
      </c>
      <c r="AI166" s="166">
        <v>69.651371543845102</v>
      </c>
      <c r="AJ166" s="181" t="s">
        <v>53</v>
      </c>
      <c r="AK166" s="182">
        <v>1.1055773260927799</v>
      </c>
      <c r="AL166" s="183">
        <v>-16.171581021400002</v>
      </c>
      <c r="AM166" s="168">
        <v>1.0999999999999999E-2</v>
      </c>
      <c r="AN166" s="168">
        <v>1.0999999999999999E-2</v>
      </c>
      <c r="AO166" s="176">
        <v>0</v>
      </c>
      <c r="AP166" s="176">
        <v>17</v>
      </c>
      <c r="AQ166" s="167"/>
      <c r="AR166" s="180">
        <v>44.1</v>
      </c>
      <c r="AS166" s="166">
        <v>16.221946052725499</v>
      </c>
      <c r="AT166" s="181" t="s">
        <v>54</v>
      </c>
      <c r="AU166" s="182">
        <v>1.0138716282953399</v>
      </c>
      <c r="AV166" s="183">
        <v>-8.0959570848000002</v>
      </c>
      <c r="AW166" s="168">
        <v>5.0000000000000001E-4</v>
      </c>
      <c r="AX166" s="168">
        <v>5.0000000000000001E-4</v>
      </c>
      <c r="AY166" s="176">
        <v>0</v>
      </c>
      <c r="AZ166" s="176">
        <v>9</v>
      </c>
      <c r="BA166" s="167"/>
      <c r="BB166" s="184">
        <v>127.8</v>
      </c>
      <c r="BC166" s="180">
        <v>47.010537540551397</v>
      </c>
      <c r="BD166" s="181" t="s">
        <v>55</v>
      </c>
      <c r="BE166" s="178">
        <v>1.46907929814223</v>
      </c>
      <c r="BF166" s="179">
        <v>23.408085830400001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0.76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239</v>
      </c>
      <c r="D167" s="166">
        <v>4.4235571914999996</v>
      </c>
      <c r="E167" s="167"/>
      <c r="F167" s="168">
        <v>0.04</v>
      </c>
      <c r="G167" s="168">
        <v>0.04</v>
      </c>
      <c r="H167" s="169"/>
      <c r="I167" s="170">
        <v>4</v>
      </c>
      <c r="J167" s="170">
        <v>4</v>
      </c>
      <c r="K167" s="167"/>
      <c r="L167" s="171">
        <v>3816.2602099999999</v>
      </c>
      <c r="M167" s="171">
        <v>2538.2799300000001</v>
      </c>
      <c r="N167" s="171">
        <v>6354.5401400000001</v>
      </c>
      <c r="O167" s="166">
        <v>1436.52265923236</v>
      </c>
      <c r="P167" s="172">
        <v>258.548</v>
      </c>
      <c r="Q167" s="178">
        <v>5.5561159213467501</v>
      </c>
      <c r="R167" s="179">
        <v>4982.0979023024702</v>
      </c>
      <c r="S167" s="168">
        <v>0.01</v>
      </c>
      <c r="T167" s="168">
        <v>0.01</v>
      </c>
      <c r="U167" s="175">
        <v>0</v>
      </c>
      <c r="V167" s="176">
        <v>0</v>
      </c>
      <c r="W167" s="167"/>
      <c r="X167" s="175">
        <v>2154.8235549999999</v>
      </c>
      <c r="Y167" s="166">
        <v>487.12460621975401</v>
      </c>
      <c r="Z167" s="177">
        <v>573</v>
      </c>
      <c r="AA167" s="188">
        <v>0.85013020282679597</v>
      </c>
      <c r="AB167" s="171">
        <v>-886.81436987539996</v>
      </c>
      <c r="AC167" s="168"/>
      <c r="AD167" s="168"/>
      <c r="AE167" s="176">
        <v>380</v>
      </c>
      <c r="AF167" s="176">
        <v>887</v>
      </c>
      <c r="AG167" s="167"/>
      <c r="AH167" s="180">
        <v>230.8</v>
      </c>
      <c r="AI167" s="166">
        <v>52.175204254957798</v>
      </c>
      <c r="AJ167" s="181" t="s">
        <v>53</v>
      </c>
      <c r="AK167" s="188">
        <v>0.82817784531678995</v>
      </c>
      <c r="AL167" s="171">
        <v>-103.6209236774</v>
      </c>
      <c r="AM167" s="168"/>
      <c r="AN167" s="168"/>
      <c r="AO167" s="176">
        <v>48</v>
      </c>
      <c r="AP167" s="176">
        <v>104</v>
      </c>
      <c r="AQ167" s="167"/>
      <c r="AR167" s="180">
        <v>92.3</v>
      </c>
      <c r="AS167" s="166">
        <v>20.865560453780802</v>
      </c>
      <c r="AT167" s="181" t="s">
        <v>54</v>
      </c>
      <c r="AU167" s="178">
        <v>1.3040975283613001</v>
      </c>
      <c r="AV167" s="179">
        <v>7.3677019232000003</v>
      </c>
      <c r="AW167" s="168">
        <v>0.01</v>
      </c>
      <c r="AX167" s="168">
        <v>0.01</v>
      </c>
      <c r="AY167" s="176">
        <v>0</v>
      </c>
      <c r="AZ167" s="176">
        <v>0</v>
      </c>
      <c r="BA167" s="167"/>
      <c r="BB167" s="184">
        <v>220.8</v>
      </c>
      <c r="BC167" s="180">
        <v>49.9145801537898</v>
      </c>
      <c r="BD167" s="181" t="s">
        <v>55</v>
      </c>
      <c r="BE167" s="178">
        <v>1.5598306298059299</v>
      </c>
      <c r="BF167" s="179">
        <v>50.9354038464</v>
      </c>
      <c r="BG167" s="168">
        <v>0.02</v>
      </c>
      <c r="BH167" s="168">
        <v>0.02</v>
      </c>
      <c r="BI167" s="176">
        <v>0</v>
      </c>
      <c r="BJ167" s="176">
        <v>0</v>
      </c>
      <c r="BK167" s="169"/>
      <c r="BL167" s="185">
        <v>0.8</v>
      </c>
      <c r="BM167" s="188">
        <v>0.71</v>
      </c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240</v>
      </c>
      <c r="C168" s="165" t="s">
        <v>241</v>
      </c>
      <c r="D168" s="166">
        <v>4.0428715833000002</v>
      </c>
      <c r="E168" s="167"/>
      <c r="F168" s="168">
        <v>2.1000000000000001E-2</v>
      </c>
      <c r="G168" s="168">
        <v>2.1000000000000001E-2</v>
      </c>
      <c r="H168" s="169"/>
      <c r="I168" s="170">
        <v>3</v>
      </c>
      <c r="J168" s="170">
        <v>3</v>
      </c>
      <c r="K168" s="167"/>
      <c r="L168" s="171">
        <v>3059.9036599999999</v>
      </c>
      <c r="M168" s="171">
        <v>-342.67273999999998</v>
      </c>
      <c r="N168" s="171">
        <v>2717.23092</v>
      </c>
      <c r="O168" s="166">
        <v>672.10418733658003</v>
      </c>
      <c r="P168" s="172">
        <v>241.762</v>
      </c>
      <c r="Q168" s="178">
        <v>2.7800241036084299</v>
      </c>
      <c r="R168" s="179">
        <v>1544.33565633387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2570.94731</v>
      </c>
      <c r="Y168" s="166">
        <v>635.92109148850602</v>
      </c>
      <c r="Z168" s="177">
        <v>573</v>
      </c>
      <c r="AA168" s="182">
        <v>1.10980993278971</v>
      </c>
      <c r="AB168" s="183">
        <v>-208.93119067708</v>
      </c>
      <c r="AC168" s="168">
        <v>1.0999999999999999E-2</v>
      </c>
      <c r="AD168" s="168">
        <v>1.0999999999999999E-2</v>
      </c>
      <c r="AE168" s="176">
        <v>0</v>
      </c>
      <c r="AF168" s="176">
        <v>209</v>
      </c>
      <c r="AG168" s="167"/>
      <c r="AH168" s="180">
        <v>192</v>
      </c>
      <c r="AI168" s="166">
        <v>47.490996447450797</v>
      </c>
      <c r="AJ168" s="181" t="s">
        <v>53</v>
      </c>
      <c r="AK168" s="173">
        <v>0.75382534043572602</v>
      </c>
      <c r="AL168" s="174">
        <v>-113.64109169747999</v>
      </c>
      <c r="AM168" s="168"/>
      <c r="AN168" s="168"/>
      <c r="AO168" s="176">
        <v>63</v>
      </c>
      <c r="AP168" s="176">
        <v>114</v>
      </c>
      <c r="AQ168" s="167"/>
      <c r="AR168" s="180">
        <v>36.799999999999997</v>
      </c>
      <c r="AS168" s="166">
        <v>9.1024409857613993</v>
      </c>
      <c r="AT168" s="181" t="s">
        <v>54</v>
      </c>
      <c r="AU168" s="173">
        <v>0.56890256161008801</v>
      </c>
      <c r="AV168" s="174">
        <v>-40.823134399360001</v>
      </c>
      <c r="AW168" s="168"/>
      <c r="AX168" s="168"/>
      <c r="AY168" s="176">
        <v>28</v>
      </c>
      <c r="AZ168" s="176">
        <v>41</v>
      </c>
      <c r="BA168" s="167"/>
      <c r="BB168" s="184">
        <v>105.2</v>
      </c>
      <c r="BC168" s="180">
        <v>26.0211084701657</v>
      </c>
      <c r="BD168" s="181" t="s">
        <v>55</v>
      </c>
      <c r="BE168" s="188">
        <v>0.81315963969267901</v>
      </c>
      <c r="BF168" s="171">
        <v>-50.04626879872</v>
      </c>
      <c r="BG168" s="168"/>
      <c r="BH168" s="168"/>
      <c r="BI168" s="176">
        <v>25</v>
      </c>
      <c r="BJ168" s="176">
        <v>51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240</v>
      </c>
      <c r="C169" s="165" t="s">
        <v>242</v>
      </c>
      <c r="D169" s="166">
        <v>2.6587267141000002</v>
      </c>
      <c r="E169" s="167"/>
      <c r="F169" s="168">
        <v>5.3499999999999999E-2</v>
      </c>
      <c r="G169" s="168">
        <v>5.3499999999999999E-2</v>
      </c>
      <c r="H169" s="169"/>
      <c r="I169" s="170">
        <v>5</v>
      </c>
      <c r="J169" s="170">
        <v>5</v>
      </c>
      <c r="K169" s="167"/>
      <c r="L169" s="171">
        <v>1564.4109000000001</v>
      </c>
      <c r="M169" s="171">
        <v>1450.32104</v>
      </c>
      <c r="N169" s="171">
        <v>3014.7319400000001</v>
      </c>
      <c r="O169" s="166">
        <v>1133.90064650571</v>
      </c>
      <c r="P169" s="172">
        <v>238.04499999999999</v>
      </c>
      <c r="Q169" s="178">
        <v>4.7633877901477</v>
      </c>
      <c r="R169" s="179">
        <v>2255.2560192104802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1337.9733100000001</v>
      </c>
      <c r="Y169" s="166">
        <v>503.238374558896</v>
      </c>
      <c r="Z169" s="177">
        <v>573</v>
      </c>
      <c r="AA169" s="188">
        <v>0.87825196258097105</v>
      </c>
      <c r="AB169" s="171">
        <v>-490.16717861516003</v>
      </c>
      <c r="AC169" s="168"/>
      <c r="AD169" s="168"/>
      <c r="AE169" s="176">
        <v>186</v>
      </c>
      <c r="AF169" s="176">
        <v>491</v>
      </c>
      <c r="AG169" s="167"/>
      <c r="AH169" s="180">
        <v>214.3</v>
      </c>
      <c r="AI169" s="166">
        <v>80.602492487665202</v>
      </c>
      <c r="AJ169" s="181" t="s">
        <v>53</v>
      </c>
      <c r="AK169" s="178">
        <v>1.2794046426613499</v>
      </c>
      <c r="AL169" s="179">
        <v>13.3002604140401</v>
      </c>
      <c r="AM169" s="168">
        <v>0.02</v>
      </c>
      <c r="AN169" s="168">
        <v>0.02</v>
      </c>
      <c r="AO169" s="176">
        <v>0</v>
      </c>
      <c r="AP169" s="176">
        <v>0</v>
      </c>
      <c r="AQ169" s="167"/>
      <c r="AR169" s="180">
        <v>45.5</v>
      </c>
      <c r="AS169" s="166">
        <v>17.1134550078804</v>
      </c>
      <c r="AT169" s="181" t="s">
        <v>54</v>
      </c>
      <c r="AU169" s="182">
        <v>1.0695909379925199</v>
      </c>
      <c r="AV169" s="183">
        <v>-5.5475529107199897</v>
      </c>
      <c r="AW169" s="168">
        <v>3.5000000000000001E-3</v>
      </c>
      <c r="AX169" s="168">
        <v>3.5000000000000001E-3</v>
      </c>
      <c r="AY169" s="176">
        <v>0</v>
      </c>
      <c r="AZ169" s="176">
        <v>6</v>
      </c>
      <c r="BA169" s="167"/>
      <c r="BB169" s="184">
        <v>143.19999999999999</v>
      </c>
      <c r="BC169" s="180">
        <v>53.860368288537799</v>
      </c>
      <c r="BD169" s="181" t="s">
        <v>55</v>
      </c>
      <c r="BE169" s="178">
        <v>1.68313650901681</v>
      </c>
      <c r="BF169" s="179">
        <v>41.104894178560002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0.72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240</v>
      </c>
      <c r="C170" s="165" t="s">
        <v>243</v>
      </c>
      <c r="D170" s="166">
        <v>3.2063500093999999</v>
      </c>
      <c r="E170" s="167"/>
      <c r="F170" s="168">
        <v>1.9E-2</v>
      </c>
      <c r="G170" s="168">
        <v>1.9E-2</v>
      </c>
      <c r="H170" s="169"/>
      <c r="I170" s="170">
        <v>4</v>
      </c>
      <c r="J170" s="170">
        <v>4</v>
      </c>
      <c r="K170" s="167"/>
      <c r="L170" s="171">
        <v>1953.8614600000001</v>
      </c>
      <c r="M170" s="171">
        <v>2336.2615599999999</v>
      </c>
      <c r="N170" s="171">
        <v>4290.12302</v>
      </c>
      <c r="O170" s="166">
        <v>1338.00832954067</v>
      </c>
      <c r="P170" s="172">
        <v>247.75800000000001</v>
      </c>
      <c r="Q170" s="178">
        <v>5.4004646854619001</v>
      </c>
      <c r="R170" s="179">
        <v>3336.8443812452902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1945.75584</v>
      </c>
      <c r="Y170" s="166">
        <v>606.84449118020802</v>
      </c>
      <c r="Z170" s="177">
        <v>573</v>
      </c>
      <c r="AA170" s="182">
        <v>1.05906542963387</v>
      </c>
      <c r="AB170" s="183">
        <v>-258.93042646344003</v>
      </c>
      <c r="AC170" s="168">
        <v>6.0000000000000001E-3</v>
      </c>
      <c r="AD170" s="168">
        <v>6.0000000000000001E-3</v>
      </c>
      <c r="AE170" s="176">
        <v>0</v>
      </c>
      <c r="AF170" s="176">
        <v>259</v>
      </c>
      <c r="AG170" s="167"/>
      <c r="AH170" s="180">
        <v>190</v>
      </c>
      <c r="AI170" s="166">
        <v>59.257410901174303</v>
      </c>
      <c r="AJ170" s="181" t="s">
        <v>53</v>
      </c>
      <c r="AK170" s="188">
        <v>0.94059382382816403</v>
      </c>
      <c r="AL170" s="171">
        <v>-52.400060710639998</v>
      </c>
      <c r="AM170" s="168"/>
      <c r="AN170" s="168"/>
      <c r="AO170" s="176">
        <v>13</v>
      </c>
      <c r="AP170" s="176">
        <v>53</v>
      </c>
      <c r="AQ170" s="167"/>
      <c r="AR170" s="180">
        <v>31</v>
      </c>
      <c r="AS170" s="166">
        <v>9.6683144101916003</v>
      </c>
      <c r="AT170" s="181" t="s">
        <v>54</v>
      </c>
      <c r="AU170" s="173">
        <v>0.60426965063697502</v>
      </c>
      <c r="AV170" s="174">
        <v>-30.561920180480001</v>
      </c>
      <c r="AW170" s="168"/>
      <c r="AX170" s="168"/>
      <c r="AY170" s="176">
        <v>21</v>
      </c>
      <c r="AZ170" s="176">
        <v>31</v>
      </c>
      <c r="BA170" s="167"/>
      <c r="BB170" s="184">
        <v>106</v>
      </c>
      <c r="BC170" s="180">
        <v>33.059397660655101</v>
      </c>
      <c r="BD170" s="181" t="s">
        <v>55</v>
      </c>
      <c r="BE170" s="182">
        <v>1.0331061768954699</v>
      </c>
      <c r="BF170" s="183">
        <v>-17.123840360959999</v>
      </c>
      <c r="BG170" s="168">
        <v>3.0000000000000001E-3</v>
      </c>
      <c r="BH170" s="168">
        <v>3.0000000000000001E-3</v>
      </c>
      <c r="BI170" s="176">
        <v>0</v>
      </c>
      <c r="BJ170" s="176">
        <v>18</v>
      </c>
      <c r="BK170" s="169"/>
      <c r="BL170" s="185">
        <v>0.8</v>
      </c>
      <c r="BM170" s="188">
        <v>0.7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240</v>
      </c>
      <c r="C171" s="165" t="s">
        <v>244</v>
      </c>
      <c r="D171" s="166">
        <v>3.5085191891999998</v>
      </c>
      <c r="E171" s="167"/>
      <c r="F171" s="168">
        <v>0.01</v>
      </c>
      <c r="G171" s="168">
        <v>0.01</v>
      </c>
      <c r="H171" s="169"/>
      <c r="I171" s="170">
        <v>3</v>
      </c>
      <c r="J171" s="170">
        <v>3</v>
      </c>
      <c r="K171" s="167"/>
      <c r="L171" s="171">
        <v>1239.11553</v>
      </c>
      <c r="M171" s="171">
        <v>438.18268999999998</v>
      </c>
      <c r="N171" s="171">
        <v>1677.2982199999999</v>
      </c>
      <c r="O171" s="166">
        <v>478.06442819611601</v>
      </c>
      <c r="P171" s="172">
        <v>247.167</v>
      </c>
      <c r="Q171" s="178">
        <v>1.93417579286926</v>
      </c>
      <c r="R171" s="179">
        <v>636.67002507560403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1537.012845</v>
      </c>
      <c r="Y171" s="166">
        <v>438.08021621522403</v>
      </c>
      <c r="Z171" s="177">
        <v>573</v>
      </c>
      <c r="AA171" s="173">
        <v>0.76453789915396897</v>
      </c>
      <c r="AB171" s="174">
        <v>-875.44494949392003</v>
      </c>
      <c r="AC171" s="168"/>
      <c r="AD171" s="168"/>
      <c r="AE171" s="176">
        <v>474</v>
      </c>
      <c r="AF171" s="176">
        <v>876</v>
      </c>
      <c r="AG171" s="167"/>
      <c r="AH171" s="180">
        <v>185.9</v>
      </c>
      <c r="AI171" s="166">
        <v>52.985316589472099</v>
      </c>
      <c r="AJ171" s="181" t="s">
        <v>53</v>
      </c>
      <c r="AK171" s="188">
        <v>0.84103677126146204</v>
      </c>
      <c r="AL171" s="171">
        <v>-79.344050703519997</v>
      </c>
      <c r="AM171" s="168"/>
      <c r="AN171" s="168"/>
      <c r="AO171" s="176">
        <v>36</v>
      </c>
      <c r="AP171" s="176">
        <v>80</v>
      </c>
      <c r="AQ171" s="167"/>
      <c r="AR171" s="180">
        <v>25.8</v>
      </c>
      <c r="AS171" s="166">
        <v>7.3535296826701497</v>
      </c>
      <c r="AT171" s="181" t="s">
        <v>54</v>
      </c>
      <c r="AU171" s="173">
        <v>0.45959560516688402</v>
      </c>
      <c r="AV171" s="174">
        <v>-41.563568432639997</v>
      </c>
      <c r="AW171" s="168"/>
      <c r="AX171" s="168"/>
      <c r="AY171" s="176">
        <v>31</v>
      </c>
      <c r="AZ171" s="176">
        <v>42</v>
      </c>
      <c r="BA171" s="167"/>
      <c r="BB171" s="184">
        <v>84.2</v>
      </c>
      <c r="BC171" s="180">
        <v>23.998728654295601</v>
      </c>
      <c r="BD171" s="181" t="s">
        <v>55</v>
      </c>
      <c r="BE171" s="173">
        <v>0.74996027044673697</v>
      </c>
      <c r="BF171" s="174">
        <v>-50.527136865279999</v>
      </c>
      <c r="BG171" s="168"/>
      <c r="BH171" s="168"/>
      <c r="BI171" s="176">
        <v>29</v>
      </c>
      <c r="BJ171" s="176">
        <v>51</v>
      </c>
      <c r="BK171" s="169"/>
      <c r="BL171" s="185">
        <v>0.8</v>
      </c>
      <c r="BM171" s="182">
        <v>0.86</v>
      </c>
      <c r="BN171" s="186">
        <v>2.2499999999999998E-3</v>
      </c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240</v>
      </c>
      <c r="C172" s="165" t="s">
        <v>245</v>
      </c>
      <c r="D172" s="166">
        <v>2.5722025560000001</v>
      </c>
      <c r="E172" s="167"/>
      <c r="F172" s="168">
        <v>5.8000000000000003E-2</v>
      </c>
      <c r="G172" s="168">
        <v>5.8000000000000003E-2</v>
      </c>
      <c r="H172" s="169"/>
      <c r="I172" s="170">
        <v>5</v>
      </c>
      <c r="J172" s="170">
        <v>5</v>
      </c>
      <c r="K172" s="167"/>
      <c r="L172" s="171">
        <v>2529.3958200000002</v>
      </c>
      <c r="M172" s="171">
        <v>1040.32483</v>
      </c>
      <c r="N172" s="171">
        <v>3569.7206500000002</v>
      </c>
      <c r="O172" s="166">
        <v>1387.8069756493901</v>
      </c>
      <c r="P172" s="172">
        <v>233.029</v>
      </c>
      <c r="Q172" s="178">
        <v>5.9555118704083601</v>
      </c>
      <c r="R172" s="179">
        <v>2850.4433026934498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1655.1431600000001</v>
      </c>
      <c r="Y172" s="166">
        <v>643.47310290130997</v>
      </c>
      <c r="Z172" s="177">
        <v>573</v>
      </c>
      <c r="AA172" s="182">
        <v>1.1229897083792499</v>
      </c>
      <c r="AB172" s="183">
        <v>-113.50331750559999</v>
      </c>
      <c r="AC172" s="168">
        <v>1.2E-2</v>
      </c>
      <c r="AD172" s="168">
        <v>1.2E-2</v>
      </c>
      <c r="AE172" s="176">
        <v>0</v>
      </c>
      <c r="AF172" s="176">
        <v>114</v>
      </c>
      <c r="AG172" s="167"/>
      <c r="AH172" s="180">
        <v>187.7</v>
      </c>
      <c r="AI172" s="166">
        <v>72.972480165749403</v>
      </c>
      <c r="AJ172" s="181" t="s">
        <v>53</v>
      </c>
      <c r="AK172" s="182">
        <v>1.15829333596428</v>
      </c>
      <c r="AL172" s="183">
        <v>-6.7585132335999596</v>
      </c>
      <c r="AM172" s="168">
        <v>1.6E-2</v>
      </c>
      <c r="AN172" s="168">
        <v>1.6E-2</v>
      </c>
      <c r="AO172" s="176">
        <v>0</v>
      </c>
      <c r="AP172" s="176">
        <v>7</v>
      </c>
      <c r="AQ172" s="167"/>
      <c r="AR172" s="180">
        <v>28.7</v>
      </c>
      <c r="AS172" s="166">
        <v>11.157752694496599</v>
      </c>
      <c r="AT172" s="181" t="s">
        <v>54</v>
      </c>
      <c r="AU172" s="173">
        <v>0.69735954340603601</v>
      </c>
      <c r="AV172" s="174">
        <v>-20.686289075200001</v>
      </c>
      <c r="AW172" s="168"/>
      <c r="AX172" s="168"/>
      <c r="AY172" s="176">
        <v>13</v>
      </c>
      <c r="AZ172" s="176">
        <v>21</v>
      </c>
      <c r="BA172" s="167"/>
      <c r="BB172" s="184">
        <v>123.6</v>
      </c>
      <c r="BC172" s="180">
        <v>48.052203241804101</v>
      </c>
      <c r="BD172" s="181" t="s">
        <v>55</v>
      </c>
      <c r="BE172" s="178">
        <v>1.5016313513063799</v>
      </c>
      <c r="BF172" s="179">
        <v>24.8274218496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0.73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240</v>
      </c>
      <c r="C173" s="165" t="s">
        <v>246</v>
      </c>
      <c r="D173" s="166">
        <v>3.8299949952999999</v>
      </c>
      <c r="E173" s="167"/>
      <c r="F173" s="168">
        <v>1.2999999999999999E-2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2160.7118799999998</v>
      </c>
      <c r="M173" s="171">
        <v>2083.5256899999999</v>
      </c>
      <c r="N173" s="171">
        <v>4244.2375700000002</v>
      </c>
      <c r="O173" s="166">
        <v>1108.1574715393499</v>
      </c>
      <c r="P173" s="172">
        <v>254.047</v>
      </c>
      <c r="Q173" s="178">
        <v>4.3620175461207999</v>
      </c>
      <c r="R173" s="179">
        <v>3076.6390837148301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2186.9993800000002</v>
      </c>
      <c r="Y173" s="166">
        <v>571.01886103866696</v>
      </c>
      <c r="Z173" s="177">
        <v>573</v>
      </c>
      <c r="AA173" s="188">
        <v>0.99654251490168699</v>
      </c>
      <c r="AB173" s="171">
        <v>-446.50517876828098</v>
      </c>
      <c r="AC173" s="168">
        <v>0</v>
      </c>
      <c r="AD173" s="168">
        <v>0</v>
      </c>
      <c r="AE173" s="176">
        <v>8</v>
      </c>
      <c r="AF173" s="176">
        <v>447</v>
      </c>
      <c r="AG173" s="167"/>
      <c r="AH173" s="180">
        <v>235.3</v>
      </c>
      <c r="AI173" s="166">
        <v>61.436111610785296</v>
      </c>
      <c r="AJ173" s="181" t="s">
        <v>53</v>
      </c>
      <c r="AK173" s="188">
        <v>0.97517637477437003</v>
      </c>
      <c r="AL173" s="171">
        <v>-54.247621644680002</v>
      </c>
      <c r="AM173" s="168"/>
      <c r="AN173" s="168"/>
      <c r="AO173" s="176">
        <v>6</v>
      </c>
      <c r="AP173" s="176">
        <v>55</v>
      </c>
      <c r="AQ173" s="167"/>
      <c r="AR173" s="180">
        <v>29.8</v>
      </c>
      <c r="AS173" s="166">
        <v>7.7806890182805004</v>
      </c>
      <c r="AT173" s="181" t="s">
        <v>54</v>
      </c>
      <c r="AU173" s="173">
        <v>0.486293063642531</v>
      </c>
      <c r="AV173" s="174">
        <v>-43.735903909759998</v>
      </c>
      <c r="AW173" s="168"/>
      <c r="AX173" s="168"/>
      <c r="AY173" s="176">
        <v>32</v>
      </c>
      <c r="AZ173" s="176">
        <v>44</v>
      </c>
      <c r="BA173" s="167"/>
      <c r="BB173" s="184">
        <v>126</v>
      </c>
      <c r="BC173" s="180">
        <v>32.898215312192697</v>
      </c>
      <c r="BD173" s="181" t="s">
        <v>55</v>
      </c>
      <c r="BE173" s="182">
        <v>1.02806922850602</v>
      </c>
      <c r="BF173" s="183">
        <v>-21.07180781952</v>
      </c>
      <c r="BG173" s="168">
        <v>3.0000000000000001E-3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0.79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240</v>
      </c>
      <c r="C174" s="165" t="s">
        <v>247</v>
      </c>
      <c r="D174" s="166">
        <v>4.3873447962999998</v>
      </c>
      <c r="E174" s="167"/>
      <c r="F174" s="168">
        <v>0.01</v>
      </c>
      <c r="G174" s="168">
        <v>0.01</v>
      </c>
      <c r="H174" s="169"/>
      <c r="I174" s="170">
        <v>2</v>
      </c>
      <c r="J174" s="170">
        <v>2</v>
      </c>
      <c r="K174" s="167"/>
      <c r="L174" s="171">
        <v>1994.78694</v>
      </c>
      <c r="M174" s="171">
        <v>-116.37558</v>
      </c>
      <c r="N174" s="171">
        <v>1878.4113600000001</v>
      </c>
      <c r="O174" s="166">
        <v>428.14309045966201</v>
      </c>
      <c r="P174" s="172">
        <v>217.155</v>
      </c>
      <c r="Q174" s="178">
        <v>1.9716013467783899</v>
      </c>
      <c r="R174" s="179">
        <v>735.13072891136801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2368.9227350000001</v>
      </c>
      <c r="Y174" s="166">
        <v>539.94450971753895</v>
      </c>
      <c r="Z174" s="177">
        <v>573</v>
      </c>
      <c r="AA174" s="188">
        <v>0.94231153528366296</v>
      </c>
      <c r="AB174" s="171">
        <v>-647.81554693587998</v>
      </c>
      <c r="AC174" s="168"/>
      <c r="AD174" s="168"/>
      <c r="AE174" s="176">
        <v>146</v>
      </c>
      <c r="AF174" s="176">
        <v>648</v>
      </c>
      <c r="AG174" s="167"/>
      <c r="AH174" s="180">
        <v>190.85</v>
      </c>
      <c r="AI174" s="166">
        <v>43.500114274344298</v>
      </c>
      <c r="AJ174" s="181" t="s">
        <v>53</v>
      </c>
      <c r="AK174" s="173">
        <v>0.69047800435467199</v>
      </c>
      <c r="AL174" s="174">
        <v>-140.83326660028001</v>
      </c>
      <c r="AM174" s="168"/>
      <c r="AN174" s="168"/>
      <c r="AO174" s="176">
        <v>86</v>
      </c>
      <c r="AP174" s="176">
        <v>141</v>
      </c>
      <c r="AQ174" s="167"/>
      <c r="AR174" s="180">
        <v>32.4</v>
      </c>
      <c r="AS174" s="166">
        <v>7.3848766177037302</v>
      </c>
      <c r="AT174" s="181" t="s">
        <v>54</v>
      </c>
      <c r="AU174" s="173">
        <v>0.46155478860648302</v>
      </c>
      <c r="AV174" s="174">
        <v>-51.837020088960003</v>
      </c>
      <c r="AW174" s="168"/>
      <c r="AX174" s="168"/>
      <c r="AY174" s="176">
        <v>38</v>
      </c>
      <c r="AZ174" s="176">
        <v>52</v>
      </c>
      <c r="BA174" s="167"/>
      <c r="BB174" s="184">
        <v>125.8</v>
      </c>
      <c r="BC174" s="180">
        <v>28.6733789662694</v>
      </c>
      <c r="BD174" s="181" t="s">
        <v>55</v>
      </c>
      <c r="BE174" s="188">
        <v>0.89604309269591897</v>
      </c>
      <c r="BF174" s="171">
        <v>-42.674040177919998</v>
      </c>
      <c r="BG174" s="168"/>
      <c r="BH174" s="168"/>
      <c r="BI174" s="176">
        <v>15</v>
      </c>
      <c r="BJ174" s="176">
        <v>43</v>
      </c>
      <c r="BK174" s="169"/>
      <c r="BL174" s="185">
        <v>0.8</v>
      </c>
      <c r="BM174" s="188">
        <v>0.76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240</v>
      </c>
      <c r="C175" s="165" t="s">
        <v>248</v>
      </c>
      <c r="D175" s="166">
        <v>4.4287659362999996</v>
      </c>
      <c r="E175" s="167"/>
      <c r="F175" s="168">
        <v>1.7000000000000001E-2</v>
      </c>
      <c r="G175" s="168">
        <v>1.7000000000000001E-2</v>
      </c>
      <c r="H175" s="169"/>
      <c r="I175" s="170">
        <v>3</v>
      </c>
      <c r="J175" s="170">
        <v>3</v>
      </c>
      <c r="K175" s="167"/>
      <c r="L175" s="171">
        <v>1901.1007</v>
      </c>
      <c r="M175" s="171">
        <v>1319.76693</v>
      </c>
      <c r="N175" s="171">
        <v>3220.8676300000002</v>
      </c>
      <c r="O175" s="166">
        <v>727.26074855309798</v>
      </c>
      <c r="P175" s="172">
        <v>287.5</v>
      </c>
      <c r="Q175" s="178">
        <v>2.52960260366295</v>
      </c>
      <c r="R175" s="179">
        <v>1692.9433819764999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1811.4273049999999</v>
      </c>
      <c r="Y175" s="166">
        <v>409.01400775163802</v>
      </c>
      <c r="Z175" s="177">
        <v>573</v>
      </c>
      <c r="AA175" s="173">
        <v>0.71381153185277202</v>
      </c>
      <c r="AB175" s="174">
        <v>-1233.7921527998799</v>
      </c>
      <c r="AC175" s="168"/>
      <c r="AD175" s="168"/>
      <c r="AE175" s="176">
        <v>727</v>
      </c>
      <c r="AF175" s="176">
        <v>1234</v>
      </c>
      <c r="AG175" s="167"/>
      <c r="AH175" s="180">
        <v>178.8</v>
      </c>
      <c r="AI175" s="166">
        <v>40.372420347275799</v>
      </c>
      <c r="AJ175" s="181" t="s">
        <v>53</v>
      </c>
      <c r="AK175" s="173">
        <v>0.64083206900437695</v>
      </c>
      <c r="AL175" s="174">
        <v>-156.01470478428001</v>
      </c>
      <c r="AM175" s="168"/>
      <c r="AN175" s="168"/>
      <c r="AO175" s="176">
        <v>101</v>
      </c>
      <c r="AP175" s="176">
        <v>157</v>
      </c>
      <c r="AQ175" s="167"/>
      <c r="AR175" s="180">
        <v>48.4</v>
      </c>
      <c r="AS175" s="166">
        <v>10.928552264027701</v>
      </c>
      <c r="AT175" s="181" t="s">
        <v>54</v>
      </c>
      <c r="AU175" s="173">
        <v>0.68303451650172897</v>
      </c>
      <c r="AV175" s="174">
        <v>-36.632305976959998</v>
      </c>
      <c r="AW175" s="168"/>
      <c r="AX175" s="168"/>
      <c r="AY175" s="176">
        <v>23</v>
      </c>
      <c r="AZ175" s="176">
        <v>37</v>
      </c>
      <c r="BA175" s="167"/>
      <c r="BB175" s="184">
        <v>151</v>
      </c>
      <c r="BC175" s="180">
        <v>34.0952766914913</v>
      </c>
      <c r="BD175" s="181" t="s">
        <v>55</v>
      </c>
      <c r="BE175" s="182">
        <v>1.0654773966091</v>
      </c>
      <c r="BF175" s="183">
        <v>-19.06461195392</v>
      </c>
      <c r="BG175" s="168">
        <v>7.0000000000000001E-3</v>
      </c>
      <c r="BH175" s="168">
        <v>7.0000000000000001E-3</v>
      </c>
      <c r="BI175" s="176">
        <v>0</v>
      </c>
      <c r="BJ175" s="176">
        <v>20</v>
      </c>
      <c r="BK175" s="169"/>
      <c r="BL175" s="185">
        <v>0.8</v>
      </c>
      <c r="BM175" s="173">
        <v>0.69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240</v>
      </c>
      <c r="C176" s="165" t="s">
        <v>249</v>
      </c>
      <c r="D176" s="166">
        <v>3.0178712591000001</v>
      </c>
      <c r="E176" s="167"/>
      <c r="F176" s="168">
        <v>0.01</v>
      </c>
      <c r="G176" s="168">
        <v>0.01</v>
      </c>
      <c r="H176" s="169"/>
      <c r="I176" s="170">
        <v>2</v>
      </c>
      <c r="J176" s="170">
        <v>2</v>
      </c>
      <c r="K176" s="167"/>
      <c r="L176" s="171">
        <v>2152.6293900000001</v>
      </c>
      <c r="M176" s="171">
        <v>1598.88402</v>
      </c>
      <c r="N176" s="171">
        <v>3751.51341</v>
      </c>
      <c r="O176" s="166">
        <v>1243.0992205806599</v>
      </c>
      <c r="P176" s="172">
        <v>243.29900000000001</v>
      </c>
      <c r="Q176" s="178">
        <v>5.1093478418762901</v>
      </c>
      <c r="R176" s="179">
        <v>2870.4193386386701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1218.3029449999999</v>
      </c>
      <c r="Y176" s="166">
        <v>403.69612896055997</v>
      </c>
      <c r="Z176" s="177">
        <v>573</v>
      </c>
      <c r="AA176" s="173">
        <v>0.70453076607427501</v>
      </c>
      <c r="AB176" s="174">
        <v>-856.78533275715995</v>
      </c>
      <c r="AC176" s="168"/>
      <c r="AD176" s="168"/>
      <c r="AE176" s="176">
        <v>511</v>
      </c>
      <c r="AF176" s="176">
        <v>857</v>
      </c>
      <c r="AG176" s="167"/>
      <c r="AH176" s="180">
        <v>119.9</v>
      </c>
      <c r="AI176" s="166">
        <v>39.729991674912299</v>
      </c>
      <c r="AJ176" s="181" t="s">
        <v>53</v>
      </c>
      <c r="AK176" s="173">
        <v>0.63063478849067101</v>
      </c>
      <c r="AL176" s="174">
        <v>-108.25106718796</v>
      </c>
      <c r="AM176" s="168"/>
      <c r="AN176" s="168"/>
      <c r="AO176" s="176">
        <v>71</v>
      </c>
      <c r="AP176" s="176">
        <v>109</v>
      </c>
      <c r="AQ176" s="167"/>
      <c r="AR176" s="180">
        <v>40.799999999999997</v>
      </c>
      <c r="AS176" s="166">
        <v>13.519463388961</v>
      </c>
      <c r="AT176" s="181" t="s">
        <v>54</v>
      </c>
      <c r="AU176" s="188">
        <v>0.84496646181006096</v>
      </c>
      <c r="AV176" s="171">
        <v>-17.143128174720001</v>
      </c>
      <c r="AW176" s="168"/>
      <c r="AX176" s="168"/>
      <c r="AY176" s="176">
        <v>8</v>
      </c>
      <c r="AZ176" s="176">
        <v>18</v>
      </c>
      <c r="BA176" s="167"/>
      <c r="BB176" s="184">
        <v>84</v>
      </c>
      <c r="BC176" s="180">
        <v>27.8341893302138</v>
      </c>
      <c r="BD176" s="181" t="s">
        <v>55</v>
      </c>
      <c r="BE176" s="188">
        <v>0.86981841656918002</v>
      </c>
      <c r="BF176" s="171">
        <v>-31.88625634944</v>
      </c>
      <c r="BG176" s="168"/>
      <c r="BH176" s="168"/>
      <c r="BI176" s="176">
        <v>13</v>
      </c>
      <c r="BJ176" s="176">
        <v>32</v>
      </c>
      <c r="BK176" s="169"/>
      <c r="BL176" s="185">
        <v>0.8</v>
      </c>
      <c r="BM176" s="188">
        <v>0.7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250</v>
      </c>
      <c r="D177" s="166">
        <v>3.9319019689000001</v>
      </c>
      <c r="E177" s="167"/>
      <c r="F177" s="168">
        <v>0.04</v>
      </c>
      <c r="G177" s="168">
        <v>0.04</v>
      </c>
      <c r="H177" s="169"/>
      <c r="I177" s="170">
        <v>5</v>
      </c>
      <c r="J177" s="170">
        <v>5</v>
      </c>
      <c r="K177" s="167"/>
      <c r="L177" s="171">
        <v>4074.8455899999999</v>
      </c>
      <c r="M177" s="171">
        <v>3512.4702600000001</v>
      </c>
      <c r="N177" s="171">
        <v>7587.31585</v>
      </c>
      <c r="O177" s="166">
        <v>1929.6808287727099</v>
      </c>
      <c r="P177" s="172">
        <v>285.27300000000002</v>
      </c>
      <c r="Q177" s="178">
        <v>6.7643304090212197</v>
      </c>
      <c r="R177" s="179">
        <v>6241.3172855511903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2195.75558</v>
      </c>
      <c r="Y177" s="166">
        <v>558.44616609663103</v>
      </c>
      <c r="Z177" s="177">
        <v>573</v>
      </c>
      <c r="AA177" s="188">
        <v>0.97460063891209603</v>
      </c>
      <c r="AB177" s="171">
        <v>-507.82021381563999</v>
      </c>
      <c r="AC177" s="168"/>
      <c r="AD177" s="168"/>
      <c r="AE177" s="176">
        <v>58</v>
      </c>
      <c r="AF177" s="176">
        <v>508</v>
      </c>
      <c r="AG177" s="167"/>
      <c r="AH177" s="180">
        <v>194.9</v>
      </c>
      <c r="AI177" s="166">
        <v>49.5688858831152</v>
      </c>
      <c r="AJ177" s="181" t="s">
        <v>53</v>
      </c>
      <c r="AK177" s="173">
        <v>0.78680771243040004</v>
      </c>
      <c r="AL177" s="174">
        <v>-102.35178884884</v>
      </c>
      <c r="AM177" s="168"/>
      <c r="AN177" s="168"/>
      <c r="AO177" s="176">
        <v>53</v>
      </c>
      <c r="AP177" s="176">
        <v>103</v>
      </c>
      <c r="AQ177" s="167"/>
      <c r="AR177" s="180">
        <v>81.599999999999994</v>
      </c>
      <c r="AS177" s="166">
        <v>20.753314972099499</v>
      </c>
      <c r="AT177" s="181" t="s">
        <v>54</v>
      </c>
      <c r="AU177" s="178">
        <v>1.29708218575622</v>
      </c>
      <c r="AV177" s="179">
        <v>6.1074821971200102</v>
      </c>
      <c r="AW177" s="168">
        <v>0.01</v>
      </c>
      <c r="AX177" s="168">
        <v>0.01</v>
      </c>
      <c r="AY177" s="176">
        <v>0</v>
      </c>
      <c r="AZ177" s="176">
        <v>0</v>
      </c>
      <c r="BA177" s="167"/>
      <c r="BB177" s="184">
        <v>227.6</v>
      </c>
      <c r="BC177" s="180">
        <v>57.8854716623756</v>
      </c>
      <c r="BD177" s="181" t="s">
        <v>55</v>
      </c>
      <c r="BE177" s="178">
        <v>1.80892098944924</v>
      </c>
      <c r="BF177" s="179">
        <v>76.614964394240005</v>
      </c>
      <c r="BG177" s="168">
        <v>0.02</v>
      </c>
      <c r="BH177" s="168">
        <v>0.02</v>
      </c>
      <c r="BI177" s="176">
        <v>0</v>
      </c>
      <c r="BJ177" s="176">
        <v>0</v>
      </c>
      <c r="BK177" s="169"/>
      <c r="BL177" s="185">
        <v>0.8</v>
      </c>
      <c r="BM177" s="182">
        <v>0.82</v>
      </c>
      <c r="BN177" s="186">
        <v>7.5000000000000002E-4</v>
      </c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251</v>
      </c>
      <c r="D178" s="166">
        <v>1.8459936977</v>
      </c>
      <c r="E178" s="167"/>
      <c r="F178" s="168">
        <v>0.06</v>
      </c>
      <c r="G178" s="168">
        <v>0.06</v>
      </c>
      <c r="H178" s="169"/>
      <c r="I178" s="170">
        <v>4</v>
      </c>
      <c r="J178" s="170">
        <v>4</v>
      </c>
      <c r="K178" s="167"/>
      <c r="L178" s="171">
        <v>347.08636000000001</v>
      </c>
      <c r="M178" s="171">
        <v>-17.06298</v>
      </c>
      <c r="N178" s="171">
        <v>330.02337999999997</v>
      </c>
      <c r="O178" s="166">
        <v>178.778172650963</v>
      </c>
      <c r="P178" s="172">
        <v>243.29900000000001</v>
      </c>
      <c r="Q178" s="173">
        <v>0.73480849757279199</v>
      </c>
      <c r="R178" s="174">
        <v>-208.93072478805499</v>
      </c>
      <c r="S178" s="168"/>
      <c r="T178" s="168"/>
      <c r="U178" s="175">
        <v>120</v>
      </c>
      <c r="V178" s="176">
        <v>209</v>
      </c>
      <c r="W178" s="167"/>
      <c r="X178" s="175">
        <v>1288.980305</v>
      </c>
      <c r="Y178" s="166">
        <v>698.25823707090296</v>
      </c>
      <c r="Z178" s="177">
        <v>573</v>
      </c>
      <c r="AA178" s="178">
        <v>1.2186007627764499</v>
      </c>
      <c r="AB178" s="179">
        <v>19.67503846148</v>
      </c>
      <c r="AC178" s="168">
        <v>0.02</v>
      </c>
      <c r="AD178" s="168">
        <v>0.02</v>
      </c>
      <c r="AE178" s="176">
        <v>0</v>
      </c>
      <c r="AF178" s="176">
        <v>0</v>
      </c>
      <c r="AG178" s="167"/>
      <c r="AH178" s="180">
        <v>178.2</v>
      </c>
      <c r="AI178" s="166">
        <v>96.533373988235596</v>
      </c>
      <c r="AJ178" s="181" t="s">
        <v>53</v>
      </c>
      <c r="AK178" s="178">
        <v>1.5322757775910401</v>
      </c>
      <c r="AL178" s="179">
        <v>38.64287645388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22.6</v>
      </c>
      <c r="AS178" s="166">
        <v>12.2427286876213</v>
      </c>
      <c r="AT178" s="181" t="s">
        <v>54</v>
      </c>
      <c r="AU178" s="173">
        <v>0.76517054297633402</v>
      </c>
      <c r="AV178" s="174">
        <v>-12.843078995839999</v>
      </c>
      <c r="AW178" s="168"/>
      <c r="AX178" s="168"/>
      <c r="AY178" s="176">
        <v>7</v>
      </c>
      <c r="AZ178" s="176">
        <v>13</v>
      </c>
      <c r="BA178" s="167"/>
      <c r="BB178" s="184">
        <v>93</v>
      </c>
      <c r="BC178" s="180">
        <v>50.379370263220601</v>
      </c>
      <c r="BD178" s="181" t="s">
        <v>55</v>
      </c>
      <c r="BE178" s="178">
        <v>1.57435532072564</v>
      </c>
      <c r="BF178" s="179">
        <v>22.113842008319999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0.75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252</v>
      </c>
      <c r="D179" s="166">
        <v>3.1022424753000002</v>
      </c>
      <c r="E179" s="167"/>
      <c r="F179" s="168">
        <v>3.5000000000000003E-2</v>
      </c>
      <c r="G179" s="168">
        <v>3.5000000000000003E-2</v>
      </c>
      <c r="H179" s="169"/>
      <c r="I179" s="170">
        <v>4</v>
      </c>
      <c r="J179" s="170">
        <v>4</v>
      </c>
      <c r="K179" s="167"/>
      <c r="L179" s="171">
        <v>2039.55096</v>
      </c>
      <c r="M179" s="171">
        <v>393.25693999999999</v>
      </c>
      <c r="N179" s="171">
        <v>2432.8078999999998</v>
      </c>
      <c r="O179" s="166">
        <v>784.20946117847802</v>
      </c>
      <c r="P179" s="172">
        <v>262.53800000000001</v>
      </c>
      <c r="Q179" s="178">
        <v>2.9870322055415901</v>
      </c>
      <c r="R179" s="179">
        <v>1455.4600580236299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2018.774735</v>
      </c>
      <c r="Y179" s="166">
        <v>650.74691971161099</v>
      </c>
      <c r="Z179" s="177">
        <v>573</v>
      </c>
      <c r="AA179" s="182">
        <v>1.1356839785543</v>
      </c>
      <c r="AB179" s="183">
        <v>-114.32719101628</v>
      </c>
      <c r="AC179" s="168">
        <v>1.4E-2</v>
      </c>
      <c r="AD179" s="168">
        <v>1.4E-2</v>
      </c>
      <c r="AE179" s="176">
        <v>0</v>
      </c>
      <c r="AF179" s="176">
        <v>115</v>
      </c>
      <c r="AG179" s="167"/>
      <c r="AH179" s="180">
        <v>152.19999999999999</v>
      </c>
      <c r="AI179" s="166">
        <v>49.0612842844535</v>
      </c>
      <c r="AJ179" s="181" t="s">
        <v>53</v>
      </c>
      <c r="AK179" s="173">
        <v>0.77875054419767398</v>
      </c>
      <c r="AL179" s="174">
        <v>-82.329531132680003</v>
      </c>
      <c r="AM179" s="168"/>
      <c r="AN179" s="168"/>
      <c r="AO179" s="176">
        <v>44</v>
      </c>
      <c r="AP179" s="176">
        <v>83</v>
      </c>
      <c r="AQ179" s="167"/>
      <c r="AR179" s="180">
        <v>20</v>
      </c>
      <c r="AS179" s="166">
        <v>6.4469493146456598</v>
      </c>
      <c r="AT179" s="181" t="s">
        <v>54</v>
      </c>
      <c r="AU179" s="173">
        <v>0.40293433216535401</v>
      </c>
      <c r="AV179" s="174">
        <v>-39.563055525759999</v>
      </c>
      <c r="AW179" s="168"/>
      <c r="AX179" s="168"/>
      <c r="AY179" s="176">
        <v>30</v>
      </c>
      <c r="AZ179" s="176">
        <v>40</v>
      </c>
      <c r="BA179" s="167"/>
      <c r="BB179" s="184">
        <v>110</v>
      </c>
      <c r="BC179" s="180">
        <v>35.458221230551104</v>
      </c>
      <c r="BD179" s="181" t="s">
        <v>55</v>
      </c>
      <c r="BE179" s="182">
        <v>1.10806941345472</v>
      </c>
      <c r="BF179" s="183">
        <v>-9.1261110515200006</v>
      </c>
      <c r="BG179" s="168">
        <v>1.0999999999999999E-2</v>
      </c>
      <c r="BH179" s="168">
        <v>1.0999999999999999E-2</v>
      </c>
      <c r="BI179" s="176">
        <v>0</v>
      </c>
      <c r="BJ179" s="176">
        <v>10</v>
      </c>
      <c r="BK179" s="169"/>
      <c r="BL179" s="185">
        <v>0.8</v>
      </c>
      <c r="BM179" s="188">
        <v>0.74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253</v>
      </c>
      <c r="D180" s="166">
        <v>2.5928609072</v>
      </c>
      <c r="E180" s="167"/>
      <c r="F180" s="168">
        <v>5.1999999999999998E-2</v>
      </c>
      <c r="G180" s="168">
        <v>5.1999999999999998E-2</v>
      </c>
      <c r="H180" s="169"/>
      <c r="I180" s="170">
        <v>6</v>
      </c>
      <c r="J180" s="170">
        <v>6</v>
      </c>
      <c r="K180" s="167"/>
      <c r="L180" s="171">
        <v>2772.0574000000001</v>
      </c>
      <c r="M180" s="171">
        <v>2055.93505</v>
      </c>
      <c r="N180" s="171">
        <v>4827.9924499999997</v>
      </c>
      <c r="O180" s="166">
        <v>1862.0329523243499</v>
      </c>
      <c r="P180" s="172">
        <v>243.27799999999999</v>
      </c>
      <c r="Q180" s="178">
        <v>7.6539306979025996</v>
      </c>
      <c r="R180" s="179">
        <v>4071.0492310618401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1818.68598</v>
      </c>
      <c r="Y180" s="166">
        <v>701.42057175136995</v>
      </c>
      <c r="Z180" s="177">
        <v>573</v>
      </c>
      <c r="AA180" s="178">
        <v>1.22411967146836</v>
      </c>
      <c r="AB180" s="179">
        <v>35.834820209279997</v>
      </c>
      <c r="AC180" s="168">
        <v>0.02</v>
      </c>
      <c r="AD180" s="168">
        <v>0.02</v>
      </c>
      <c r="AE180" s="176">
        <v>0</v>
      </c>
      <c r="AF180" s="176">
        <v>0</v>
      </c>
      <c r="AG180" s="167"/>
      <c r="AH180" s="180">
        <v>170.85</v>
      </c>
      <c r="AI180" s="166">
        <v>65.892466319953499</v>
      </c>
      <c r="AJ180" s="181" t="s">
        <v>53</v>
      </c>
      <c r="AK180" s="182">
        <v>1.04591216380879</v>
      </c>
      <c r="AL180" s="183">
        <v>-25.170284584320001</v>
      </c>
      <c r="AM180" s="168">
        <v>5.0000000000000001E-3</v>
      </c>
      <c r="AN180" s="168">
        <v>5.0000000000000001E-3</v>
      </c>
      <c r="AO180" s="176">
        <v>0</v>
      </c>
      <c r="AP180" s="176">
        <v>26</v>
      </c>
      <c r="AQ180" s="167"/>
      <c r="AR180" s="180">
        <v>27.5</v>
      </c>
      <c r="AS180" s="166">
        <v>10.6060452080698</v>
      </c>
      <c r="AT180" s="181" t="s">
        <v>54</v>
      </c>
      <c r="AU180" s="173">
        <v>0.66287782550436103</v>
      </c>
      <c r="AV180" s="174">
        <v>-22.282929418239998</v>
      </c>
      <c r="AW180" s="168"/>
      <c r="AX180" s="168"/>
      <c r="AY180" s="176">
        <v>14</v>
      </c>
      <c r="AZ180" s="176">
        <v>23</v>
      </c>
      <c r="BA180" s="167"/>
      <c r="BB180" s="184">
        <v>97.4</v>
      </c>
      <c r="BC180" s="180">
        <v>37.564683755127099</v>
      </c>
      <c r="BD180" s="181" t="s">
        <v>55</v>
      </c>
      <c r="BE180" s="182">
        <v>1.1738963673477201</v>
      </c>
      <c r="BF180" s="183">
        <v>-2.16585883647998</v>
      </c>
      <c r="BG180" s="168">
        <v>1.7000000000000001E-2</v>
      </c>
      <c r="BH180" s="168">
        <v>1.7000000000000001E-2</v>
      </c>
      <c r="BI180" s="176">
        <v>0</v>
      </c>
      <c r="BJ180" s="176">
        <v>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254</v>
      </c>
      <c r="D181" s="166">
        <v>2.5470619843</v>
      </c>
      <c r="E181" s="167"/>
      <c r="F181" s="168">
        <v>7.0499999999999993E-2</v>
      </c>
      <c r="G181" s="168">
        <v>7.0499999999999993E-2</v>
      </c>
      <c r="H181" s="169"/>
      <c r="I181" s="170">
        <v>6</v>
      </c>
      <c r="J181" s="170">
        <v>6</v>
      </c>
      <c r="K181" s="167"/>
      <c r="L181" s="171">
        <v>575.85940000000005</v>
      </c>
      <c r="M181" s="171">
        <v>19.857759999999999</v>
      </c>
      <c r="N181" s="171">
        <v>595.71716000000004</v>
      </c>
      <c r="O181" s="166">
        <v>233.884045096656</v>
      </c>
      <c r="P181" s="172">
        <v>233.029</v>
      </c>
      <c r="Q181" s="182">
        <v>1.0036692647552701</v>
      </c>
      <c r="R181" s="183">
        <v>-116.53000856733399</v>
      </c>
      <c r="S181" s="168">
        <v>5.0000000000000001E-4</v>
      </c>
      <c r="T181" s="168">
        <v>5.0000000000000001E-4</v>
      </c>
      <c r="U181" s="175">
        <v>0</v>
      </c>
      <c r="V181" s="176">
        <v>117</v>
      </c>
      <c r="W181" s="167"/>
      <c r="X181" s="175">
        <v>2198.1274699999999</v>
      </c>
      <c r="Y181" s="166">
        <v>863.005095105333</v>
      </c>
      <c r="Z181" s="177">
        <v>573</v>
      </c>
      <c r="AA181" s="178">
        <v>1.50611709442466</v>
      </c>
      <c r="AB181" s="179">
        <v>446.76764959531999</v>
      </c>
      <c r="AC181" s="168">
        <v>0.02</v>
      </c>
      <c r="AD181" s="168">
        <v>0.02</v>
      </c>
      <c r="AE181" s="176">
        <v>0</v>
      </c>
      <c r="AF181" s="176">
        <v>0</v>
      </c>
      <c r="AG181" s="167"/>
      <c r="AH181" s="180">
        <v>211.3</v>
      </c>
      <c r="AI181" s="166">
        <v>82.958326614132602</v>
      </c>
      <c r="AJ181" s="181" t="s">
        <v>53</v>
      </c>
      <c r="AK181" s="178">
        <v>1.31679883514496</v>
      </c>
      <c r="AL181" s="179">
        <v>18.74211398692</v>
      </c>
      <c r="AM181" s="168">
        <v>0.02</v>
      </c>
      <c r="AN181" s="168">
        <v>0.02</v>
      </c>
      <c r="AO181" s="176">
        <v>0</v>
      </c>
      <c r="AP181" s="176">
        <v>0</v>
      </c>
      <c r="AQ181" s="167"/>
      <c r="AR181" s="180">
        <v>53.4</v>
      </c>
      <c r="AS181" s="166">
        <v>20.965331950755701</v>
      </c>
      <c r="AT181" s="181" t="s">
        <v>54</v>
      </c>
      <c r="AU181" s="178">
        <v>1.31033324692223</v>
      </c>
      <c r="AV181" s="179">
        <v>4.4964099014399999</v>
      </c>
      <c r="AW181" s="168">
        <v>0.01</v>
      </c>
      <c r="AX181" s="168">
        <v>0.01</v>
      </c>
      <c r="AY181" s="176">
        <v>0</v>
      </c>
      <c r="AZ181" s="176">
        <v>0</v>
      </c>
      <c r="BA181" s="167"/>
      <c r="BB181" s="184">
        <v>156.19999999999999</v>
      </c>
      <c r="BC181" s="180">
        <v>61.325559002023198</v>
      </c>
      <c r="BD181" s="181" t="s">
        <v>55</v>
      </c>
      <c r="BE181" s="178">
        <v>1.91642371881323</v>
      </c>
      <c r="BF181" s="179">
        <v>58.392819802879998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0.79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255</v>
      </c>
      <c r="D182" s="166">
        <v>3.4525823808</v>
      </c>
      <c r="E182" s="167"/>
      <c r="F182" s="168">
        <v>0.02</v>
      </c>
      <c r="G182" s="168">
        <v>0.02</v>
      </c>
      <c r="H182" s="169"/>
      <c r="I182" s="170">
        <v>4</v>
      </c>
      <c r="J182" s="170">
        <v>4</v>
      </c>
      <c r="K182" s="167"/>
      <c r="L182" s="171">
        <v>2042.13977</v>
      </c>
      <c r="M182" s="171">
        <v>461.54329000000001</v>
      </c>
      <c r="N182" s="171">
        <v>2503.6830599999998</v>
      </c>
      <c r="O182" s="166">
        <v>725.16243896832702</v>
      </c>
      <c r="P182" s="172">
        <v>232.833</v>
      </c>
      <c r="Q182" s="178">
        <v>3.1145174394021802</v>
      </c>
      <c r="R182" s="179">
        <v>1539.03292383743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1558.06212</v>
      </c>
      <c r="Y182" s="166">
        <v>451.27442249154399</v>
      </c>
      <c r="Z182" s="177">
        <v>573</v>
      </c>
      <c r="AA182" s="173">
        <v>0.78756443715801705</v>
      </c>
      <c r="AB182" s="174">
        <v>-815.93352503808001</v>
      </c>
      <c r="AC182" s="168"/>
      <c r="AD182" s="168"/>
      <c r="AE182" s="176">
        <v>421</v>
      </c>
      <c r="AF182" s="176">
        <v>816</v>
      </c>
      <c r="AG182" s="167"/>
      <c r="AH182" s="180">
        <v>146.30000000000001</v>
      </c>
      <c r="AI182" s="166">
        <v>42.374079417650499</v>
      </c>
      <c r="AJ182" s="181" t="s">
        <v>53</v>
      </c>
      <c r="AK182" s="173">
        <v>0.67260443520080104</v>
      </c>
      <c r="AL182" s="174">
        <v>-114.71522798848</v>
      </c>
      <c r="AM182" s="168"/>
      <c r="AN182" s="168"/>
      <c r="AO182" s="176">
        <v>72</v>
      </c>
      <c r="AP182" s="176">
        <v>115</v>
      </c>
      <c r="AQ182" s="167"/>
      <c r="AR182" s="180">
        <v>36.4</v>
      </c>
      <c r="AS182" s="166">
        <v>10.542833156544599</v>
      </c>
      <c r="AT182" s="181" t="s">
        <v>54</v>
      </c>
      <c r="AU182" s="173">
        <v>0.65892707228403802</v>
      </c>
      <c r="AV182" s="174">
        <v>-29.889581711360002</v>
      </c>
      <c r="AW182" s="168"/>
      <c r="AX182" s="168"/>
      <c r="AY182" s="176">
        <v>19</v>
      </c>
      <c r="AZ182" s="176">
        <v>30</v>
      </c>
      <c r="BA182" s="167"/>
      <c r="BB182" s="184">
        <v>121.4</v>
      </c>
      <c r="BC182" s="180">
        <v>35.162086406717499</v>
      </c>
      <c r="BD182" s="181" t="s">
        <v>55</v>
      </c>
      <c r="BE182" s="182">
        <v>1.0988152002099201</v>
      </c>
      <c r="BF182" s="183">
        <v>-11.17916342272</v>
      </c>
      <c r="BG182" s="168">
        <v>0.01</v>
      </c>
      <c r="BH182" s="168">
        <v>0.01</v>
      </c>
      <c r="BI182" s="176">
        <v>0</v>
      </c>
      <c r="BJ182" s="176">
        <v>12</v>
      </c>
      <c r="BK182" s="169"/>
      <c r="BL182" s="185">
        <v>0.8</v>
      </c>
      <c r="BM182" s="182">
        <v>0.85</v>
      </c>
      <c r="BN182" s="186">
        <v>1.8749999999999999E-3</v>
      </c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256</v>
      </c>
      <c r="D183" s="166">
        <v>7.5857846084</v>
      </c>
      <c r="E183" s="167"/>
      <c r="F183" s="168">
        <v>0.04</v>
      </c>
      <c r="G183" s="168">
        <v>0.04</v>
      </c>
      <c r="H183" s="169"/>
      <c r="I183" s="170">
        <v>5</v>
      </c>
      <c r="J183" s="170">
        <v>5</v>
      </c>
      <c r="K183" s="167"/>
      <c r="L183" s="171">
        <v>5759.1350300000004</v>
      </c>
      <c r="M183" s="171">
        <v>4502.6809800000001</v>
      </c>
      <c r="N183" s="171">
        <v>10261.81601</v>
      </c>
      <c r="O183" s="166">
        <v>1352.7692308369401</v>
      </c>
      <c r="P183" s="172">
        <v>247.167</v>
      </c>
      <c r="Q183" s="178">
        <v>5.4730980706847596</v>
      </c>
      <c r="R183" s="179">
        <v>8011.8692608347201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4675.6341199999997</v>
      </c>
      <c r="Y183" s="166">
        <v>616.36789882255698</v>
      </c>
      <c r="Z183" s="177">
        <v>573</v>
      </c>
      <c r="AA183" s="182">
        <v>1.0756856872994001</v>
      </c>
      <c r="AB183" s="183">
        <v>-540.35137673584097</v>
      </c>
      <c r="AC183" s="168">
        <v>8.0000000000000002E-3</v>
      </c>
      <c r="AD183" s="168">
        <v>8.0000000000000002E-3</v>
      </c>
      <c r="AE183" s="176">
        <v>0</v>
      </c>
      <c r="AF183" s="176">
        <v>541</v>
      </c>
      <c r="AG183" s="167"/>
      <c r="AH183" s="180">
        <v>444.2</v>
      </c>
      <c r="AI183" s="166">
        <v>58.5568959482612</v>
      </c>
      <c r="AJ183" s="181" t="s">
        <v>53</v>
      </c>
      <c r="AK183" s="188">
        <v>0.92947453886128895</v>
      </c>
      <c r="AL183" s="171">
        <v>-129.28531639504001</v>
      </c>
      <c r="AM183" s="168"/>
      <c r="AN183" s="168"/>
      <c r="AO183" s="176">
        <v>34</v>
      </c>
      <c r="AP183" s="176">
        <v>130</v>
      </c>
      <c r="AQ183" s="167"/>
      <c r="AR183" s="180">
        <v>125.8</v>
      </c>
      <c r="AS183" s="166">
        <v>16.583650405878601</v>
      </c>
      <c r="AT183" s="181" t="s">
        <v>54</v>
      </c>
      <c r="AU183" s="182">
        <v>1.0364781503674101</v>
      </c>
      <c r="AV183" s="183">
        <v>-19.84706448128</v>
      </c>
      <c r="AW183" s="168">
        <v>2E-3</v>
      </c>
      <c r="AX183" s="168">
        <v>2E-3</v>
      </c>
      <c r="AY183" s="176">
        <v>0</v>
      </c>
      <c r="AZ183" s="176">
        <v>20</v>
      </c>
      <c r="BA183" s="167"/>
      <c r="BB183" s="184">
        <v>295.39999999999998</v>
      </c>
      <c r="BC183" s="180">
        <v>38.941258584233097</v>
      </c>
      <c r="BD183" s="181" t="s">
        <v>55</v>
      </c>
      <c r="BE183" s="178">
        <v>1.2169143307572801</v>
      </c>
      <c r="BF183" s="179">
        <v>4.1058710374400702</v>
      </c>
      <c r="BG183" s="168">
        <v>0.02</v>
      </c>
      <c r="BH183" s="168">
        <v>0.02</v>
      </c>
      <c r="BI183" s="176">
        <v>0</v>
      </c>
      <c r="BJ183" s="176">
        <v>0</v>
      </c>
      <c r="BK183" s="169"/>
      <c r="BL183" s="185">
        <v>0.8</v>
      </c>
      <c r="BM183" s="188">
        <v>0.79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257</v>
      </c>
      <c r="D184" s="166">
        <v>10.8756065481</v>
      </c>
      <c r="E184" s="167"/>
      <c r="F184" s="168">
        <v>0.08</v>
      </c>
      <c r="G184" s="168">
        <v>0.08</v>
      </c>
      <c r="H184" s="169"/>
      <c r="I184" s="170">
        <v>6</v>
      </c>
      <c r="J184" s="170">
        <v>6</v>
      </c>
      <c r="K184" s="167"/>
      <c r="L184" s="171">
        <v>10988.633250000001</v>
      </c>
      <c r="M184" s="171">
        <v>8344.4625500000002</v>
      </c>
      <c r="N184" s="171">
        <v>19333.095799999999</v>
      </c>
      <c r="O184" s="166">
        <v>1777.65678764625</v>
      </c>
      <c r="P184" s="172">
        <v>236.7</v>
      </c>
      <c r="Q184" s="178">
        <v>7.5101680931400496</v>
      </c>
      <c r="R184" s="179">
        <v>16243.988516077699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17287.715694999999</v>
      </c>
      <c r="Y184" s="166">
        <v>1589.58634799272</v>
      </c>
      <c r="Z184" s="177">
        <v>573</v>
      </c>
      <c r="AA184" s="178">
        <v>2.77414720417578</v>
      </c>
      <c r="AB184" s="179">
        <v>9809.6486325264395</v>
      </c>
      <c r="AC184" s="168">
        <v>0.02</v>
      </c>
      <c r="AD184" s="168">
        <v>0.02</v>
      </c>
      <c r="AE184" s="176">
        <v>0</v>
      </c>
      <c r="AF184" s="176">
        <v>0</v>
      </c>
      <c r="AG184" s="167"/>
      <c r="AH184" s="180">
        <v>2204</v>
      </c>
      <c r="AI184" s="166">
        <v>202.65536365739899</v>
      </c>
      <c r="AJ184" s="181" t="s">
        <v>53</v>
      </c>
      <c r="AK184" s="178">
        <v>3.2167518040857002</v>
      </c>
      <c r="AL184" s="179">
        <v>1381.8041449636401</v>
      </c>
      <c r="AM184" s="168">
        <v>0.02</v>
      </c>
      <c r="AN184" s="168">
        <v>0.02</v>
      </c>
      <c r="AO184" s="176">
        <v>0</v>
      </c>
      <c r="AP184" s="176">
        <v>0</v>
      </c>
      <c r="AQ184" s="167"/>
      <c r="AR184" s="180">
        <v>793.7</v>
      </c>
      <c r="AS184" s="166">
        <v>72.979837629255002</v>
      </c>
      <c r="AT184" s="181" t="s">
        <v>54</v>
      </c>
      <c r="AU184" s="178">
        <v>4.5612398518284403</v>
      </c>
      <c r="AV184" s="179">
        <v>584.88835427647996</v>
      </c>
      <c r="AW184" s="168">
        <v>0.01</v>
      </c>
      <c r="AX184" s="168">
        <v>0.01</v>
      </c>
      <c r="AY184" s="176">
        <v>0</v>
      </c>
      <c r="AZ184" s="176">
        <v>0</v>
      </c>
      <c r="BA184" s="167"/>
      <c r="BB184" s="184">
        <v>1384.4</v>
      </c>
      <c r="BC184" s="180">
        <v>127.294049658486</v>
      </c>
      <c r="BD184" s="181" t="s">
        <v>55</v>
      </c>
      <c r="BE184" s="178">
        <v>3.9779390518276898</v>
      </c>
      <c r="BF184" s="179">
        <v>966.77670855296003</v>
      </c>
      <c r="BG184" s="168">
        <v>0.02</v>
      </c>
      <c r="BH184" s="168">
        <v>0.02</v>
      </c>
      <c r="BI184" s="176">
        <v>0</v>
      </c>
      <c r="BJ184" s="176">
        <v>0</v>
      </c>
      <c r="BK184" s="169"/>
      <c r="BL184" s="185">
        <v>0.8</v>
      </c>
      <c r="BM184" s="188">
        <v>0.77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258</v>
      </c>
      <c r="D185" s="166">
        <v>1.7081968756000001</v>
      </c>
      <c r="E185" s="167"/>
      <c r="F185" s="168">
        <v>1.6E-2</v>
      </c>
      <c r="G185" s="168">
        <v>1.6E-2</v>
      </c>
      <c r="H185" s="169"/>
      <c r="I185" s="170">
        <v>3</v>
      </c>
      <c r="J185" s="170">
        <v>3</v>
      </c>
      <c r="K185" s="167"/>
      <c r="L185" s="171">
        <v>441.96584999999999</v>
      </c>
      <c r="M185" s="171">
        <v>-79.560180000000003</v>
      </c>
      <c r="N185" s="171">
        <v>362.40566999999999</v>
      </c>
      <c r="O185" s="166">
        <v>212.15685099102299</v>
      </c>
      <c r="P185" s="172">
        <v>236.7</v>
      </c>
      <c r="Q185" s="188">
        <v>0.89631115754551305</v>
      </c>
      <c r="R185" s="171">
        <v>-122.790570545424</v>
      </c>
      <c r="S185" s="168"/>
      <c r="T185" s="168"/>
      <c r="U185" s="175">
        <v>42</v>
      </c>
      <c r="V185" s="176">
        <v>123</v>
      </c>
      <c r="W185" s="167"/>
      <c r="X185" s="175">
        <v>1111.2476349999999</v>
      </c>
      <c r="Y185" s="166">
        <v>650.53838399609401</v>
      </c>
      <c r="Z185" s="177">
        <v>573</v>
      </c>
      <c r="AA185" s="182">
        <v>1.1353200418780001</v>
      </c>
      <c r="AB185" s="183">
        <v>-63.308536662560101</v>
      </c>
      <c r="AC185" s="168">
        <v>1.4E-2</v>
      </c>
      <c r="AD185" s="168">
        <v>1.4E-2</v>
      </c>
      <c r="AE185" s="176">
        <v>0</v>
      </c>
      <c r="AF185" s="176">
        <v>64</v>
      </c>
      <c r="AG185" s="167"/>
      <c r="AH185" s="180">
        <v>85.15</v>
      </c>
      <c r="AI185" s="166">
        <v>49.847884173240402</v>
      </c>
      <c r="AJ185" s="181" t="s">
        <v>53</v>
      </c>
      <c r="AK185" s="173">
        <v>0.79123625671810205</v>
      </c>
      <c r="AL185" s="174">
        <v>-43.989683795360001</v>
      </c>
      <c r="AM185" s="168"/>
      <c r="AN185" s="168"/>
      <c r="AO185" s="176">
        <v>23</v>
      </c>
      <c r="AP185" s="176">
        <v>44</v>
      </c>
      <c r="AQ185" s="167"/>
      <c r="AR185" s="180">
        <v>8</v>
      </c>
      <c r="AS185" s="166">
        <v>4.68330092056281</v>
      </c>
      <c r="AT185" s="181" t="s">
        <v>54</v>
      </c>
      <c r="AU185" s="173">
        <v>0.29270630753517601</v>
      </c>
      <c r="AV185" s="174">
        <v>-24.797380011520001</v>
      </c>
      <c r="AW185" s="168"/>
      <c r="AX185" s="168"/>
      <c r="AY185" s="176">
        <v>20</v>
      </c>
      <c r="AZ185" s="176">
        <v>25</v>
      </c>
      <c r="BA185" s="167"/>
      <c r="BB185" s="184">
        <v>55.6</v>
      </c>
      <c r="BC185" s="180">
        <v>32.548941397911499</v>
      </c>
      <c r="BD185" s="181" t="s">
        <v>55</v>
      </c>
      <c r="BE185" s="182">
        <v>1.0171544186847401</v>
      </c>
      <c r="BF185" s="183">
        <v>-9.9947600230399907</v>
      </c>
      <c r="BG185" s="168">
        <v>2E-3</v>
      </c>
      <c r="BH185" s="168">
        <v>2E-3</v>
      </c>
      <c r="BI185" s="176">
        <v>0</v>
      </c>
      <c r="BJ185" s="176">
        <v>10</v>
      </c>
      <c r="BK185" s="169"/>
      <c r="BL185" s="185">
        <v>0.8</v>
      </c>
      <c r="BM185" s="188">
        <v>0.75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259</v>
      </c>
      <c r="D186" s="166">
        <v>4.7522852115000003</v>
      </c>
      <c r="E186" s="167"/>
      <c r="F186" s="168">
        <v>4.9000000000000002E-2</v>
      </c>
      <c r="G186" s="168">
        <v>4.9000000000000002E-2</v>
      </c>
      <c r="H186" s="169"/>
      <c r="I186" s="170">
        <v>5</v>
      </c>
      <c r="J186" s="170">
        <v>5</v>
      </c>
      <c r="K186" s="167"/>
      <c r="L186" s="171">
        <v>1999.7814599999999</v>
      </c>
      <c r="M186" s="171">
        <v>1795.06666</v>
      </c>
      <c r="N186" s="171">
        <v>3794.8481200000001</v>
      </c>
      <c r="O186" s="166">
        <v>798.53122258253597</v>
      </c>
      <c r="P186" s="172">
        <v>287.5</v>
      </c>
      <c r="Q186" s="178">
        <v>2.7774999046349098</v>
      </c>
      <c r="R186" s="179">
        <v>2155.3097220324998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2777.7424449999999</v>
      </c>
      <c r="Y186" s="166">
        <v>584.50667865602304</v>
      </c>
      <c r="Z186" s="177">
        <v>573</v>
      </c>
      <c r="AA186" s="182">
        <v>1.0200814636230799</v>
      </c>
      <c r="AB186" s="183">
        <v>-489.92886642740001</v>
      </c>
      <c r="AC186" s="168">
        <v>2E-3</v>
      </c>
      <c r="AD186" s="168">
        <v>2E-3</v>
      </c>
      <c r="AE186" s="176">
        <v>0</v>
      </c>
      <c r="AF186" s="176">
        <v>490</v>
      </c>
      <c r="AG186" s="167"/>
      <c r="AH186" s="180">
        <v>350.05</v>
      </c>
      <c r="AI186" s="166">
        <v>73.659299562433205</v>
      </c>
      <c r="AJ186" s="181" t="s">
        <v>53</v>
      </c>
      <c r="AK186" s="182">
        <v>1.16919523114973</v>
      </c>
      <c r="AL186" s="183">
        <v>-9.2227619894000004</v>
      </c>
      <c r="AM186" s="168">
        <v>1.7000000000000001E-2</v>
      </c>
      <c r="AN186" s="168">
        <v>1.7000000000000001E-2</v>
      </c>
      <c r="AO186" s="176">
        <v>0</v>
      </c>
      <c r="AP186" s="176">
        <v>10</v>
      </c>
      <c r="AQ186" s="167"/>
      <c r="AR186" s="180">
        <v>65.400000000000006</v>
      </c>
      <c r="AS186" s="166">
        <v>13.7618002896247</v>
      </c>
      <c r="AT186" s="181" t="s">
        <v>54</v>
      </c>
      <c r="AU186" s="188">
        <v>0.86011251810154499</v>
      </c>
      <c r="AV186" s="171">
        <v>-25.8438760608</v>
      </c>
      <c r="AW186" s="168"/>
      <c r="AX186" s="168"/>
      <c r="AY186" s="176">
        <v>11</v>
      </c>
      <c r="AZ186" s="176">
        <v>26</v>
      </c>
      <c r="BA186" s="167"/>
      <c r="BB186" s="184">
        <v>201.8</v>
      </c>
      <c r="BC186" s="180">
        <v>42.463781321808398</v>
      </c>
      <c r="BD186" s="181" t="s">
        <v>55</v>
      </c>
      <c r="BE186" s="178">
        <v>1.32699316630651</v>
      </c>
      <c r="BF186" s="179">
        <v>19.312247878400001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8">
        <v>0.74</v>
      </c>
      <c r="BN186" s="186"/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260</v>
      </c>
      <c r="C187" s="165" t="s">
        <v>261</v>
      </c>
      <c r="D187" s="166">
        <v>9.7581728930999994</v>
      </c>
      <c r="E187" s="167"/>
      <c r="F187" s="168">
        <v>2.1000000000000001E-2</v>
      </c>
      <c r="G187" s="168">
        <v>2.1000000000000001E-2</v>
      </c>
      <c r="H187" s="169"/>
      <c r="I187" s="170">
        <v>3</v>
      </c>
      <c r="J187" s="170">
        <v>3</v>
      </c>
      <c r="K187" s="167"/>
      <c r="L187" s="171">
        <v>4754.3635700000004</v>
      </c>
      <c r="M187" s="171">
        <v>3010.27576</v>
      </c>
      <c r="N187" s="171">
        <v>7764.63933</v>
      </c>
      <c r="O187" s="166">
        <v>795.70626746021003</v>
      </c>
      <c r="P187" s="172">
        <v>270.3</v>
      </c>
      <c r="Q187" s="178">
        <v>2.9437893727717701</v>
      </c>
      <c r="R187" s="179">
        <v>4599.4783703940802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5345.6585150000001</v>
      </c>
      <c r="Y187" s="166">
        <v>547.81346606186003</v>
      </c>
      <c r="Z187" s="177">
        <v>573</v>
      </c>
      <c r="AA187" s="188">
        <v>0.95604444338893502</v>
      </c>
      <c r="AB187" s="171">
        <v>-1364.06116629556</v>
      </c>
      <c r="AC187" s="168"/>
      <c r="AD187" s="168"/>
      <c r="AE187" s="176">
        <v>246</v>
      </c>
      <c r="AF187" s="176">
        <v>1365</v>
      </c>
      <c r="AG187" s="167"/>
      <c r="AH187" s="180">
        <v>488.2</v>
      </c>
      <c r="AI187" s="166">
        <v>50.029857571513801</v>
      </c>
      <c r="AJ187" s="181" t="s">
        <v>53</v>
      </c>
      <c r="AK187" s="173">
        <v>0.79412472335736195</v>
      </c>
      <c r="AL187" s="174">
        <v>-249.51787071836</v>
      </c>
      <c r="AM187" s="168"/>
      <c r="AN187" s="168"/>
      <c r="AO187" s="176">
        <v>127</v>
      </c>
      <c r="AP187" s="176">
        <v>250</v>
      </c>
      <c r="AQ187" s="167"/>
      <c r="AR187" s="180">
        <v>94.8</v>
      </c>
      <c r="AS187" s="166">
        <v>9.7149334243742498</v>
      </c>
      <c r="AT187" s="181" t="s">
        <v>54</v>
      </c>
      <c r="AU187" s="173">
        <v>0.60718333902339106</v>
      </c>
      <c r="AV187" s="174">
        <v>-92.556919547519996</v>
      </c>
      <c r="AW187" s="168"/>
      <c r="AX187" s="168"/>
      <c r="AY187" s="176">
        <v>62</v>
      </c>
      <c r="AZ187" s="176">
        <v>93</v>
      </c>
      <c r="BA187" s="167"/>
      <c r="BB187" s="184">
        <v>347.6</v>
      </c>
      <c r="BC187" s="180">
        <v>35.621422556038901</v>
      </c>
      <c r="BD187" s="181" t="s">
        <v>55</v>
      </c>
      <c r="BE187" s="182">
        <v>1.1131694548762201</v>
      </c>
      <c r="BF187" s="183">
        <v>-27.113839095039999</v>
      </c>
      <c r="BG187" s="168">
        <v>1.0999999999999999E-2</v>
      </c>
      <c r="BH187" s="168">
        <v>1.0999999999999999E-2</v>
      </c>
      <c r="BI187" s="176">
        <v>0</v>
      </c>
      <c r="BJ187" s="176">
        <v>28</v>
      </c>
      <c r="BK187" s="169"/>
      <c r="BL187" s="185">
        <v>0.8</v>
      </c>
      <c r="BM187" s="188">
        <v>0.72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260</v>
      </c>
      <c r="C188" s="165" t="s">
        <v>262</v>
      </c>
      <c r="D188" s="166">
        <v>4.5313841278</v>
      </c>
      <c r="E188" s="167"/>
      <c r="F188" s="168">
        <v>2.4E-2</v>
      </c>
      <c r="G188" s="168">
        <v>2.4E-2</v>
      </c>
      <c r="H188" s="169"/>
      <c r="I188" s="170">
        <v>5</v>
      </c>
      <c r="J188" s="170">
        <v>5</v>
      </c>
      <c r="K188" s="167"/>
      <c r="L188" s="171">
        <v>1386.7813699999999</v>
      </c>
      <c r="M188" s="171">
        <v>2718.98081</v>
      </c>
      <c r="N188" s="171">
        <v>4105.7621799999997</v>
      </c>
      <c r="O188" s="166">
        <v>906.07241942063297</v>
      </c>
      <c r="P188" s="172">
        <v>214.857</v>
      </c>
      <c r="Q188" s="178">
        <v>4.2170951815422999</v>
      </c>
      <c r="R188" s="179">
        <v>2937.4426605439298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2779.2461349999999</v>
      </c>
      <c r="Y188" s="166">
        <v>613.33271614501803</v>
      </c>
      <c r="Z188" s="177">
        <v>573</v>
      </c>
      <c r="AA188" s="182">
        <v>1.07038868437176</v>
      </c>
      <c r="AB188" s="183">
        <v>-336.53359127528</v>
      </c>
      <c r="AC188" s="168">
        <v>7.0000000000000001E-3</v>
      </c>
      <c r="AD188" s="168">
        <v>7.0000000000000001E-3</v>
      </c>
      <c r="AE188" s="176">
        <v>0</v>
      </c>
      <c r="AF188" s="176">
        <v>337</v>
      </c>
      <c r="AG188" s="167"/>
      <c r="AH188" s="180">
        <v>243.15</v>
      </c>
      <c r="AI188" s="166">
        <v>53.659101312615903</v>
      </c>
      <c r="AJ188" s="181" t="s">
        <v>53</v>
      </c>
      <c r="AK188" s="188">
        <v>0.85173176686691998</v>
      </c>
      <c r="AL188" s="171">
        <v>-99.422640061679999</v>
      </c>
      <c r="AM188" s="168"/>
      <c r="AN188" s="168"/>
      <c r="AO188" s="176">
        <v>43</v>
      </c>
      <c r="AP188" s="176">
        <v>100</v>
      </c>
      <c r="AQ188" s="167"/>
      <c r="AR188" s="180">
        <v>33.6</v>
      </c>
      <c r="AS188" s="166">
        <v>7.41495292660455</v>
      </c>
      <c r="AT188" s="181" t="s">
        <v>54</v>
      </c>
      <c r="AU188" s="173">
        <v>0.46343455791278398</v>
      </c>
      <c r="AV188" s="174">
        <v>-53.402575253759998</v>
      </c>
      <c r="AW188" s="168"/>
      <c r="AX188" s="168"/>
      <c r="AY188" s="176">
        <v>39</v>
      </c>
      <c r="AZ188" s="176">
        <v>54</v>
      </c>
      <c r="BA188" s="167"/>
      <c r="BB188" s="184">
        <v>155</v>
      </c>
      <c r="BC188" s="180">
        <v>34.205884036419803</v>
      </c>
      <c r="BD188" s="181" t="s">
        <v>55</v>
      </c>
      <c r="BE188" s="182">
        <v>1.06893387613812</v>
      </c>
      <c r="BF188" s="183">
        <v>-19.00515050752</v>
      </c>
      <c r="BG188" s="168">
        <v>7.0000000000000001E-3</v>
      </c>
      <c r="BH188" s="168">
        <v>7.0000000000000001E-3</v>
      </c>
      <c r="BI188" s="176">
        <v>0</v>
      </c>
      <c r="BJ188" s="176">
        <v>20</v>
      </c>
      <c r="BK188" s="169"/>
      <c r="BL188" s="185">
        <v>0.8</v>
      </c>
      <c r="BM188" s="182">
        <v>0.81</v>
      </c>
      <c r="BN188" s="186">
        <v>3.7500000000000001E-4</v>
      </c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260</v>
      </c>
      <c r="C189" s="165" t="s">
        <v>263</v>
      </c>
      <c r="D189" s="166">
        <v>1.9389090351</v>
      </c>
      <c r="E189" s="167"/>
      <c r="F189" s="168">
        <v>4.2000000000000003E-2</v>
      </c>
      <c r="G189" s="168">
        <v>4.2000000000000003E-2</v>
      </c>
      <c r="H189" s="169"/>
      <c r="I189" s="170">
        <v>5</v>
      </c>
      <c r="J189" s="170">
        <v>5</v>
      </c>
      <c r="K189" s="167"/>
      <c r="L189" s="171">
        <v>405.66858999999999</v>
      </c>
      <c r="M189" s="171">
        <v>1906.6017199999999</v>
      </c>
      <c r="N189" s="171">
        <v>2312.2703099999999</v>
      </c>
      <c r="O189" s="166">
        <v>1192.5625535499901</v>
      </c>
      <c r="P189" s="172">
        <v>241.29400000000001</v>
      </c>
      <c r="Q189" s="178">
        <v>4.9423630655962896</v>
      </c>
      <c r="R189" s="179">
        <v>1750.8537699415001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1507.236715</v>
      </c>
      <c r="Y189" s="166">
        <v>777.36329436531003</v>
      </c>
      <c r="Z189" s="177">
        <v>573</v>
      </c>
      <c r="AA189" s="178">
        <v>1.3566549639883201</v>
      </c>
      <c r="AB189" s="179">
        <v>174.04286246524001</v>
      </c>
      <c r="AC189" s="168">
        <v>0.02</v>
      </c>
      <c r="AD189" s="168">
        <v>0.02</v>
      </c>
      <c r="AE189" s="176">
        <v>0</v>
      </c>
      <c r="AF189" s="176">
        <v>0</v>
      </c>
      <c r="AG189" s="167"/>
      <c r="AH189" s="180">
        <v>121.3</v>
      </c>
      <c r="AI189" s="166">
        <v>62.560954538923902</v>
      </c>
      <c r="AJ189" s="181" t="s">
        <v>53</v>
      </c>
      <c r="AK189" s="188">
        <v>0.99303102442736402</v>
      </c>
      <c r="AL189" s="171">
        <v>-25.281523053560001</v>
      </c>
      <c r="AM189" s="168"/>
      <c r="AN189" s="168"/>
      <c r="AO189" s="176">
        <v>1</v>
      </c>
      <c r="AP189" s="176">
        <v>26</v>
      </c>
      <c r="AQ189" s="167"/>
      <c r="AR189" s="180">
        <v>4.8</v>
      </c>
      <c r="AS189" s="166">
        <v>2.4756189759837999</v>
      </c>
      <c r="AT189" s="181" t="s">
        <v>54</v>
      </c>
      <c r="AU189" s="173">
        <v>0.15472618599898699</v>
      </c>
      <c r="AV189" s="174">
        <v>-32.427053473919997</v>
      </c>
      <c r="AW189" s="168"/>
      <c r="AX189" s="168"/>
      <c r="AY189" s="176">
        <v>27</v>
      </c>
      <c r="AZ189" s="176">
        <v>33</v>
      </c>
      <c r="BA189" s="167"/>
      <c r="BB189" s="184">
        <v>69.8</v>
      </c>
      <c r="BC189" s="180">
        <v>35.999625942431102</v>
      </c>
      <c r="BD189" s="181" t="s">
        <v>55</v>
      </c>
      <c r="BE189" s="182">
        <v>1.1249883107009699</v>
      </c>
      <c r="BF189" s="183">
        <v>-4.6541069478400097</v>
      </c>
      <c r="BG189" s="168">
        <v>1.2E-2</v>
      </c>
      <c r="BH189" s="168">
        <v>1.2E-2</v>
      </c>
      <c r="BI189" s="176">
        <v>0</v>
      </c>
      <c r="BJ189" s="176">
        <v>5</v>
      </c>
      <c r="BK189" s="169"/>
      <c r="BL189" s="185">
        <v>0.8</v>
      </c>
      <c r="BM189" s="182">
        <v>0.84</v>
      </c>
      <c r="BN189" s="186">
        <v>1.5E-3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260</v>
      </c>
      <c r="C190" s="165" t="s">
        <v>264</v>
      </c>
      <c r="D190" s="166">
        <v>2.6634026094999999</v>
      </c>
      <c r="E190" s="167"/>
      <c r="F190" s="168">
        <v>0.01</v>
      </c>
      <c r="G190" s="168">
        <v>0.01</v>
      </c>
      <c r="H190" s="169"/>
      <c r="I190" s="170">
        <v>2</v>
      </c>
      <c r="J190" s="170">
        <v>2</v>
      </c>
      <c r="K190" s="167"/>
      <c r="L190" s="171">
        <v>-91.368880000000004</v>
      </c>
      <c r="M190" s="171">
        <v>1730.10049</v>
      </c>
      <c r="N190" s="171">
        <v>1638.73161</v>
      </c>
      <c r="O190" s="166">
        <v>615.27746655907902</v>
      </c>
      <c r="P190" s="172">
        <v>244.16499999999999</v>
      </c>
      <c r="Q190" s="178">
        <v>2.5199249137225999</v>
      </c>
      <c r="R190" s="179">
        <v>858.35997222171898</v>
      </c>
      <c r="S190" s="168">
        <v>0.01</v>
      </c>
      <c r="T190" s="168">
        <v>0.01</v>
      </c>
      <c r="U190" s="175">
        <v>0</v>
      </c>
      <c r="V190" s="176">
        <v>0</v>
      </c>
      <c r="W190" s="167"/>
      <c r="X190" s="175">
        <v>1323.9336450000001</v>
      </c>
      <c r="Y190" s="166">
        <v>497.08355780598299</v>
      </c>
      <c r="Z190" s="177">
        <v>573</v>
      </c>
      <c r="AA190" s="188">
        <v>0.86751057208723104</v>
      </c>
      <c r="AB190" s="171">
        <v>-507.42198929220001</v>
      </c>
      <c r="AC190" s="168"/>
      <c r="AD190" s="168"/>
      <c r="AE190" s="176">
        <v>203</v>
      </c>
      <c r="AF190" s="176">
        <v>508</v>
      </c>
      <c r="AG190" s="167"/>
      <c r="AH190" s="180">
        <v>108.7</v>
      </c>
      <c r="AI190" s="166">
        <v>40.812455320228999</v>
      </c>
      <c r="AJ190" s="181" t="s">
        <v>53</v>
      </c>
      <c r="AK190" s="173">
        <v>0.64781675111474601</v>
      </c>
      <c r="AL190" s="174">
        <v>-92.653237278199995</v>
      </c>
      <c r="AM190" s="168"/>
      <c r="AN190" s="168"/>
      <c r="AO190" s="176">
        <v>60</v>
      </c>
      <c r="AP190" s="176">
        <v>93</v>
      </c>
      <c r="AQ190" s="167"/>
      <c r="AR190" s="180">
        <v>11.8</v>
      </c>
      <c r="AS190" s="166">
        <v>4.4304229326467501</v>
      </c>
      <c r="AT190" s="181" t="s">
        <v>54</v>
      </c>
      <c r="AU190" s="173">
        <v>0.27690143329042199</v>
      </c>
      <c r="AV190" s="174">
        <v>-39.337330102400003</v>
      </c>
      <c r="AW190" s="168"/>
      <c r="AX190" s="168"/>
      <c r="AY190" s="176">
        <v>31</v>
      </c>
      <c r="AZ190" s="176">
        <v>40</v>
      </c>
      <c r="BA190" s="167"/>
      <c r="BB190" s="184">
        <v>79.2</v>
      </c>
      <c r="BC190" s="180">
        <v>29.736397988612101</v>
      </c>
      <c r="BD190" s="181" t="s">
        <v>55</v>
      </c>
      <c r="BE190" s="188">
        <v>0.92926243714412804</v>
      </c>
      <c r="BF190" s="171">
        <v>-23.074660204800001</v>
      </c>
      <c r="BG190" s="168"/>
      <c r="BH190" s="168"/>
      <c r="BI190" s="176">
        <v>7</v>
      </c>
      <c r="BJ190" s="176">
        <v>24</v>
      </c>
      <c r="BK190" s="169"/>
      <c r="BL190" s="185">
        <v>0.8</v>
      </c>
      <c r="BM190" s="188">
        <v>0.75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260</v>
      </c>
      <c r="C191" s="165" t="s">
        <v>265</v>
      </c>
      <c r="D191" s="166">
        <v>2.7229266552000002</v>
      </c>
      <c r="E191" s="167"/>
      <c r="F191" s="168">
        <v>0.05</v>
      </c>
      <c r="G191" s="168">
        <v>0.05</v>
      </c>
      <c r="H191" s="169"/>
      <c r="I191" s="170">
        <v>5</v>
      </c>
      <c r="J191" s="170">
        <v>5</v>
      </c>
      <c r="K191" s="167"/>
      <c r="L191" s="171">
        <v>808.66574000000003</v>
      </c>
      <c r="M191" s="171">
        <v>27.365290000000002</v>
      </c>
      <c r="N191" s="171">
        <v>836.03102999999999</v>
      </c>
      <c r="O191" s="166">
        <v>307.03398800824198</v>
      </c>
      <c r="P191" s="172">
        <v>217.55099999999999</v>
      </c>
      <c r="Q191" s="178">
        <v>1.4113195894674899</v>
      </c>
      <c r="R191" s="179">
        <v>125.180529881502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1898.3968299999999</v>
      </c>
      <c r="Y191" s="166">
        <v>697.18985135887203</v>
      </c>
      <c r="Z191" s="177">
        <v>573</v>
      </c>
      <c r="AA191" s="178">
        <v>1.21673621528599</v>
      </c>
      <c r="AB191" s="179">
        <v>26.112461884479899</v>
      </c>
      <c r="AC191" s="168">
        <v>0.02</v>
      </c>
      <c r="AD191" s="168">
        <v>0.02</v>
      </c>
      <c r="AE191" s="176">
        <v>0</v>
      </c>
      <c r="AF191" s="176">
        <v>0</v>
      </c>
      <c r="AG191" s="167"/>
      <c r="AH191" s="180">
        <v>169.4</v>
      </c>
      <c r="AI191" s="166">
        <v>62.2124726262807</v>
      </c>
      <c r="AJ191" s="181" t="s">
        <v>53</v>
      </c>
      <c r="AK191" s="188">
        <v>0.98749956549651896</v>
      </c>
      <c r="AL191" s="171">
        <v>-36.453255133120003</v>
      </c>
      <c r="AM191" s="168"/>
      <c r="AN191" s="168"/>
      <c r="AO191" s="176">
        <v>3</v>
      </c>
      <c r="AP191" s="176">
        <v>37</v>
      </c>
      <c r="AQ191" s="167"/>
      <c r="AR191" s="180">
        <v>25.8</v>
      </c>
      <c r="AS191" s="166">
        <v>9.4750991367062696</v>
      </c>
      <c r="AT191" s="181" t="s">
        <v>54</v>
      </c>
      <c r="AU191" s="173">
        <v>0.59219369604414196</v>
      </c>
      <c r="AV191" s="174">
        <v>-26.480191779839998</v>
      </c>
      <c r="AW191" s="168"/>
      <c r="AX191" s="168"/>
      <c r="AY191" s="176">
        <v>18</v>
      </c>
      <c r="AZ191" s="176">
        <v>27</v>
      </c>
      <c r="BA191" s="167"/>
      <c r="BB191" s="184">
        <v>107.4</v>
      </c>
      <c r="BC191" s="180">
        <v>39.4428545458237</v>
      </c>
      <c r="BD191" s="181" t="s">
        <v>55</v>
      </c>
      <c r="BE191" s="178">
        <v>1.2325892045569899</v>
      </c>
      <c r="BF191" s="179">
        <v>2.8396164403199999</v>
      </c>
      <c r="BG191" s="168">
        <v>0.02</v>
      </c>
      <c r="BH191" s="168">
        <v>0.02</v>
      </c>
      <c r="BI191" s="176">
        <v>0</v>
      </c>
      <c r="BJ191" s="176">
        <v>0</v>
      </c>
      <c r="BK191" s="169"/>
      <c r="BL191" s="185">
        <v>0.8</v>
      </c>
      <c r="BM191" s="182">
        <v>0.81</v>
      </c>
      <c r="BN191" s="186">
        <v>3.7500000000000001E-4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260</v>
      </c>
      <c r="C192" s="165" t="s">
        <v>266</v>
      </c>
      <c r="D192" s="166">
        <v>3.8643758766</v>
      </c>
      <c r="E192" s="167"/>
      <c r="F192" s="168">
        <v>3.1E-2</v>
      </c>
      <c r="G192" s="168">
        <v>3.1E-2</v>
      </c>
      <c r="H192" s="169"/>
      <c r="I192" s="170">
        <v>4</v>
      </c>
      <c r="J192" s="170">
        <v>4</v>
      </c>
      <c r="K192" s="167"/>
      <c r="L192" s="171">
        <v>1895.9908600000001</v>
      </c>
      <c r="M192" s="171">
        <v>2326.8432699999998</v>
      </c>
      <c r="N192" s="171">
        <v>4222.8341300000002</v>
      </c>
      <c r="O192" s="166">
        <v>1092.75967577858</v>
      </c>
      <c r="P192" s="172">
        <v>234.35599999999999</v>
      </c>
      <c r="Q192" s="178">
        <v>4.6628192825384396</v>
      </c>
      <c r="R192" s="179">
        <v>3136.0665224762402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2221.2308600000001</v>
      </c>
      <c r="Y192" s="166">
        <v>574.796792788777</v>
      </c>
      <c r="Z192" s="177">
        <v>573</v>
      </c>
      <c r="AA192" s="182">
        <v>1.00313576402928</v>
      </c>
      <c r="AB192" s="183">
        <v>-435.91399275016101</v>
      </c>
      <c r="AC192" s="168">
        <v>1E-3</v>
      </c>
      <c r="AD192" s="168">
        <v>1E-3</v>
      </c>
      <c r="AE192" s="176">
        <v>0</v>
      </c>
      <c r="AF192" s="176">
        <v>436</v>
      </c>
      <c r="AG192" s="167"/>
      <c r="AH192" s="180">
        <v>237</v>
      </c>
      <c r="AI192" s="166">
        <v>61.329437810412998</v>
      </c>
      <c r="AJ192" s="181" t="s">
        <v>53</v>
      </c>
      <c r="AK192" s="188">
        <v>0.97348313984782597</v>
      </c>
      <c r="AL192" s="171">
        <v>-55.146816270960002</v>
      </c>
      <c r="AM192" s="168"/>
      <c r="AN192" s="168"/>
      <c r="AO192" s="176">
        <v>7</v>
      </c>
      <c r="AP192" s="176">
        <v>56</v>
      </c>
      <c r="AQ192" s="167"/>
      <c r="AR192" s="180">
        <v>35.6</v>
      </c>
      <c r="AS192" s="166">
        <v>9.2123543715219594</v>
      </c>
      <c r="AT192" s="181" t="s">
        <v>54</v>
      </c>
      <c r="AU192" s="173">
        <v>0.57577214822012202</v>
      </c>
      <c r="AV192" s="174">
        <v>-38.596016830720004</v>
      </c>
      <c r="AW192" s="168"/>
      <c r="AX192" s="168"/>
      <c r="AY192" s="176">
        <v>27</v>
      </c>
      <c r="AZ192" s="176">
        <v>39</v>
      </c>
      <c r="BA192" s="167"/>
      <c r="BB192" s="184">
        <v>158.19999999999999</v>
      </c>
      <c r="BC192" s="180">
        <v>40.938046673448703</v>
      </c>
      <c r="BD192" s="181" t="s">
        <v>55</v>
      </c>
      <c r="BE192" s="178">
        <v>1.27931395854527</v>
      </c>
      <c r="BF192" s="179">
        <v>9.8079663385600195</v>
      </c>
      <c r="BG192" s="168">
        <v>0.02</v>
      </c>
      <c r="BH192" s="168">
        <v>0.02</v>
      </c>
      <c r="BI192" s="176">
        <v>0</v>
      </c>
      <c r="BJ192" s="176">
        <v>0</v>
      </c>
      <c r="BK192" s="169"/>
      <c r="BL192" s="185">
        <v>0.8</v>
      </c>
      <c r="BM192" s="188">
        <v>0.74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260</v>
      </c>
      <c r="C193" s="165" t="s">
        <v>267</v>
      </c>
      <c r="D193" s="166">
        <v>3.3153751046000002</v>
      </c>
      <c r="E193" s="167"/>
      <c r="F193" s="168">
        <v>3.7999999999999999E-2</v>
      </c>
      <c r="G193" s="168">
        <v>3.7999999999999999E-2</v>
      </c>
      <c r="H193" s="169"/>
      <c r="I193" s="170">
        <v>4</v>
      </c>
      <c r="J193" s="170">
        <v>4</v>
      </c>
      <c r="K193" s="167"/>
      <c r="L193" s="171">
        <v>2637.0331999999999</v>
      </c>
      <c r="M193" s="171">
        <v>494.10246999999998</v>
      </c>
      <c r="N193" s="171">
        <v>3131.1356700000001</v>
      </c>
      <c r="O193" s="166">
        <v>944.42878142374502</v>
      </c>
      <c r="P193" s="172">
        <v>251.035</v>
      </c>
      <c r="Q193" s="178">
        <v>3.7621398666470598</v>
      </c>
      <c r="R193" s="179">
        <v>2132.4054427400902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2055.7672750000002</v>
      </c>
      <c r="Y193" s="166">
        <v>620.07079444726298</v>
      </c>
      <c r="Z193" s="177">
        <v>573</v>
      </c>
      <c r="AA193" s="182">
        <v>1.0821479833285601</v>
      </c>
      <c r="AB193" s="183">
        <v>-223.884646922961</v>
      </c>
      <c r="AC193" s="168">
        <v>8.0000000000000002E-3</v>
      </c>
      <c r="AD193" s="168">
        <v>8.0000000000000002E-3</v>
      </c>
      <c r="AE193" s="176">
        <v>0</v>
      </c>
      <c r="AF193" s="176">
        <v>224</v>
      </c>
      <c r="AG193" s="167"/>
      <c r="AH193" s="180">
        <v>208.85</v>
      </c>
      <c r="AI193" s="166">
        <v>62.9943802468161</v>
      </c>
      <c r="AJ193" s="181" t="s">
        <v>53</v>
      </c>
      <c r="AK193" s="188">
        <v>0.99991079756850898</v>
      </c>
      <c r="AL193" s="171">
        <v>-41.79235790776</v>
      </c>
      <c r="AM193" s="168">
        <v>0</v>
      </c>
      <c r="AN193" s="168">
        <v>0</v>
      </c>
      <c r="AO193" s="176">
        <v>1</v>
      </c>
      <c r="AP193" s="176">
        <v>42</v>
      </c>
      <c r="AQ193" s="167"/>
      <c r="AR193" s="180">
        <v>35.1</v>
      </c>
      <c r="AS193" s="166">
        <v>10.587037331401699</v>
      </c>
      <c r="AT193" s="181" t="s">
        <v>54</v>
      </c>
      <c r="AU193" s="173">
        <v>0.66168983321260599</v>
      </c>
      <c r="AV193" s="174">
        <v>-28.555202008319998</v>
      </c>
      <c r="AW193" s="168"/>
      <c r="AX193" s="168"/>
      <c r="AY193" s="176">
        <v>18</v>
      </c>
      <c r="AZ193" s="176">
        <v>29</v>
      </c>
      <c r="BA193" s="167"/>
      <c r="BB193" s="184">
        <v>137.80000000000001</v>
      </c>
      <c r="BC193" s="180">
        <v>41.563924338095497</v>
      </c>
      <c r="BD193" s="181" t="s">
        <v>55</v>
      </c>
      <c r="BE193" s="178">
        <v>1.29887263556549</v>
      </c>
      <c r="BF193" s="179">
        <v>10.489595983359999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0.75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260</v>
      </c>
      <c r="C194" s="165" t="s">
        <v>268</v>
      </c>
      <c r="D194" s="166">
        <v>1.6811262612</v>
      </c>
      <c r="E194" s="167"/>
      <c r="F194" s="168">
        <v>5.6000000000000001E-2</v>
      </c>
      <c r="G194" s="168">
        <v>5.6000000000000001E-2</v>
      </c>
      <c r="H194" s="169"/>
      <c r="I194" s="170">
        <v>5</v>
      </c>
      <c r="J194" s="170">
        <v>5</v>
      </c>
      <c r="K194" s="167"/>
      <c r="L194" s="171">
        <v>1523.2565400000001</v>
      </c>
      <c r="M194" s="171">
        <v>637.91494</v>
      </c>
      <c r="N194" s="171">
        <v>2161.17148</v>
      </c>
      <c r="O194" s="166">
        <v>1285.5497709359099</v>
      </c>
      <c r="P194" s="172">
        <v>221.102</v>
      </c>
      <c r="Q194" s="178">
        <v>5.81428377371489</v>
      </c>
      <c r="R194" s="179">
        <v>1715.13102567539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1664.7560699999999</v>
      </c>
      <c r="Y194" s="166">
        <v>990.26236661824896</v>
      </c>
      <c r="Z194" s="177">
        <v>573</v>
      </c>
      <c r="AA194" s="178">
        <v>1.7282065735048</v>
      </c>
      <c r="AB194" s="179">
        <v>508.81365279888001</v>
      </c>
      <c r="AC194" s="168">
        <v>0.02</v>
      </c>
      <c r="AD194" s="168">
        <v>0.02</v>
      </c>
      <c r="AE194" s="176">
        <v>0</v>
      </c>
      <c r="AF194" s="176">
        <v>0</v>
      </c>
      <c r="AG194" s="167"/>
      <c r="AH194" s="180">
        <v>112.7</v>
      </c>
      <c r="AI194" s="166">
        <v>67.038391226816003</v>
      </c>
      <c r="AJ194" s="181" t="s">
        <v>53</v>
      </c>
      <c r="AK194" s="182">
        <v>1.0641014480447</v>
      </c>
      <c r="AL194" s="183">
        <v>-14.393145346720001</v>
      </c>
      <c r="AM194" s="168">
        <v>6.0000000000000001E-3</v>
      </c>
      <c r="AN194" s="168">
        <v>6.0000000000000001E-3</v>
      </c>
      <c r="AO194" s="176">
        <v>0</v>
      </c>
      <c r="AP194" s="176">
        <v>15</v>
      </c>
      <c r="AQ194" s="167"/>
      <c r="AR194" s="180">
        <v>8</v>
      </c>
      <c r="AS194" s="166">
        <v>4.7587145502619999</v>
      </c>
      <c r="AT194" s="181" t="s">
        <v>54</v>
      </c>
      <c r="AU194" s="173">
        <v>0.29741965939137499</v>
      </c>
      <c r="AV194" s="174">
        <v>-24.277624215039999</v>
      </c>
      <c r="AW194" s="168"/>
      <c r="AX194" s="168"/>
      <c r="AY194" s="176">
        <v>19</v>
      </c>
      <c r="AZ194" s="176">
        <v>25</v>
      </c>
      <c r="BA194" s="167"/>
      <c r="BB194" s="184">
        <v>70.599999999999994</v>
      </c>
      <c r="BC194" s="180">
        <v>41.995655906062197</v>
      </c>
      <c r="BD194" s="181" t="s">
        <v>55</v>
      </c>
      <c r="BE194" s="178">
        <v>1.3123642470644401</v>
      </c>
      <c r="BF194" s="179">
        <v>6.0447515699200096</v>
      </c>
      <c r="BG194" s="168">
        <v>0.02</v>
      </c>
      <c r="BH194" s="168">
        <v>0.02</v>
      </c>
      <c r="BI194" s="176">
        <v>0</v>
      </c>
      <c r="BJ194" s="176">
        <v>0</v>
      </c>
      <c r="BK194" s="169"/>
      <c r="BL194" s="185">
        <v>0.8</v>
      </c>
      <c r="BM194" s="188">
        <v>0.79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260</v>
      </c>
      <c r="C195" s="165" t="s">
        <v>269</v>
      </c>
      <c r="D195" s="166">
        <v>2.9011900208000001</v>
      </c>
      <c r="E195" s="167"/>
      <c r="F195" s="168">
        <v>2.5000000000000001E-2</v>
      </c>
      <c r="G195" s="168">
        <v>2.5000000000000001E-2</v>
      </c>
      <c r="H195" s="169"/>
      <c r="I195" s="170">
        <v>4</v>
      </c>
      <c r="J195" s="170">
        <v>4</v>
      </c>
      <c r="K195" s="167"/>
      <c r="L195" s="171">
        <v>1226.41146</v>
      </c>
      <c r="M195" s="171">
        <v>1047.0622499999999</v>
      </c>
      <c r="N195" s="171">
        <v>2273.4737100000002</v>
      </c>
      <c r="O195" s="166">
        <v>783.63488558156996</v>
      </c>
      <c r="P195" s="172">
        <v>220.88900000000001</v>
      </c>
      <c r="Q195" s="178">
        <v>3.54764105764239</v>
      </c>
      <c r="R195" s="179">
        <v>1504.4645549946099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1919.0266750000001</v>
      </c>
      <c r="Y195" s="166">
        <v>661.46190399167006</v>
      </c>
      <c r="Z195" s="177">
        <v>573</v>
      </c>
      <c r="AA195" s="182">
        <v>1.15438377659977</v>
      </c>
      <c r="AB195" s="183">
        <v>-75.831583302080205</v>
      </c>
      <c r="AC195" s="168">
        <v>1.4999999999999999E-2</v>
      </c>
      <c r="AD195" s="168">
        <v>1.4999999999999999E-2</v>
      </c>
      <c r="AE195" s="176">
        <v>0</v>
      </c>
      <c r="AF195" s="176">
        <v>76</v>
      </c>
      <c r="AG195" s="167"/>
      <c r="AH195" s="180">
        <v>121.15</v>
      </c>
      <c r="AI195" s="166">
        <v>41.758726292114098</v>
      </c>
      <c r="AJ195" s="181" t="s">
        <v>53</v>
      </c>
      <c r="AK195" s="173">
        <v>0.66283692527165206</v>
      </c>
      <c r="AL195" s="174">
        <v>-98.17996557248</v>
      </c>
      <c r="AM195" s="168"/>
      <c r="AN195" s="168"/>
      <c r="AO195" s="176">
        <v>62</v>
      </c>
      <c r="AP195" s="176">
        <v>99</v>
      </c>
      <c r="AQ195" s="167"/>
      <c r="AR195" s="180">
        <v>14.5</v>
      </c>
      <c r="AS195" s="166">
        <v>4.9979490815984704</v>
      </c>
      <c r="AT195" s="181" t="s">
        <v>54</v>
      </c>
      <c r="AU195" s="173">
        <v>0.31237181759990401</v>
      </c>
      <c r="AV195" s="174">
        <v>-41.202848399360001</v>
      </c>
      <c r="AW195" s="168"/>
      <c r="AX195" s="168"/>
      <c r="AY195" s="176">
        <v>32</v>
      </c>
      <c r="AZ195" s="176">
        <v>42</v>
      </c>
      <c r="BA195" s="167"/>
      <c r="BB195" s="184">
        <v>80.8</v>
      </c>
      <c r="BC195" s="180">
        <v>27.850640399528</v>
      </c>
      <c r="BD195" s="181" t="s">
        <v>55</v>
      </c>
      <c r="BE195" s="188">
        <v>0.87033251248525001</v>
      </c>
      <c r="BF195" s="171">
        <v>-30.60569679872</v>
      </c>
      <c r="BG195" s="168"/>
      <c r="BH195" s="168"/>
      <c r="BI195" s="176">
        <v>13</v>
      </c>
      <c r="BJ195" s="176">
        <v>31</v>
      </c>
      <c r="BK195" s="169"/>
      <c r="BL195" s="185">
        <v>0.8</v>
      </c>
      <c r="BM195" s="182">
        <v>0.82</v>
      </c>
      <c r="BN195" s="186">
        <v>7.5000000000000002E-4</v>
      </c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270</v>
      </c>
      <c r="D196" s="166">
        <v>2.6790986065000002</v>
      </c>
      <c r="E196" s="167"/>
      <c r="F196" s="168">
        <v>5.5E-2</v>
      </c>
      <c r="G196" s="168">
        <v>5.5E-2</v>
      </c>
      <c r="H196" s="169"/>
      <c r="I196" s="170">
        <v>5</v>
      </c>
      <c r="J196" s="170">
        <v>5</v>
      </c>
      <c r="K196" s="167"/>
      <c r="L196" s="171">
        <v>632.11144000000002</v>
      </c>
      <c r="M196" s="171">
        <v>1112.1564000000001</v>
      </c>
      <c r="N196" s="171">
        <v>1744.26784</v>
      </c>
      <c r="O196" s="166">
        <v>651.06518877956796</v>
      </c>
      <c r="P196" s="172">
        <v>221.102</v>
      </c>
      <c r="Q196" s="178">
        <v>2.94463726596579</v>
      </c>
      <c r="R196" s="179">
        <v>1033.44296788676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2064.6347449999998</v>
      </c>
      <c r="Y196" s="166">
        <v>770.645298381629</v>
      </c>
      <c r="Z196" s="177">
        <v>573</v>
      </c>
      <c r="AA196" s="178">
        <v>1.3449307127079</v>
      </c>
      <c r="AB196" s="179">
        <v>222.48654317059999</v>
      </c>
      <c r="AC196" s="168">
        <v>0.02</v>
      </c>
      <c r="AD196" s="168">
        <v>0.02</v>
      </c>
      <c r="AE196" s="176">
        <v>0</v>
      </c>
      <c r="AF196" s="176">
        <v>0</v>
      </c>
      <c r="AG196" s="167"/>
      <c r="AH196" s="180">
        <v>177.1</v>
      </c>
      <c r="AI196" s="166">
        <v>66.104323137014006</v>
      </c>
      <c r="AJ196" s="181" t="s">
        <v>53</v>
      </c>
      <c r="AK196" s="182">
        <v>1.04927497042879</v>
      </c>
      <c r="AL196" s="183">
        <v>-25.439854651400001</v>
      </c>
      <c r="AM196" s="168">
        <v>5.0000000000000001E-3</v>
      </c>
      <c r="AN196" s="168">
        <v>5.0000000000000001E-3</v>
      </c>
      <c r="AO196" s="176">
        <v>0</v>
      </c>
      <c r="AP196" s="176">
        <v>26</v>
      </c>
      <c r="AQ196" s="167"/>
      <c r="AR196" s="180">
        <v>19</v>
      </c>
      <c r="AS196" s="166">
        <v>7.0919375471669497</v>
      </c>
      <c r="AT196" s="181" t="s">
        <v>54</v>
      </c>
      <c r="AU196" s="173">
        <v>0.44324609669793402</v>
      </c>
      <c r="AV196" s="174">
        <v>-32.4386932448</v>
      </c>
      <c r="AW196" s="168"/>
      <c r="AX196" s="168"/>
      <c r="AY196" s="176">
        <v>24</v>
      </c>
      <c r="AZ196" s="176">
        <v>33</v>
      </c>
      <c r="BA196" s="167"/>
      <c r="BB196" s="184">
        <v>142.4</v>
      </c>
      <c r="BC196" s="180">
        <v>53.152205616661803</v>
      </c>
      <c r="BD196" s="181" t="s">
        <v>55</v>
      </c>
      <c r="BE196" s="178">
        <v>1.66100642552068</v>
      </c>
      <c r="BF196" s="179">
        <v>39.522613510399999</v>
      </c>
      <c r="BG196" s="168">
        <v>0.02</v>
      </c>
      <c r="BH196" s="168">
        <v>0.02</v>
      </c>
      <c r="BI196" s="176">
        <v>0</v>
      </c>
      <c r="BJ196" s="176">
        <v>0</v>
      </c>
      <c r="BK196" s="169"/>
      <c r="BL196" s="185">
        <v>0.8</v>
      </c>
      <c r="BM196" s="188">
        <v>0.79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271</v>
      </c>
      <c r="D197" s="166">
        <v>1.8440784321000001</v>
      </c>
      <c r="E197" s="167"/>
      <c r="F197" s="168">
        <v>0.01</v>
      </c>
      <c r="G197" s="168">
        <v>0.01</v>
      </c>
      <c r="H197" s="169"/>
      <c r="I197" s="170">
        <v>3</v>
      </c>
      <c r="J197" s="170">
        <v>3</v>
      </c>
      <c r="K197" s="167"/>
      <c r="L197" s="171">
        <v>395.24865</v>
      </c>
      <c r="M197" s="171">
        <v>827.41471000000001</v>
      </c>
      <c r="N197" s="171">
        <v>1222.66336</v>
      </c>
      <c r="O197" s="166">
        <v>663.02134373300805</v>
      </c>
      <c r="P197" s="172">
        <v>214.857</v>
      </c>
      <c r="Q197" s="178">
        <v>3.08587266755567</v>
      </c>
      <c r="R197" s="179">
        <v>747.20756837714805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728.95125499999995</v>
      </c>
      <c r="Y197" s="166">
        <v>395.29297795098898</v>
      </c>
      <c r="Z197" s="177">
        <v>573</v>
      </c>
      <c r="AA197" s="173">
        <v>0.68986558106629903</v>
      </c>
      <c r="AB197" s="174">
        <v>-539.03707491195996</v>
      </c>
      <c r="AC197" s="168"/>
      <c r="AD197" s="168"/>
      <c r="AE197" s="176">
        <v>328</v>
      </c>
      <c r="AF197" s="176">
        <v>540</v>
      </c>
      <c r="AG197" s="167"/>
      <c r="AH197" s="180">
        <v>63</v>
      </c>
      <c r="AI197" s="166">
        <v>34.163405906904302</v>
      </c>
      <c r="AJ197" s="181" t="s">
        <v>53</v>
      </c>
      <c r="AK197" s="173">
        <v>0.54227628423657603</v>
      </c>
      <c r="AL197" s="174">
        <v>-76.412329466759999</v>
      </c>
      <c r="AM197" s="168"/>
      <c r="AN197" s="168"/>
      <c r="AO197" s="176">
        <v>54</v>
      </c>
      <c r="AP197" s="176">
        <v>77</v>
      </c>
      <c r="AQ197" s="167"/>
      <c r="AR197" s="180">
        <v>9.6</v>
      </c>
      <c r="AS197" s="166">
        <v>5.2058523286711296</v>
      </c>
      <c r="AT197" s="181" t="s">
        <v>54</v>
      </c>
      <c r="AU197" s="173">
        <v>0.32536577054194599</v>
      </c>
      <c r="AV197" s="174">
        <v>-25.806305896320001</v>
      </c>
      <c r="AW197" s="168"/>
      <c r="AX197" s="168"/>
      <c r="AY197" s="176">
        <v>20</v>
      </c>
      <c r="AZ197" s="176">
        <v>26</v>
      </c>
      <c r="BA197" s="167"/>
      <c r="BB197" s="184">
        <v>39.6</v>
      </c>
      <c r="BC197" s="180">
        <v>21.4741408557684</v>
      </c>
      <c r="BD197" s="181" t="s">
        <v>55</v>
      </c>
      <c r="BE197" s="173">
        <v>0.67106690174276296</v>
      </c>
      <c r="BF197" s="174">
        <v>-31.212611792640001</v>
      </c>
      <c r="BG197" s="168"/>
      <c r="BH197" s="168"/>
      <c r="BI197" s="176">
        <v>20</v>
      </c>
      <c r="BJ197" s="176">
        <v>32</v>
      </c>
      <c r="BK197" s="169"/>
      <c r="BL197" s="185">
        <v>0.8</v>
      </c>
      <c r="BM197" s="182">
        <v>0.83</v>
      </c>
      <c r="BN197" s="186">
        <v>1.1249999999999999E-3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272</v>
      </c>
      <c r="D198" s="166">
        <v>9.2280619187999999</v>
      </c>
      <c r="E198" s="167"/>
      <c r="F198" s="168">
        <v>4.7E-2</v>
      </c>
      <c r="G198" s="168">
        <v>4.7E-2</v>
      </c>
      <c r="H198" s="169"/>
      <c r="I198" s="170">
        <v>5</v>
      </c>
      <c r="J198" s="170">
        <v>5</v>
      </c>
      <c r="K198" s="167"/>
      <c r="L198" s="171">
        <v>5114.7327699999996</v>
      </c>
      <c r="M198" s="171">
        <v>2644.6497899999999</v>
      </c>
      <c r="N198" s="171">
        <v>7759.38256</v>
      </c>
      <c r="O198" s="166">
        <v>840.84639096234196</v>
      </c>
      <c r="P198" s="172">
        <v>241.29400000000001</v>
      </c>
      <c r="Q198" s="178">
        <v>3.4847380828464098</v>
      </c>
      <c r="R198" s="179">
        <v>5087.3713928380903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6146.8165250000002</v>
      </c>
      <c r="Y198" s="166">
        <v>666.10048557187395</v>
      </c>
      <c r="Z198" s="177">
        <v>573</v>
      </c>
      <c r="AA198" s="182">
        <v>1.1624790324116501</v>
      </c>
      <c r="AB198" s="183">
        <v>-198.39885036688</v>
      </c>
      <c r="AC198" s="168">
        <v>1.6E-2</v>
      </c>
      <c r="AD198" s="168">
        <v>1.6E-2</v>
      </c>
      <c r="AE198" s="176">
        <v>0</v>
      </c>
      <c r="AF198" s="176">
        <v>199</v>
      </c>
      <c r="AG198" s="167"/>
      <c r="AH198" s="180">
        <v>584.5</v>
      </c>
      <c r="AI198" s="166">
        <v>63.339410283888398</v>
      </c>
      <c r="AJ198" s="181" t="s">
        <v>53</v>
      </c>
      <c r="AK198" s="182">
        <v>1.0053874648236301</v>
      </c>
      <c r="AL198" s="183">
        <v>-113.14148106128</v>
      </c>
      <c r="AM198" s="168">
        <v>1E-3</v>
      </c>
      <c r="AN198" s="168">
        <v>1E-3</v>
      </c>
      <c r="AO198" s="176">
        <v>0</v>
      </c>
      <c r="AP198" s="176">
        <v>114</v>
      </c>
      <c r="AQ198" s="167"/>
      <c r="AR198" s="180">
        <v>140.4</v>
      </c>
      <c r="AS198" s="166">
        <v>15.214462282049499</v>
      </c>
      <c r="AT198" s="181" t="s">
        <v>54</v>
      </c>
      <c r="AU198" s="188">
        <v>0.95090389262809405</v>
      </c>
      <c r="AV198" s="171">
        <v>-36.778788840959997</v>
      </c>
      <c r="AW198" s="168"/>
      <c r="AX198" s="168"/>
      <c r="AY198" s="176">
        <v>8</v>
      </c>
      <c r="AZ198" s="176">
        <v>37</v>
      </c>
      <c r="BA198" s="167"/>
      <c r="BB198" s="184">
        <v>427.8</v>
      </c>
      <c r="BC198" s="180">
        <v>46.358596611544002</v>
      </c>
      <c r="BD198" s="181" t="s">
        <v>55</v>
      </c>
      <c r="BE198" s="178">
        <v>1.44870614411075</v>
      </c>
      <c r="BF198" s="179">
        <v>73.442422318080105</v>
      </c>
      <c r="BG198" s="168">
        <v>0.02</v>
      </c>
      <c r="BH198" s="168">
        <v>0.02</v>
      </c>
      <c r="BI198" s="176">
        <v>0</v>
      </c>
      <c r="BJ198" s="176">
        <v>0</v>
      </c>
      <c r="BK198" s="169"/>
      <c r="BL198" s="185">
        <v>0.8</v>
      </c>
      <c r="BM198" s="188">
        <v>0.78</v>
      </c>
      <c r="BN198" s="186"/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273</v>
      </c>
      <c r="D199" s="166">
        <v>3.8051258325999999</v>
      </c>
      <c r="E199" s="167"/>
      <c r="F199" s="168">
        <v>4.3999999999999997E-2</v>
      </c>
      <c r="G199" s="168">
        <v>4.3999999999999997E-2</v>
      </c>
      <c r="H199" s="169"/>
      <c r="I199" s="170">
        <v>5</v>
      </c>
      <c r="J199" s="170">
        <v>5</v>
      </c>
      <c r="K199" s="167"/>
      <c r="L199" s="171">
        <v>1875.0613000000001</v>
      </c>
      <c r="M199" s="171">
        <v>2177.9956999999999</v>
      </c>
      <c r="N199" s="171">
        <v>4053.0569999999998</v>
      </c>
      <c r="O199" s="166">
        <v>1065.15715335243</v>
      </c>
      <c r="P199" s="172">
        <v>224.04499999999999</v>
      </c>
      <c r="Q199" s="178">
        <v>4.7542107761942001</v>
      </c>
      <c r="R199" s="179">
        <v>3030.03369940216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3139.0997750000001</v>
      </c>
      <c r="Y199" s="166">
        <v>824.96608866548002</v>
      </c>
      <c r="Z199" s="177">
        <v>573</v>
      </c>
      <c r="AA199" s="178">
        <v>1.4397313938315499</v>
      </c>
      <c r="AB199" s="179">
        <v>522.69525250423897</v>
      </c>
      <c r="AC199" s="168">
        <v>0.02</v>
      </c>
      <c r="AD199" s="168">
        <v>0.02</v>
      </c>
      <c r="AE199" s="176">
        <v>0</v>
      </c>
      <c r="AF199" s="176">
        <v>0</v>
      </c>
      <c r="AG199" s="167"/>
      <c r="AH199" s="180">
        <v>201.4</v>
      </c>
      <c r="AI199" s="166">
        <v>52.928604429984297</v>
      </c>
      <c r="AJ199" s="181" t="s">
        <v>53</v>
      </c>
      <c r="AK199" s="188">
        <v>0.84013657825371901</v>
      </c>
      <c r="AL199" s="171">
        <v>-86.267512944559996</v>
      </c>
      <c r="AM199" s="168"/>
      <c r="AN199" s="168"/>
      <c r="AO199" s="176">
        <v>39</v>
      </c>
      <c r="AP199" s="176">
        <v>87</v>
      </c>
      <c r="AQ199" s="167"/>
      <c r="AR199" s="180">
        <v>37.4</v>
      </c>
      <c r="AS199" s="166">
        <v>9.8288470987160501</v>
      </c>
      <c r="AT199" s="181" t="s">
        <v>54</v>
      </c>
      <c r="AU199" s="173">
        <v>0.61430294366975302</v>
      </c>
      <c r="AV199" s="174">
        <v>-35.658415985920001</v>
      </c>
      <c r="AW199" s="168"/>
      <c r="AX199" s="168"/>
      <c r="AY199" s="176">
        <v>24</v>
      </c>
      <c r="AZ199" s="176">
        <v>36</v>
      </c>
      <c r="BA199" s="167"/>
      <c r="BB199" s="184">
        <v>138.4</v>
      </c>
      <c r="BC199" s="180">
        <v>36.371990333216601</v>
      </c>
      <c r="BD199" s="181" t="s">
        <v>55</v>
      </c>
      <c r="BE199" s="182">
        <v>1.1366246979130199</v>
      </c>
      <c r="BF199" s="183">
        <v>-7.7168319718400102</v>
      </c>
      <c r="BG199" s="168">
        <v>1.4E-2</v>
      </c>
      <c r="BH199" s="168">
        <v>1.4E-2</v>
      </c>
      <c r="BI199" s="176">
        <v>0</v>
      </c>
      <c r="BJ199" s="176">
        <v>8</v>
      </c>
      <c r="BK199" s="169"/>
      <c r="BL199" s="185">
        <v>0.8</v>
      </c>
      <c r="BM199" s="182">
        <v>0.81</v>
      </c>
      <c r="BN199" s="186">
        <v>3.7500000000000001E-4</v>
      </c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274</v>
      </c>
      <c r="D200" s="166">
        <v>2.6579345241999999</v>
      </c>
      <c r="E200" s="167"/>
      <c r="F200" s="168">
        <v>4.9000000000000002E-2</v>
      </c>
      <c r="G200" s="168">
        <v>4.9000000000000002E-2</v>
      </c>
      <c r="H200" s="169"/>
      <c r="I200" s="170">
        <v>5</v>
      </c>
      <c r="J200" s="170">
        <v>5</v>
      </c>
      <c r="K200" s="167"/>
      <c r="L200" s="171">
        <v>1744.11698</v>
      </c>
      <c r="M200" s="171">
        <v>-8.8891500000000008</v>
      </c>
      <c r="N200" s="171">
        <v>1735.22783</v>
      </c>
      <c r="O200" s="166">
        <v>652.84822263342903</v>
      </c>
      <c r="P200" s="172">
        <v>262.75900000000001</v>
      </c>
      <c r="Q200" s="178">
        <v>2.4845893865992399</v>
      </c>
      <c r="R200" s="179">
        <v>897.15236882687896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1662.4342999999999</v>
      </c>
      <c r="Y200" s="166">
        <v>625.46096785449197</v>
      </c>
      <c r="Z200" s="177">
        <v>573</v>
      </c>
      <c r="AA200" s="182">
        <v>1.0915549177216299</v>
      </c>
      <c r="AB200" s="183">
        <v>-165.16147883991999</v>
      </c>
      <c r="AC200" s="168">
        <v>8.9999999999999993E-3</v>
      </c>
      <c r="AD200" s="168">
        <v>8.9999999999999993E-3</v>
      </c>
      <c r="AE200" s="176">
        <v>0</v>
      </c>
      <c r="AF200" s="176">
        <v>166</v>
      </c>
      <c r="AG200" s="167"/>
      <c r="AH200" s="180">
        <v>184.85</v>
      </c>
      <c r="AI200" s="166">
        <v>69.546483676318999</v>
      </c>
      <c r="AJ200" s="181" t="s">
        <v>53</v>
      </c>
      <c r="AK200" s="182">
        <v>1.10391243930665</v>
      </c>
      <c r="AL200" s="183">
        <v>-16.089850029520001</v>
      </c>
      <c r="AM200" s="168">
        <v>0.01</v>
      </c>
      <c r="AN200" s="168">
        <v>0.01</v>
      </c>
      <c r="AO200" s="176">
        <v>0</v>
      </c>
      <c r="AP200" s="176">
        <v>17</v>
      </c>
      <c r="AQ200" s="167"/>
      <c r="AR200" s="180">
        <v>7.6</v>
      </c>
      <c r="AS200" s="166">
        <v>2.8593631373547401</v>
      </c>
      <c r="AT200" s="181" t="s">
        <v>54</v>
      </c>
      <c r="AU200" s="173">
        <v>0.17871019608467101</v>
      </c>
      <c r="AV200" s="174">
        <v>-43.432342864639999</v>
      </c>
      <c r="AW200" s="168"/>
      <c r="AX200" s="168"/>
      <c r="AY200" s="176">
        <v>35</v>
      </c>
      <c r="AZ200" s="176">
        <v>44</v>
      </c>
      <c r="BA200" s="167"/>
      <c r="BB200" s="184">
        <v>114</v>
      </c>
      <c r="BC200" s="180">
        <v>42.890447060321101</v>
      </c>
      <c r="BD200" s="181" t="s">
        <v>55</v>
      </c>
      <c r="BE200" s="178">
        <v>1.34032647063504</v>
      </c>
      <c r="BF200" s="179">
        <v>11.935314270719999</v>
      </c>
      <c r="BG200" s="168">
        <v>0.02</v>
      </c>
      <c r="BH200" s="168">
        <v>0.02</v>
      </c>
      <c r="BI200" s="176">
        <v>0</v>
      </c>
      <c r="BJ200" s="176">
        <v>0</v>
      </c>
      <c r="BK200" s="169"/>
      <c r="BL200" s="185">
        <v>0.8</v>
      </c>
      <c r="BM200" s="188">
        <v>0.76</v>
      </c>
      <c r="BN200" s="186"/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275</v>
      </c>
      <c r="B201" s="165" t="s">
        <v>276</v>
      </c>
      <c r="C201" s="165" t="s">
        <v>277</v>
      </c>
      <c r="D201" s="166">
        <v>3.8329039946000001</v>
      </c>
      <c r="E201" s="167"/>
      <c r="F201" s="168">
        <v>5.6000000000000001E-2</v>
      </c>
      <c r="G201" s="168">
        <v>5.6000000000000001E-2</v>
      </c>
      <c r="H201" s="169"/>
      <c r="I201" s="170">
        <v>5</v>
      </c>
      <c r="J201" s="170">
        <v>5</v>
      </c>
      <c r="K201" s="167"/>
      <c r="L201" s="171">
        <v>3748.85313</v>
      </c>
      <c r="M201" s="171">
        <v>1577.34871</v>
      </c>
      <c r="N201" s="171">
        <v>5326.2018399999997</v>
      </c>
      <c r="O201" s="166">
        <v>1389.5995953730701</v>
      </c>
      <c r="P201" s="172">
        <v>287.5</v>
      </c>
      <c r="Q201" s="178">
        <v>4.8333898969498099</v>
      </c>
      <c r="R201" s="179">
        <v>4003.8499618629999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3674.4313999999999</v>
      </c>
      <c r="Y201" s="166">
        <v>958.65469241513404</v>
      </c>
      <c r="Z201" s="177">
        <v>573</v>
      </c>
      <c r="AA201" s="178">
        <v>1.6730448384208301</v>
      </c>
      <c r="AB201" s="179">
        <v>1038.92661331304</v>
      </c>
      <c r="AC201" s="168">
        <v>0.02</v>
      </c>
      <c r="AD201" s="168">
        <v>0.02</v>
      </c>
      <c r="AE201" s="176">
        <v>0</v>
      </c>
      <c r="AF201" s="176">
        <v>0</v>
      </c>
      <c r="AG201" s="167"/>
      <c r="AH201" s="180">
        <v>255.75</v>
      </c>
      <c r="AI201" s="166">
        <v>66.724864583176199</v>
      </c>
      <c r="AJ201" s="181" t="s">
        <v>53</v>
      </c>
      <c r="AK201" s="182">
        <v>1.05912483465359</v>
      </c>
      <c r="AL201" s="183">
        <v>-34.017541991759998</v>
      </c>
      <c r="AM201" s="168">
        <v>6.0000000000000001E-3</v>
      </c>
      <c r="AN201" s="168">
        <v>6.0000000000000001E-3</v>
      </c>
      <c r="AO201" s="176">
        <v>0</v>
      </c>
      <c r="AP201" s="176">
        <v>35</v>
      </c>
      <c r="AQ201" s="167"/>
      <c r="AR201" s="180">
        <v>43.7</v>
      </c>
      <c r="AS201" s="166">
        <v>11.401276959080301</v>
      </c>
      <c r="AT201" s="181" t="s">
        <v>54</v>
      </c>
      <c r="AU201" s="173">
        <v>0.71257980994252101</v>
      </c>
      <c r="AV201" s="174">
        <v>-29.891756696320002</v>
      </c>
      <c r="AW201" s="168"/>
      <c r="AX201" s="168"/>
      <c r="AY201" s="176">
        <v>18</v>
      </c>
      <c r="AZ201" s="176">
        <v>30</v>
      </c>
      <c r="BA201" s="167"/>
      <c r="BB201" s="184">
        <v>216.6</v>
      </c>
      <c r="BC201" s="180">
        <v>56.510677101528699</v>
      </c>
      <c r="BD201" s="181" t="s">
        <v>55</v>
      </c>
      <c r="BE201" s="178">
        <v>1.7659586594227701</v>
      </c>
      <c r="BF201" s="179">
        <v>69.41648660736</v>
      </c>
      <c r="BG201" s="168">
        <v>0.02</v>
      </c>
      <c r="BH201" s="168">
        <v>0.02</v>
      </c>
      <c r="BI201" s="176">
        <v>0</v>
      </c>
      <c r="BJ201" s="176">
        <v>0</v>
      </c>
      <c r="BK201" s="169"/>
      <c r="BL201" s="185">
        <v>0.8</v>
      </c>
      <c r="BM201" s="188">
        <v>0.79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275</v>
      </c>
      <c r="B202" s="165" t="s">
        <v>276</v>
      </c>
      <c r="C202" s="165" t="s">
        <v>278</v>
      </c>
      <c r="D202" s="166">
        <v>2.9999554738</v>
      </c>
      <c r="E202" s="167"/>
      <c r="F202" s="168">
        <v>1.4999999999999999E-2</v>
      </c>
      <c r="G202" s="168">
        <v>1.4999999999999999E-2</v>
      </c>
      <c r="H202" s="169"/>
      <c r="I202" s="170">
        <v>4</v>
      </c>
      <c r="J202" s="170">
        <v>4</v>
      </c>
      <c r="K202" s="167"/>
      <c r="L202" s="171">
        <v>1186.1683599999999</v>
      </c>
      <c r="M202" s="171">
        <v>1267.71913</v>
      </c>
      <c r="N202" s="171">
        <v>2453.8874900000001</v>
      </c>
      <c r="O202" s="166">
        <v>817.97463710076204</v>
      </c>
      <c r="P202" s="172">
        <v>222.37200000000001</v>
      </c>
      <c r="Q202" s="178">
        <v>3.6784066208909501</v>
      </c>
      <c r="R202" s="179">
        <v>1653.36017165618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1812.639895</v>
      </c>
      <c r="Y202" s="166">
        <v>604.22226624048994</v>
      </c>
      <c r="Z202" s="177">
        <v>573</v>
      </c>
      <c r="AA202" s="182">
        <v>1.0544891208385501</v>
      </c>
      <c r="AB202" s="183">
        <v>-250.12948878488001</v>
      </c>
      <c r="AC202" s="168">
        <v>5.0000000000000001E-3</v>
      </c>
      <c r="AD202" s="168">
        <v>5.0000000000000001E-3</v>
      </c>
      <c r="AE202" s="176">
        <v>0</v>
      </c>
      <c r="AF202" s="176">
        <v>251</v>
      </c>
      <c r="AG202" s="167"/>
      <c r="AH202" s="180">
        <v>129.55000000000001</v>
      </c>
      <c r="AI202" s="166">
        <v>43.183974272758398</v>
      </c>
      <c r="AJ202" s="181" t="s">
        <v>53</v>
      </c>
      <c r="AK202" s="173">
        <v>0.68545990909140397</v>
      </c>
      <c r="AL202" s="174">
        <v>-97.246633819280007</v>
      </c>
      <c r="AM202" s="168"/>
      <c r="AN202" s="168"/>
      <c r="AO202" s="176">
        <v>60</v>
      </c>
      <c r="AP202" s="176">
        <v>98</v>
      </c>
      <c r="AQ202" s="167"/>
      <c r="AR202" s="180">
        <v>8</v>
      </c>
      <c r="AS202" s="166">
        <v>2.66670624609855</v>
      </c>
      <c r="AT202" s="181" t="s">
        <v>54</v>
      </c>
      <c r="AU202" s="173">
        <v>0.16666914038115899</v>
      </c>
      <c r="AV202" s="174">
        <v>-49.599145096960001</v>
      </c>
      <c r="AW202" s="168"/>
      <c r="AX202" s="168"/>
      <c r="AY202" s="176">
        <v>40</v>
      </c>
      <c r="AZ202" s="176">
        <v>50</v>
      </c>
      <c r="BA202" s="167"/>
      <c r="BB202" s="184">
        <v>95.8</v>
      </c>
      <c r="BC202" s="180">
        <v>31.9338072970301</v>
      </c>
      <c r="BD202" s="181" t="s">
        <v>55</v>
      </c>
      <c r="BE202" s="188">
        <v>0.99793147803219195</v>
      </c>
      <c r="BF202" s="171">
        <v>-19.398290193920001</v>
      </c>
      <c r="BG202" s="168">
        <v>0</v>
      </c>
      <c r="BH202" s="168">
        <v>0</v>
      </c>
      <c r="BI202" s="176">
        <v>1</v>
      </c>
      <c r="BJ202" s="176">
        <v>20</v>
      </c>
      <c r="BK202" s="169"/>
      <c r="BL202" s="185">
        <v>0.8</v>
      </c>
      <c r="BM202" s="182">
        <v>0.81</v>
      </c>
      <c r="BN202" s="186">
        <v>3.7500000000000001E-4</v>
      </c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275</v>
      </c>
      <c r="B203" s="165" t="s">
        <v>276</v>
      </c>
      <c r="C203" s="165" t="s">
        <v>279</v>
      </c>
      <c r="D203" s="166">
        <v>3.3130774245999999</v>
      </c>
      <c r="E203" s="167"/>
      <c r="F203" s="168">
        <v>0.03</v>
      </c>
      <c r="G203" s="168">
        <v>0.03</v>
      </c>
      <c r="H203" s="169"/>
      <c r="I203" s="170">
        <v>3</v>
      </c>
      <c r="J203" s="170">
        <v>3</v>
      </c>
      <c r="K203" s="167"/>
      <c r="L203" s="171">
        <v>1750.29639</v>
      </c>
      <c r="M203" s="171">
        <v>-448.11630000000002</v>
      </c>
      <c r="N203" s="171">
        <v>1302.1800900000001</v>
      </c>
      <c r="O203" s="166">
        <v>393.04245663900099</v>
      </c>
      <c r="P203" s="172">
        <v>230.685</v>
      </c>
      <c r="Q203" s="178">
        <v>1.7038058679107899</v>
      </c>
      <c r="R203" s="179">
        <v>385.04737116737903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2820.7399</v>
      </c>
      <c r="Y203" s="166">
        <v>851.39570812793704</v>
      </c>
      <c r="Z203" s="177">
        <v>573</v>
      </c>
      <c r="AA203" s="178">
        <v>1.4858563841674299</v>
      </c>
      <c r="AB203" s="179">
        <v>542.66786284503996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146.5</v>
      </c>
      <c r="AI203" s="166">
        <v>44.218707028160502</v>
      </c>
      <c r="AJ203" s="181" t="s">
        <v>53</v>
      </c>
      <c r="AK203" s="173">
        <v>0.70188423854223003</v>
      </c>
      <c r="AL203" s="174">
        <v>-103.96865329976001</v>
      </c>
      <c r="AM203" s="168"/>
      <c r="AN203" s="168"/>
      <c r="AO203" s="176">
        <v>63</v>
      </c>
      <c r="AP203" s="176">
        <v>104</v>
      </c>
      <c r="AQ203" s="167"/>
      <c r="AR203" s="180">
        <v>14</v>
      </c>
      <c r="AS203" s="166">
        <v>4.2256784873327504</v>
      </c>
      <c r="AT203" s="181" t="s">
        <v>54</v>
      </c>
      <c r="AU203" s="173">
        <v>0.26410490545829701</v>
      </c>
      <c r="AV203" s="174">
        <v>-49.611086552320003</v>
      </c>
      <c r="AW203" s="168"/>
      <c r="AX203" s="168"/>
      <c r="AY203" s="176">
        <v>40</v>
      </c>
      <c r="AZ203" s="176">
        <v>50</v>
      </c>
      <c r="BA203" s="167"/>
      <c r="BB203" s="184">
        <v>98.2</v>
      </c>
      <c r="BC203" s="180">
        <v>29.640116246862501</v>
      </c>
      <c r="BD203" s="181" t="s">
        <v>55</v>
      </c>
      <c r="BE203" s="188">
        <v>0.92625363271445504</v>
      </c>
      <c r="BF203" s="171">
        <v>-29.02217310464</v>
      </c>
      <c r="BG203" s="168"/>
      <c r="BH203" s="168"/>
      <c r="BI203" s="176">
        <v>8</v>
      </c>
      <c r="BJ203" s="176">
        <v>30</v>
      </c>
      <c r="BK203" s="169"/>
      <c r="BL203" s="185">
        <v>0.8</v>
      </c>
      <c r="BM203" s="188">
        <v>0.75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275</v>
      </c>
      <c r="B204" s="165" t="s">
        <v>276</v>
      </c>
      <c r="C204" s="165" t="s">
        <v>280</v>
      </c>
      <c r="D204" s="166">
        <v>3.7658184205</v>
      </c>
      <c r="E204" s="167"/>
      <c r="F204" s="168">
        <v>3.1E-2</v>
      </c>
      <c r="G204" s="168">
        <v>3.1E-2</v>
      </c>
      <c r="H204" s="169"/>
      <c r="I204" s="170">
        <v>4</v>
      </c>
      <c r="J204" s="170">
        <v>4</v>
      </c>
      <c r="K204" s="167"/>
      <c r="L204" s="171">
        <v>1837.00605</v>
      </c>
      <c r="M204" s="171">
        <v>1863.62219</v>
      </c>
      <c r="N204" s="171">
        <v>3700.62824</v>
      </c>
      <c r="O204" s="166">
        <v>982.68897402351502</v>
      </c>
      <c r="P204" s="172">
        <v>260.827</v>
      </c>
      <c r="Q204" s="178">
        <v>3.7675891453857</v>
      </c>
      <c r="R204" s="179">
        <v>2521.9556946035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2051.5782549999999</v>
      </c>
      <c r="Y204" s="166">
        <v>544.78947891693701</v>
      </c>
      <c r="Z204" s="177">
        <v>573</v>
      </c>
      <c r="AA204" s="188">
        <v>0.95076697891263096</v>
      </c>
      <c r="AB204" s="171">
        <v>-537.79849093580003</v>
      </c>
      <c r="AC204" s="168"/>
      <c r="AD204" s="168"/>
      <c r="AE204" s="176">
        <v>107</v>
      </c>
      <c r="AF204" s="176">
        <v>538</v>
      </c>
      <c r="AG204" s="167"/>
      <c r="AH204" s="180">
        <v>240.7</v>
      </c>
      <c r="AI204" s="166">
        <v>63.917048865048997</v>
      </c>
      <c r="AJ204" s="181" t="s">
        <v>53</v>
      </c>
      <c r="AK204" s="182">
        <v>1.01455633119125</v>
      </c>
      <c r="AL204" s="183">
        <v>-43.995872589800001</v>
      </c>
      <c r="AM204" s="168">
        <v>1E-3</v>
      </c>
      <c r="AN204" s="168">
        <v>1E-3</v>
      </c>
      <c r="AO204" s="176">
        <v>0</v>
      </c>
      <c r="AP204" s="176">
        <v>44</v>
      </c>
      <c r="AQ204" s="167"/>
      <c r="AR204" s="180">
        <v>26</v>
      </c>
      <c r="AS204" s="166">
        <v>6.9042096821407304</v>
      </c>
      <c r="AT204" s="181" t="s">
        <v>54</v>
      </c>
      <c r="AU204" s="173">
        <v>0.43151310513379598</v>
      </c>
      <c r="AV204" s="174">
        <v>-46.303713673600001</v>
      </c>
      <c r="AW204" s="168"/>
      <c r="AX204" s="168"/>
      <c r="AY204" s="176">
        <v>35</v>
      </c>
      <c r="AZ204" s="176">
        <v>47</v>
      </c>
      <c r="BA204" s="167"/>
      <c r="BB204" s="184">
        <v>148</v>
      </c>
      <c r="BC204" s="180">
        <v>39.300885882954901</v>
      </c>
      <c r="BD204" s="181" t="s">
        <v>55</v>
      </c>
      <c r="BE204" s="178">
        <v>1.22815268384234</v>
      </c>
      <c r="BF204" s="179">
        <v>3.3925726528000002</v>
      </c>
      <c r="BG204" s="168">
        <v>0.02</v>
      </c>
      <c r="BH204" s="168">
        <v>0.02</v>
      </c>
      <c r="BI204" s="176">
        <v>0</v>
      </c>
      <c r="BJ204" s="176">
        <v>0</v>
      </c>
      <c r="BK204" s="169"/>
      <c r="BL204" s="185">
        <v>0.8</v>
      </c>
      <c r="BM204" s="188">
        <v>0.79</v>
      </c>
      <c r="BN204" s="186"/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275</v>
      </c>
      <c r="B205" s="165" t="s">
        <v>276</v>
      </c>
      <c r="C205" s="165" t="s">
        <v>281</v>
      </c>
      <c r="D205" s="166">
        <v>3.1091044286999998</v>
      </c>
      <c r="E205" s="167"/>
      <c r="F205" s="168">
        <v>2.5999999999999999E-2</v>
      </c>
      <c r="G205" s="168">
        <v>2.5999999999999999E-2</v>
      </c>
      <c r="H205" s="169"/>
      <c r="I205" s="170">
        <v>4</v>
      </c>
      <c r="J205" s="170">
        <v>4</v>
      </c>
      <c r="K205" s="167"/>
      <c r="L205" s="171">
        <v>1722.33383</v>
      </c>
      <c r="M205" s="171">
        <v>2444.3186500000002</v>
      </c>
      <c r="N205" s="171">
        <v>4166.6524799999997</v>
      </c>
      <c r="O205" s="166">
        <v>1340.14555495075</v>
      </c>
      <c r="P205" s="172">
        <v>237.98699999999999</v>
      </c>
      <c r="Q205" s="178">
        <v>5.6311712612485101</v>
      </c>
      <c r="R205" s="179">
        <v>3278.74075719237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2063.1160949999999</v>
      </c>
      <c r="Y205" s="166">
        <v>663.57246670631901</v>
      </c>
      <c r="Z205" s="177">
        <v>573</v>
      </c>
      <c r="AA205" s="182">
        <v>1.1580671321227201</v>
      </c>
      <c r="AB205" s="183">
        <v>-74.704110174120203</v>
      </c>
      <c r="AC205" s="168">
        <v>1.6E-2</v>
      </c>
      <c r="AD205" s="168">
        <v>1.6E-2</v>
      </c>
      <c r="AE205" s="176">
        <v>0</v>
      </c>
      <c r="AF205" s="176">
        <v>75</v>
      </c>
      <c r="AG205" s="167"/>
      <c r="AH205" s="180">
        <v>92.5</v>
      </c>
      <c r="AI205" s="166">
        <v>29.751332617244</v>
      </c>
      <c r="AJ205" s="181" t="s">
        <v>53</v>
      </c>
      <c r="AK205" s="173">
        <v>0.472243374876888</v>
      </c>
      <c r="AL205" s="174">
        <v>-142.54829480972001</v>
      </c>
      <c r="AM205" s="168"/>
      <c r="AN205" s="168"/>
      <c r="AO205" s="176">
        <v>104</v>
      </c>
      <c r="AP205" s="176">
        <v>143</v>
      </c>
      <c r="AQ205" s="167"/>
      <c r="AR205" s="180">
        <v>6.8</v>
      </c>
      <c r="AS205" s="166">
        <v>2.1871249924027998</v>
      </c>
      <c r="AT205" s="181" t="s">
        <v>54</v>
      </c>
      <c r="AU205" s="173">
        <v>0.13669531202517499</v>
      </c>
      <c r="AV205" s="174">
        <v>-52.894805031040001</v>
      </c>
      <c r="AW205" s="168"/>
      <c r="AX205" s="168"/>
      <c r="AY205" s="176">
        <v>43</v>
      </c>
      <c r="AZ205" s="176">
        <v>53</v>
      </c>
      <c r="BA205" s="167"/>
      <c r="BB205" s="184">
        <v>64.599999999999994</v>
      </c>
      <c r="BC205" s="180">
        <v>20.777687427826599</v>
      </c>
      <c r="BD205" s="181" t="s">
        <v>55</v>
      </c>
      <c r="BE205" s="173">
        <v>0.64930273211958101</v>
      </c>
      <c r="BF205" s="174">
        <v>-54.789610062080001</v>
      </c>
      <c r="BG205" s="168"/>
      <c r="BH205" s="168"/>
      <c r="BI205" s="176">
        <v>35</v>
      </c>
      <c r="BJ205" s="176">
        <v>55</v>
      </c>
      <c r="BK205" s="169"/>
      <c r="BL205" s="185">
        <v>0.8</v>
      </c>
      <c r="BM205" s="182">
        <v>0.88</v>
      </c>
      <c r="BN205" s="186">
        <v>3.0000000000000001E-3</v>
      </c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275</v>
      </c>
      <c r="B206" s="165" t="s">
        <v>276</v>
      </c>
      <c r="C206" s="165" t="s">
        <v>282</v>
      </c>
      <c r="D206" s="166">
        <v>3.7737096623999999</v>
      </c>
      <c r="E206" s="167"/>
      <c r="F206" s="168">
        <v>3.4000000000000002E-2</v>
      </c>
      <c r="G206" s="168">
        <v>3.4000000000000002E-2</v>
      </c>
      <c r="H206" s="169"/>
      <c r="I206" s="170">
        <v>5</v>
      </c>
      <c r="J206" s="170">
        <v>5</v>
      </c>
      <c r="K206" s="167"/>
      <c r="L206" s="171">
        <v>791.91160000000002</v>
      </c>
      <c r="M206" s="171">
        <v>4623.4921800000002</v>
      </c>
      <c r="N206" s="171">
        <v>5415.4037799999996</v>
      </c>
      <c r="O206" s="166">
        <v>1435.03455868831</v>
      </c>
      <c r="P206" s="172">
        <v>287.5</v>
      </c>
      <c r="Q206" s="178">
        <v>4.9914245519593399</v>
      </c>
      <c r="R206" s="179">
        <v>4113.4739464719996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2257.6196300000001</v>
      </c>
      <c r="Y206" s="166">
        <v>598.249423503397</v>
      </c>
      <c r="Z206" s="177">
        <v>573</v>
      </c>
      <c r="AA206" s="182">
        <v>1.04406531152425</v>
      </c>
      <c r="AB206" s="183">
        <v>-337.18313386623998</v>
      </c>
      <c r="AC206" s="168">
        <v>4.0000000000000001E-3</v>
      </c>
      <c r="AD206" s="168">
        <v>4.0000000000000001E-3</v>
      </c>
      <c r="AE206" s="176">
        <v>0</v>
      </c>
      <c r="AF206" s="176">
        <v>338</v>
      </c>
      <c r="AG206" s="167"/>
      <c r="AH206" s="180">
        <v>135.94999999999999</v>
      </c>
      <c r="AI206" s="166">
        <v>36.025558975710602</v>
      </c>
      <c r="AJ206" s="181" t="s">
        <v>53</v>
      </c>
      <c r="AK206" s="173">
        <v>0.57183426945572302</v>
      </c>
      <c r="AL206" s="174">
        <v>-149.34245047744</v>
      </c>
      <c r="AM206" s="168"/>
      <c r="AN206" s="168"/>
      <c r="AO206" s="176">
        <v>102</v>
      </c>
      <c r="AP206" s="176">
        <v>150</v>
      </c>
      <c r="AQ206" s="167"/>
      <c r="AR206" s="180">
        <v>40.200000000000003</v>
      </c>
      <c r="AS206" s="166">
        <v>10.6526478177533</v>
      </c>
      <c r="AT206" s="181" t="s">
        <v>54</v>
      </c>
      <c r="AU206" s="173">
        <v>0.66579048860958201</v>
      </c>
      <c r="AV206" s="174">
        <v>-32.255225518080003</v>
      </c>
      <c r="AW206" s="168"/>
      <c r="AX206" s="168"/>
      <c r="AY206" s="176">
        <v>21</v>
      </c>
      <c r="AZ206" s="176">
        <v>33</v>
      </c>
      <c r="BA206" s="167"/>
      <c r="BB206" s="184">
        <v>164</v>
      </c>
      <c r="BC206" s="180">
        <v>43.458563236605599</v>
      </c>
      <c r="BD206" s="181" t="s">
        <v>55</v>
      </c>
      <c r="BE206" s="178">
        <v>1.3580801011439201</v>
      </c>
      <c r="BF206" s="179">
        <v>19.089548963839999</v>
      </c>
      <c r="BG206" s="168">
        <v>0.02</v>
      </c>
      <c r="BH206" s="168">
        <v>0.02</v>
      </c>
      <c r="BI206" s="176">
        <v>0</v>
      </c>
      <c r="BJ206" s="176">
        <v>0</v>
      </c>
      <c r="BK206" s="169"/>
      <c r="BL206" s="185">
        <v>0.8</v>
      </c>
      <c r="BM206" s="182">
        <v>0.85</v>
      </c>
      <c r="BN206" s="186">
        <v>1.8749999999999999E-3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275</v>
      </c>
      <c r="B207" s="165" t="s">
        <v>276</v>
      </c>
      <c r="C207" s="165" t="s">
        <v>283</v>
      </c>
      <c r="D207" s="166">
        <v>4.8901018719999998</v>
      </c>
      <c r="E207" s="167"/>
      <c r="F207" s="168">
        <v>4.4999999999999998E-2</v>
      </c>
      <c r="G207" s="168">
        <v>4.4999999999999998E-2</v>
      </c>
      <c r="H207" s="169"/>
      <c r="I207" s="170">
        <v>4</v>
      </c>
      <c r="J207" s="170">
        <v>4</v>
      </c>
      <c r="K207" s="167"/>
      <c r="L207" s="171">
        <v>3618.47849</v>
      </c>
      <c r="M207" s="171">
        <v>4573.8061500000003</v>
      </c>
      <c r="N207" s="171">
        <v>8192.2846399999999</v>
      </c>
      <c r="O207" s="166">
        <v>1675.2789316942101</v>
      </c>
      <c r="P207" s="172">
        <v>287.5</v>
      </c>
      <c r="Q207" s="178">
        <v>5.8270571537189904</v>
      </c>
      <c r="R207" s="179">
        <v>6505.1994941599996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3229.9616000000001</v>
      </c>
      <c r="Y207" s="166">
        <v>660.51008435924098</v>
      </c>
      <c r="Z207" s="177">
        <v>573</v>
      </c>
      <c r="AA207" s="182">
        <v>1.15272266031281</v>
      </c>
      <c r="AB207" s="183">
        <v>-132.4724471872</v>
      </c>
      <c r="AC207" s="168">
        <v>1.4999999999999999E-2</v>
      </c>
      <c r="AD207" s="168">
        <v>1.4999999999999999E-2</v>
      </c>
      <c r="AE207" s="176">
        <v>0</v>
      </c>
      <c r="AF207" s="176">
        <v>133</v>
      </c>
      <c r="AG207" s="167"/>
      <c r="AH207" s="180">
        <v>235.1</v>
      </c>
      <c r="AI207" s="166">
        <v>48.076708042862599</v>
      </c>
      <c r="AJ207" s="181" t="s">
        <v>53</v>
      </c>
      <c r="AK207" s="173">
        <v>0.76312234988670802</v>
      </c>
      <c r="AL207" s="174">
        <v>-134.59170152319999</v>
      </c>
      <c r="AM207" s="168"/>
      <c r="AN207" s="168"/>
      <c r="AO207" s="176">
        <v>73</v>
      </c>
      <c r="AP207" s="176">
        <v>135</v>
      </c>
      <c r="AQ207" s="167"/>
      <c r="AR207" s="180">
        <v>58.3</v>
      </c>
      <c r="AS207" s="166">
        <v>11.922042019986799</v>
      </c>
      <c r="AT207" s="181" t="s">
        <v>54</v>
      </c>
      <c r="AU207" s="173">
        <v>0.74512762624917295</v>
      </c>
      <c r="AV207" s="174">
        <v>-35.589955942400003</v>
      </c>
      <c r="AW207" s="168"/>
      <c r="AX207" s="168"/>
      <c r="AY207" s="176">
        <v>20</v>
      </c>
      <c r="AZ207" s="176">
        <v>36</v>
      </c>
      <c r="BA207" s="167"/>
      <c r="BB207" s="184">
        <v>206.2</v>
      </c>
      <c r="BC207" s="180">
        <v>42.166810712200203</v>
      </c>
      <c r="BD207" s="181" t="s">
        <v>55</v>
      </c>
      <c r="BE207" s="178">
        <v>1.3177128347562601</v>
      </c>
      <c r="BF207" s="179">
        <v>18.420088115199999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0.75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275</v>
      </c>
      <c r="B208" s="165" t="s">
        <v>276</v>
      </c>
      <c r="C208" s="165" t="s">
        <v>284</v>
      </c>
      <c r="D208" s="166">
        <v>2.8985915402</v>
      </c>
      <c r="E208" s="167"/>
      <c r="F208" s="168">
        <v>2.5999999999999999E-2</v>
      </c>
      <c r="G208" s="168">
        <v>2.5999999999999999E-2</v>
      </c>
      <c r="H208" s="169"/>
      <c r="I208" s="170">
        <v>3</v>
      </c>
      <c r="J208" s="170">
        <v>3</v>
      </c>
      <c r="K208" s="167"/>
      <c r="L208" s="171">
        <v>1277.2258300000001</v>
      </c>
      <c r="M208" s="171">
        <v>1745.7673199999999</v>
      </c>
      <c r="N208" s="171">
        <v>3022.9931499999998</v>
      </c>
      <c r="O208" s="166">
        <v>1042.91795103749</v>
      </c>
      <c r="P208" s="172">
        <v>287.5</v>
      </c>
      <c r="Q208" s="178">
        <v>3.6275406992608401</v>
      </c>
      <c r="R208" s="179">
        <v>2022.979068631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1934.695285</v>
      </c>
      <c r="Y208" s="166">
        <v>667.460474567765</v>
      </c>
      <c r="Z208" s="177">
        <v>573</v>
      </c>
      <c r="AA208" s="182">
        <v>1.16485248615666</v>
      </c>
      <c r="AB208" s="183">
        <v>-58.376258041520003</v>
      </c>
      <c r="AC208" s="168">
        <v>1.6E-2</v>
      </c>
      <c r="AD208" s="168">
        <v>1.6E-2</v>
      </c>
      <c r="AE208" s="176">
        <v>0</v>
      </c>
      <c r="AF208" s="176">
        <v>59</v>
      </c>
      <c r="AG208" s="167"/>
      <c r="AH208" s="180">
        <v>111.75</v>
      </c>
      <c r="AI208" s="166">
        <v>38.5532071180644</v>
      </c>
      <c r="AJ208" s="181" t="s">
        <v>53</v>
      </c>
      <c r="AK208" s="173">
        <v>0.61195566854070504</v>
      </c>
      <c r="AL208" s="174">
        <v>-107.38352043912001</v>
      </c>
      <c r="AM208" s="168"/>
      <c r="AN208" s="168"/>
      <c r="AO208" s="176">
        <v>71</v>
      </c>
      <c r="AP208" s="176">
        <v>108</v>
      </c>
      <c r="AQ208" s="167"/>
      <c r="AR208" s="180">
        <v>22.6</v>
      </c>
      <c r="AS208" s="166">
        <v>7.7968902091119103</v>
      </c>
      <c r="AT208" s="181" t="s">
        <v>54</v>
      </c>
      <c r="AU208" s="173">
        <v>0.48730563806949401</v>
      </c>
      <c r="AV208" s="174">
        <v>-33.052957571839997</v>
      </c>
      <c r="AW208" s="168"/>
      <c r="AX208" s="168"/>
      <c r="AY208" s="176">
        <v>24</v>
      </c>
      <c r="AZ208" s="176">
        <v>34</v>
      </c>
      <c r="BA208" s="167"/>
      <c r="BB208" s="184">
        <v>78</v>
      </c>
      <c r="BC208" s="180">
        <v>26.909621075695998</v>
      </c>
      <c r="BD208" s="181" t="s">
        <v>55</v>
      </c>
      <c r="BE208" s="188">
        <v>0.84092565861549895</v>
      </c>
      <c r="BF208" s="171">
        <v>-33.305915143679997</v>
      </c>
      <c r="BG208" s="168"/>
      <c r="BH208" s="168"/>
      <c r="BI208" s="176">
        <v>15</v>
      </c>
      <c r="BJ208" s="176">
        <v>34</v>
      </c>
      <c r="BK208" s="169"/>
      <c r="BL208" s="185">
        <v>0.8</v>
      </c>
      <c r="BM208" s="188">
        <v>0.73</v>
      </c>
      <c r="BN208" s="186"/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275</v>
      </c>
      <c r="B209" s="165" t="s">
        <v>276</v>
      </c>
      <c r="C209" s="165" t="s">
        <v>285</v>
      </c>
      <c r="D209" s="166">
        <v>2.6161258949000001</v>
      </c>
      <c r="E209" s="167"/>
      <c r="F209" s="168">
        <v>3.6999999999999998E-2</v>
      </c>
      <c r="G209" s="168">
        <v>3.6999999999999998E-2</v>
      </c>
      <c r="H209" s="169"/>
      <c r="I209" s="170">
        <v>5</v>
      </c>
      <c r="J209" s="170">
        <v>5</v>
      </c>
      <c r="K209" s="167"/>
      <c r="L209" s="171">
        <v>2035.53908</v>
      </c>
      <c r="M209" s="171">
        <v>2184.4296899999999</v>
      </c>
      <c r="N209" s="171">
        <v>4219.9687700000004</v>
      </c>
      <c r="O209" s="166">
        <v>1613.06028055707</v>
      </c>
      <c r="P209" s="172">
        <v>271.947</v>
      </c>
      <c r="Q209" s="178">
        <v>5.9315244535040597</v>
      </c>
      <c r="R209" s="179">
        <v>3366.2316635115599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2607.3472849999998</v>
      </c>
      <c r="Y209" s="166">
        <v>996.64442375762098</v>
      </c>
      <c r="Z209" s="177">
        <v>573</v>
      </c>
      <c r="AA209" s="178">
        <v>1.73934454407962</v>
      </c>
      <c r="AB209" s="179">
        <v>808.49911966675995</v>
      </c>
      <c r="AC209" s="168">
        <v>0.02</v>
      </c>
      <c r="AD209" s="168">
        <v>0.02</v>
      </c>
      <c r="AE209" s="176">
        <v>0</v>
      </c>
      <c r="AF209" s="176">
        <v>0</v>
      </c>
      <c r="AG209" s="167"/>
      <c r="AH209" s="180">
        <v>146.85</v>
      </c>
      <c r="AI209" s="166">
        <v>56.1326197207391</v>
      </c>
      <c r="AJ209" s="181" t="s">
        <v>53</v>
      </c>
      <c r="AK209" s="188">
        <v>0.89099396382125595</v>
      </c>
      <c r="AL209" s="171">
        <v>-50.929117654439999</v>
      </c>
      <c r="AM209" s="168"/>
      <c r="AN209" s="168"/>
      <c r="AO209" s="176">
        <v>18</v>
      </c>
      <c r="AP209" s="176">
        <v>51</v>
      </c>
      <c r="AQ209" s="167"/>
      <c r="AR209" s="180">
        <v>18.8</v>
      </c>
      <c r="AS209" s="166">
        <v>7.1861985069792</v>
      </c>
      <c r="AT209" s="181" t="s">
        <v>54</v>
      </c>
      <c r="AU209" s="173">
        <v>0.4491374066862</v>
      </c>
      <c r="AV209" s="174">
        <v>-31.429617182080001</v>
      </c>
      <c r="AW209" s="168"/>
      <c r="AX209" s="168"/>
      <c r="AY209" s="176">
        <v>24</v>
      </c>
      <c r="AZ209" s="176">
        <v>32</v>
      </c>
      <c r="BA209" s="167"/>
      <c r="BB209" s="184">
        <v>89.6</v>
      </c>
      <c r="BC209" s="180">
        <v>34.249116288581703</v>
      </c>
      <c r="BD209" s="181" t="s">
        <v>55</v>
      </c>
      <c r="BE209" s="182">
        <v>1.07028488401818</v>
      </c>
      <c r="BF209" s="183">
        <v>-10.859234364160001</v>
      </c>
      <c r="BG209" s="168">
        <v>7.0000000000000001E-3</v>
      </c>
      <c r="BH209" s="168">
        <v>7.0000000000000001E-3</v>
      </c>
      <c r="BI209" s="176">
        <v>0</v>
      </c>
      <c r="BJ209" s="176">
        <v>11</v>
      </c>
      <c r="BK209" s="169"/>
      <c r="BL209" s="185">
        <v>0.8</v>
      </c>
      <c r="BM209" s="182">
        <v>0.82</v>
      </c>
      <c r="BN209" s="186">
        <v>7.5000000000000002E-4</v>
      </c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286</v>
      </c>
      <c r="D210" s="166">
        <v>3.8096855574999999</v>
      </c>
      <c r="E210" s="167"/>
      <c r="F210" s="168">
        <v>0.03</v>
      </c>
      <c r="G210" s="168">
        <v>0.03</v>
      </c>
      <c r="H210" s="169"/>
      <c r="I210" s="170">
        <v>3</v>
      </c>
      <c r="J210" s="170">
        <v>3</v>
      </c>
      <c r="K210" s="167"/>
      <c r="L210" s="171">
        <v>398.66226999999998</v>
      </c>
      <c r="M210" s="171">
        <v>2860.6015499999999</v>
      </c>
      <c r="N210" s="171">
        <v>3259.2638200000001</v>
      </c>
      <c r="O210" s="166">
        <v>855.52042834180804</v>
      </c>
      <c r="P210" s="172">
        <v>272.346</v>
      </c>
      <c r="Q210" s="178">
        <v>3.1412997743378201</v>
      </c>
      <c r="R210" s="179">
        <v>2014.2006725885301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1802.0798749999999</v>
      </c>
      <c r="Y210" s="166">
        <v>473.02588305544202</v>
      </c>
      <c r="Z210" s="177">
        <v>573</v>
      </c>
      <c r="AA210" s="188">
        <v>0.82552510131839696</v>
      </c>
      <c r="AB210" s="171">
        <v>-817.45991433700101</v>
      </c>
      <c r="AC210" s="168"/>
      <c r="AD210" s="168"/>
      <c r="AE210" s="176">
        <v>381</v>
      </c>
      <c r="AF210" s="176">
        <v>818</v>
      </c>
      <c r="AG210" s="167"/>
      <c r="AH210" s="180">
        <v>95.9</v>
      </c>
      <c r="AI210" s="166">
        <v>25.1726811970623</v>
      </c>
      <c r="AJ210" s="181" t="s">
        <v>53</v>
      </c>
      <c r="AK210" s="173">
        <v>0.39956636820733799</v>
      </c>
      <c r="AL210" s="174">
        <v>-192.112228147</v>
      </c>
      <c r="AM210" s="168"/>
      <c r="AN210" s="168"/>
      <c r="AO210" s="176">
        <v>145</v>
      </c>
      <c r="AP210" s="176">
        <v>193</v>
      </c>
      <c r="AQ210" s="167"/>
      <c r="AR210" s="180">
        <v>34</v>
      </c>
      <c r="AS210" s="166">
        <v>8.9246210709084206</v>
      </c>
      <c r="AT210" s="181" t="s">
        <v>54</v>
      </c>
      <c r="AU210" s="173">
        <v>0.55778881693177595</v>
      </c>
      <c r="AV210" s="174">
        <v>-39.145962703999999</v>
      </c>
      <c r="AW210" s="168"/>
      <c r="AX210" s="168"/>
      <c r="AY210" s="176">
        <v>27</v>
      </c>
      <c r="AZ210" s="176">
        <v>40</v>
      </c>
      <c r="BA210" s="167"/>
      <c r="BB210" s="184">
        <v>211.4</v>
      </c>
      <c r="BC210" s="180">
        <v>55.490143952648197</v>
      </c>
      <c r="BD210" s="181" t="s">
        <v>55</v>
      </c>
      <c r="BE210" s="178">
        <v>1.7340669985202599</v>
      </c>
      <c r="BF210" s="179">
        <v>65.108074591999994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0.75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287</v>
      </c>
      <c r="D211" s="166">
        <v>3.9282501080999999</v>
      </c>
      <c r="E211" s="167"/>
      <c r="F211" s="168">
        <v>0.03</v>
      </c>
      <c r="G211" s="168">
        <v>0.03</v>
      </c>
      <c r="H211" s="169"/>
      <c r="I211" s="170">
        <v>3</v>
      </c>
      <c r="J211" s="170">
        <v>3</v>
      </c>
      <c r="K211" s="167"/>
      <c r="L211" s="171">
        <v>2959.96065</v>
      </c>
      <c r="M211" s="171">
        <v>2601.6340599999999</v>
      </c>
      <c r="N211" s="171">
        <v>5561.5947100000003</v>
      </c>
      <c r="O211" s="166">
        <v>1415.79445222494</v>
      </c>
      <c r="P211" s="172">
        <v>276.21300000000002</v>
      </c>
      <c r="Q211" s="178">
        <v>5.1257343145505097</v>
      </c>
      <c r="R211" s="179">
        <v>4259.5542134696498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2025.6221949999999</v>
      </c>
      <c r="Y211" s="166">
        <v>515.65509813725805</v>
      </c>
      <c r="Z211" s="177">
        <v>573</v>
      </c>
      <c r="AA211" s="188">
        <v>0.89992163723779806</v>
      </c>
      <c r="AB211" s="171">
        <v>-675.44257932955998</v>
      </c>
      <c r="AC211" s="168"/>
      <c r="AD211" s="168"/>
      <c r="AE211" s="176">
        <v>226</v>
      </c>
      <c r="AF211" s="176">
        <v>676</v>
      </c>
      <c r="AG211" s="167"/>
      <c r="AH211" s="180">
        <v>165.45</v>
      </c>
      <c r="AI211" s="166">
        <v>42.117990313000803</v>
      </c>
      <c r="AJ211" s="181" t="s">
        <v>53</v>
      </c>
      <c r="AK211" s="173">
        <v>0.66853952877778999</v>
      </c>
      <c r="AL211" s="174">
        <v>-131.52570817236</v>
      </c>
      <c r="AM211" s="168"/>
      <c r="AN211" s="168"/>
      <c r="AO211" s="176">
        <v>83</v>
      </c>
      <c r="AP211" s="176">
        <v>132</v>
      </c>
      <c r="AQ211" s="167"/>
      <c r="AR211" s="180">
        <v>29.8</v>
      </c>
      <c r="AS211" s="166">
        <v>7.5860750155782597</v>
      </c>
      <c r="AT211" s="181" t="s">
        <v>54</v>
      </c>
      <c r="AU211" s="173">
        <v>0.47412968847364101</v>
      </c>
      <c r="AV211" s="174">
        <v>-45.62240207552</v>
      </c>
      <c r="AW211" s="168"/>
      <c r="AX211" s="168"/>
      <c r="AY211" s="176">
        <v>34</v>
      </c>
      <c r="AZ211" s="176">
        <v>46</v>
      </c>
      <c r="BA211" s="167"/>
      <c r="BB211" s="184">
        <v>150.80000000000001</v>
      </c>
      <c r="BC211" s="180">
        <v>38.3885943741343</v>
      </c>
      <c r="BD211" s="181" t="s">
        <v>55</v>
      </c>
      <c r="BE211" s="178">
        <v>1.1996435741917</v>
      </c>
      <c r="BF211" s="179">
        <v>-4.4804151039983302E-2</v>
      </c>
      <c r="BG211" s="168">
        <v>0.02</v>
      </c>
      <c r="BH211" s="168">
        <v>0.02</v>
      </c>
      <c r="BI211" s="176">
        <v>0</v>
      </c>
      <c r="BJ211" s="176">
        <v>1</v>
      </c>
      <c r="BK211" s="169"/>
      <c r="BL211" s="185">
        <v>0.8</v>
      </c>
      <c r="BM211" s="188">
        <v>0.78</v>
      </c>
      <c r="BN211" s="186"/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288</v>
      </c>
      <c r="D212" s="166">
        <v>3.0514583483000002</v>
      </c>
      <c r="E212" s="167"/>
      <c r="F212" s="168">
        <v>1.2E-2</v>
      </c>
      <c r="G212" s="168">
        <v>1.2E-2</v>
      </c>
      <c r="H212" s="169"/>
      <c r="I212" s="170">
        <v>4</v>
      </c>
      <c r="J212" s="170">
        <v>4</v>
      </c>
      <c r="K212" s="167"/>
      <c r="L212" s="171">
        <v>1038.3073099999999</v>
      </c>
      <c r="M212" s="171">
        <v>1086.66785</v>
      </c>
      <c r="N212" s="171">
        <v>2124.97516</v>
      </c>
      <c r="O212" s="166">
        <v>696.38019512337303</v>
      </c>
      <c r="P212" s="172">
        <v>259.01299999999998</v>
      </c>
      <c r="Q212" s="178">
        <v>2.6885916734811501</v>
      </c>
      <c r="R212" s="179">
        <v>1176.5343025981299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1216.67263</v>
      </c>
      <c r="Y212" s="166">
        <v>398.718413009904</v>
      </c>
      <c r="Z212" s="177">
        <v>573</v>
      </c>
      <c r="AA212" s="173">
        <v>0.69584365272234605</v>
      </c>
      <c r="AB212" s="174">
        <v>-881.51013029108105</v>
      </c>
      <c r="AC212" s="168"/>
      <c r="AD212" s="168"/>
      <c r="AE212" s="176">
        <v>532</v>
      </c>
      <c r="AF212" s="176">
        <v>882</v>
      </c>
      <c r="AG212" s="167"/>
      <c r="AH212" s="180">
        <v>112.25</v>
      </c>
      <c r="AI212" s="166">
        <v>36.785689721944102</v>
      </c>
      <c r="AJ212" s="181" t="s">
        <v>53</v>
      </c>
      <c r="AK212" s="173">
        <v>0.58389983685625602</v>
      </c>
      <c r="AL212" s="174">
        <v>-118.44025113148</v>
      </c>
      <c r="AM212" s="168"/>
      <c r="AN212" s="168"/>
      <c r="AO212" s="176">
        <v>80</v>
      </c>
      <c r="AP212" s="176">
        <v>119</v>
      </c>
      <c r="AQ212" s="167"/>
      <c r="AR212" s="180">
        <v>17.600000000000001</v>
      </c>
      <c r="AS212" s="166">
        <v>5.7677339786745403</v>
      </c>
      <c r="AT212" s="181" t="s">
        <v>54</v>
      </c>
      <c r="AU212" s="173">
        <v>0.36048337366715899</v>
      </c>
      <c r="AV212" s="174">
        <v>-40.988000287360002</v>
      </c>
      <c r="AW212" s="168"/>
      <c r="AX212" s="168"/>
      <c r="AY212" s="176">
        <v>32</v>
      </c>
      <c r="AZ212" s="176">
        <v>41</v>
      </c>
      <c r="BA212" s="167"/>
      <c r="BB212" s="184">
        <v>99.8</v>
      </c>
      <c r="BC212" s="180">
        <v>32.705673356347702</v>
      </c>
      <c r="BD212" s="181" t="s">
        <v>55</v>
      </c>
      <c r="BE212" s="182">
        <v>1.0220522923858599</v>
      </c>
      <c r="BF212" s="183">
        <v>-17.376000574719999</v>
      </c>
      <c r="BG212" s="168">
        <v>2E-3</v>
      </c>
      <c r="BH212" s="168">
        <v>2E-3</v>
      </c>
      <c r="BI212" s="176">
        <v>0</v>
      </c>
      <c r="BJ212" s="176">
        <v>18</v>
      </c>
      <c r="BK212" s="169"/>
      <c r="BL212" s="185">
        <v>0.8</v>
      </c>
      <c r="BM212" s="182">
        <v>0.82</v>
      </c>
      <c r="BN212" s="186">
        <v>7.5000000000000002E-4</v>
      </c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289</v>
      </c>
      <c r="D213" s="166">
        <v>7.0990085753000001</v>
      </c>
      <c r="E213" s="167"/>
      <c r="F213" s="168">
        <v>2.9000000000000001E-2</v>
      </c>
      <c r="G213" s="168">
        <v>2.9000000000000001E-2</v>
      </c>
      <c r="H213" s="169"/>
      <c r="I213" s="170">
        <v>3</v>
      </c>
      <c r="J213" s="170">
        <v>3</v>
      </c>
      <c r="K213" s="167"/>
      <c r="L213" s="171">
        <v>4246.1824800000004</v>
      </c>
      <c r="M213" s="171">
        <v>2370.0962199999999</v>
      </c>
      <c r="N213" s="171">
        <v>6616.2786999999998</v>
      </c>
      <c r="O213" s="166">
        <v>932.000381436417</v>
      </c>
      <c r="P213" s="172">
        <v>287.5</v>
      </c>
      <c r="Q213" s="178">
        <v>3.2417404571701498</v>
      </c>
      <c r="R213" s="179">
        <v>4167.1207415215003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3271.633065</v>
      </c>
      <c r="Y213" s="166">
        <v>460.857742359008</v>
      </c>
      <c r="Z213" s="177">
        <v>573</v>
      </c>
      <c r="AA213" s="188">
        <v>0.80428925368064297</v>
      </c>
      <c r="AB213" s="171">
        <v>-1609.64523137628</v>
      </c>
      <c r="AC213" s="168"/>
      <c r="AD213" s="168"/>
      <c r="AE213" s="176">
        <v>797</v>
      </c>
      <c r="AF213" s="176">
        <v>1610</v>
      </c>
      <c r="AG213" s="167"/>
      <c r="AH213" s="180">
        <v>270.39999999999998</v>
      </c>
      <c r="AI213" s="166">
        <v>38.089825801988603</v>
      </c>
      <c r="AJ213" s="181" t="s">
        <v>53</v>
      </c>
      <c r="AK213" s="173">
        <v>0.60460040955537397</v>
      </c>
      <c r="AL213" s="174">
        <v>-266.28504829268002</v>
      </c>
      <c r="AM213" s="168"/>
      <c r="AN213" s="168"/>
      <c r="AO213" s="176">
        <v>177</v>
      </c>
      <c r="AP213" s="176">
        <v>267</v>
      </c>
      <c r="AQ213" s="167"/>
      <c r="AR213" s="180">
        <v>68.8</v>
      </c>
      <c r="AS213" s="166">
        <v>9.6914941389674993</v>
      </c>
      <c r="AT213" s="181" t="s">
        <v>54</v>
      </c>
      <c r="AU213" s="173">
        <v>0.60571838368546904</v>
      </c>
      <c r="AV213" s="174">
        <v>-67.500964645760007</v>
      </c>
      <c r="AW213" s="168"/>
      <c r="AX213" s="168"/>
      <c r="AY213" s="176">
        <v>45</v>
      </c>
      <c r="AZ213" s="176">
        <v>68</v>
      </c>
      <c r="BA213" s="167"/>
      <c r="BB213" s="184">
        <v>271.39999999999998</v>
      </c>
      <c r="BC213" s="180">
        <v>38.230690542380501</v>
      </c>
      <c r="BD213" s="181" t="s">
        <v>55</v>
      </c>
      <c r="BE213" s="182">
        <v>1.19470907944939</v>
      </c>
      <c r="BF213" s="183">
        <v>-1.2019292915199999</v>
      </c>
      <c r="BG213" s="168">
        <v>1.9E-2</v>
      </c>
      <c r="BH213" s="168">
        <v>1.9E-2</v>
      </c>
      <c r="BI213" s="176">
        <v>0</v>
      </c>
      <c r="BJ213" s="176">
        <v>2</v>
      </c>
      <c r="BK213" s="169"/>
      <c r="BL213" s="185">
        <v>0.8</v>
      </c>
      <c r="BM213" s="173">
        <v>0.66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290</v>
      </c>
      <c r="D214" s="166">
        <v>2.9671499979</v>
      </c>
      <c r="E214" s="167"/>
      <c r="F214" s="168">
        <v>0.06</v>
      </c>
      <c r="G214" s="168">
        <v>0.06</v>
      </c>
      <c r="H214" s="169"/>
      <c r="I214" s="170">
        <v>6</v>
      </c>
      <c r="J214" s="170">
        <v>6</v>
      </c>
      <c r="K214" s="167"/>
      <c r="L214" s="171">
        <v>1176.6152400000001</v>
      </c>
      <c r="M214" s="171">
        <v>2172.0688700000001</v>
      </c>
      <c r="N214" s="171">
        <v>3348.6841100000001</v>
      </c>
      <c r="O214" s="166">
        <v>1128.58605475626</v>
      </c>
      <c r="P214" s="172">
        <v>273.31099999999998</v>
      </c>
      <c r="Q214" s="178">
        <v>4.12931076596354</v>
      </c>
      <c r="R214" s="179">
        <v>2375.5384303087399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2069.6293099999998</v>
      </c>
      <c r="Y214" s="166">
        <v>697.51421784027798</v>
      </c>
      <c r="Z214" s="177">
        <v>573</v>
      </c>
      <c r="AA214" s="178">
        <v>1.2173022998957701</v>
      </c>
      <c r="AB214" s="179">
        <v>29.4169714439602</v>
      </c>
      <c r="AC214" s="168">
        <v>0.02</v>
      </c>
      <c r="AD214" s="168">
        <v>0.02</v>
      </c>
      <c r="AE214" s="176">
        <v>0</v>
      </c>
      <c r="AF214" s="176">
        <v>0</v>
      </c>
      <c r="AG214" s="167"/>
      <c r="AH214" s="180">
        <v>156.44999999999999</v>
      </c>
      <c r="AI214" s="166">
        <v>52.727364680156903</v>
      </c>
      <c r="AJ214" s="181" t="s">
        <v>53</v>
      </c>
      <c r="AK214" s="188">
        <v>0.83694229651042595</v>
      </c>
      <c r="AL214" s="171">
        <v>-67.866539841239998</v>
      </c>
      <c r="AM214" s="168"/>
      <c r="AN214" s="168"/>
      <c r="AO214" s="176">
        <v>31</v>
      </c>
      <c r="AP214" s="176">
        <v>68</v>
      </c>
      <c r="AQ214" s="167"/>
      <c r="AR214" s="180">
        <v>72</v>
      </c>
      <c r="AS214" s="166">
        <v>24.265709536409702</v>
      </c>
      <c r="AT214" s="181" t="s">
        <v>54</v>
      </c>
      <c r="AU214" s="178">
        <v>1.5166068460255999</v>
      </c>
      <c r="AV214" s="179">
        <v>15.03072004032</v>
      </c>
      <c r="AW214" s="168">
        <v>0.01</v>
      </c>
      <c r="AX214" s="168">
        <v>0.01</v>
      </c>
      <c r="AY214" s="176">
        <v>0</v>
      </c>
      <c r="AZ214" s="176">
        <v>0</v>
      </c>
      <c r="BA214" s="167"/>
      <c r="BB214" s="184">
        <v>252.4</v>
      </c>
      <c r="BC214" s="180">
        <v>85.064792874858398</v>
      </c>
      <c r="BD214" s="181" t="s">
        <v>55</v>
      </c>
      <c r="BE214" s="178">
        <v>2.65827477733932</v>
      </c>
      <c r="BF214" s="179">
        <v>138.46144008063999</v>
      </c>
      <c r="BG214" s="168">
        <v>0.02</v>
      </c>
      <c r="BH214" s="168">
        <v>0.02</v>
      </c>
      <c r="BI214" s="176">
        <v>0</v>
      </c>
      <c r="BJ214" s="176">
        <v>0</v>
      </c>
      <c r="BK214" s="169"/>
      <c r="BL214" s="185">
        <v>0.8</v>
      </c>
      <c r="BM214" s="182">
        <v>0.82</v>
      </c>
      <c r="BN214" s="186">
        <v>7.5000000000000002E-4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291</v>
      </c>
      <c r="D215" s="166">
        <v>3.2304346183999999</v>
      </c>
      <c r="E215" s="167"/>
      <c r="F215" s="168">
        <v>0.03</v>
      </c>
      <c r="G215" s="168">
        <v>0.03</v>
      </c>
      <c r="H215" s="169"/>
      <c r="I215" s="170">
        <v>3</v>
      </c>
      <c r="J215" s="170">
        <v>3</v>
      </c>
      <c r="K215" s="167"/>
      <c r="L215" s="171">
        <v>1437.49422</v>
      </c>
      <c r="M215" s="171">
        <v>1264.9006999999999</v>
      </c>
      <c r="N215" s="171">
        <v>2702.3949200000002</v>
      </c>
      <c r="O215" s="166">
        <v>836.54221156733001</v>
      </c>
      <c r="P215" s="172">
        <v>216.041</v>
      </c>
      <c r="Q215" s="178">
        <v>3.8721456185044998</v>
      </c>
      <c r="R215" s="179">
        <v>1864.90732952749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1730.0255850000001</v>
      </c>
      <c r="Y215" s="166">
        <v>535.53957574193601</v>
      </c>
      <c r="Z215" s="177">
        <v>573</v>
      </c>
      <c r="AA215" s="188">
        <v>0.934624041434444</v>
      </c>
      <c r="AB215" s="171">
        <v>-491.22125861184003</v>
      </c>
      <c r="AC215" s="168"/>
      <c r="AD215" s="168"/>
      <c r="AE215" s="176">
        <v>122</v>
      </c>
      <c r="AF215" s="176">
        <v>492</v>
      </c>
      <c r="AG215" s="167"/>
      <c r="AH215" s="180">
        <v>199.05</v>
      </c>
      <c r="AI215" s="166">
        <v>61.617095998861998</v>
      </c>
      <c r="AJ215" s="181" t="s">
        <v>53</v>
      </c>
      <c r="AK215" s="188">
        <v>0.97804914283907995</v>
      </c>
      <c r="AL215" s="171">
        <v>-45.170857151040003</v>
      </c>
      <c r="AM215" s="168"/>
      <c r="AN215" s="168"/>
      <c r="AO215" s="176">
        <v>5</v>
      </c>
      <c r="AP215" s="176">
        <v>46</v>
      </c>
      <c r="AQ215" s="167"/>
      <c r="AR215" s="180">
        <v>9</v>
      </c>
      <c r="AS215" s="166">
        <v>2.7860028334074798</v>
      </c>
      <c r="AT215" s="181" t="s">
        <v>54</v>
      </c>
      <c r="AU215" s="173">
        <v>0.17412517708796801</v>
      </c>
      <c r="AV215" s="174">
        <v>-53.024344673279998</v>
      </c>
      <c r="AW215" s="168"/>
      <c r="AX215" s="168"/>
      <c r="AY215" s="176">
        <v>43</v>
      </c>
      <c r="AZ215" s="176">
        <v>54</v>
      </c>
      <c r="BA215" s="167"/>
      <c r="BB215" s="184">
        <v>137.6</v>
      </c>
      <c r="BC215" s="180">
        <v>42.594887764096498</v>
      </c>
      <c r="BD215" s="181" t="s">
        <v>55</v>
      </c>
      <c r="BE215" s="178">
        <v>1.33109024262802</v>
      </c>
      <c r="BF215" s="179">
        <v>13.55131065344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8">
        <v>0.72</v>
      </c>
      <c r="BN215" s="186"/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292</v>
      </c>
      <c r="D216" s="166">
        <v>7.6823512048999998</v>
      </c>
      <c r="E216" s="167"/>
      <c r="F216" s="168">
        <v>5.7000000000000002E-2</v>
      </c>
      <c r="G216" s="168">
        <v>5.7000000000000002E-2</v>
      </c>
      <c r="H216" s="169"/>
      <c r="I216" s="170">
        <v>5</v>
      </c>
      <c r="J216" s="170">
        <v>5</v>
      </c>
      <c r="K216" s="167"/>
      <c r="L216" s="171">
        <v>4286.6897499999995</v>
      </c>
      <c r="M216" s="171">
        <v>1114.95994</v>
      </c>
      <c r="N216" s="171">
        <v>5401.6496900000002</v>
      </c>
      <c r="O216" s="166">
        <v>703.12454428726096</v>
      </c>
      <c r="P216" s="172">
        <v>287.5</v>
      </c>
      <c r="Q216" s="178">
        <v>2.44565058882525</v>
      </c>
      <c r="R216" s="179">
        <v>2751.2385243095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5292.1567299999997</v>
      </c>
      <c r="Y216" s="166">
        <v>688.87201181645105</v>
      </c>
      <c r="Z216" s="177">
        <v>573</v>
      </c>
      <c r="AA216" s="178">
        <v>1.20221991591004</v>
      </c>
      <c r="AB216" s="179">
        <v>9.7720415107605696</v>
      </c>
      <c r="AC216" s="168">
        <v>0.02</v>
      </c>
      <c r="AD216" s="168">
        <v>0.02</v>
      </c>
      <c r="AE216" s="176">
        <v>0</v>
      </c>
      <c r="AF216" s="176">
        <v>0</v>
      </c>
      <c r="AG216" s="167"/>
      <c r="AH216" s="180">
        <v>263.60000000000002</v>
      </c>
      <c r="AI216" s="166">
        <v>34.312412042796097</v>
      </c>
      <c r="AJ216" s="181" t="s">
        <v>53</v>
      </c>
      <c r="AK216" s="173">
        <v>0.54464146099676403</v>
      </c>
      <c r="AL216" s="174">
        <v>-317.18575109044002</v>
      </c>
      <c r="AM216" s="168"/>
      <c r="AN216" s="168"/>
      <c r="AO216" s="176">
        <v>221</v>
      </c>
      <c r="AP216" s="176">
        <v>318</v>
      </c>
      <c r="AQ216" s="167"/>
      <c r="AR216" s="180">
        <v>140.5</v>
      </c>
      <c r="AS216" s="166">
        <v>18.288671820989599</v>
      </c>
      <c r="AT216" s="181" t="s">
        <v>54</v>
      </c>
      <c r="AU216" s="182">
        <v>1.1430419888118499</v>
      </c>
      <c r="AV216" s="183">
        <v>-7.0011431340800003</v>
      </c>
      <c r="AW216" s="168">
        <v>7.0000000000000001E-3</v>
      </c>
      <c r="AX216" s="168">
        <v>7.0000000000000001E-3</v>
      </c>
      <c r="AY216" s="176">
        <v>0</v>
      </c>
      <c r="AZ216" s="176">
        <v>8</v>
      </c>
      <c r="BA216" s="167"/>
      <c r="BB216" s="184">
        <v>315.39999999999998</v>
      </c>
      <c r="BC216" s="180">
        <v>41.055139447260601</v>
      </c>
      <c r="BD216" s="181" t="s">
        <v>55</v>
      </c>
      <c r="BE216" s="178">
        <v>1.28297310772689</v>
      </c>
      <c r="BF216" s="179">
        <v>20.39771373184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0.78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293</v>
      </c>
      <c r="D217" s="166">
        <v>2.8462753677000001</v>
      </c>
      <c r="E217" s="167"/>
      <c r="F217" s="168">
        <v>2.3E-2</v>
      </c>
      <c r="G217" s="168">
        <v>2.3E-2</v>
      </c>
      <c r="H217" s="169"/>
      <c r="I217" s="170">
        <v>4</v>
      </c>
      <c r="J217" s="170">
        <v>4</v>
      </c>
      <c r="K217" s="167"/>
      <c r="L217" s="171">
        <v>695.19228999999996</v>
      </c>
      <c r="M217" s="171">
        <v>1262.1534300000001</v>
      </c>
      <c r="N217" s="171">
        <v>1957.34572</v>
      </c>
      <c r="O217" s="166">
        <v>687.68670179009405</v>
      </c>
      <c r="P217" s="172">
        <v>287.5</v>
      </c>
      <c r="Q217" s="178">
        <v>2.39195374535685</v>
      </c>
      <c r="R217" s="179">
        <v>975.38071814349996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1836.0005450000001</v>
      </c>
      <c r="Y217" s="166">
        <v>645.05373086358202</v>
      </c>
      <c r="Z217" s="177">
        <v>573</v>
      </c>
      <c r="AA217" s="182">
        <v>1.1257482214024099</v>
      </c>
      <c r="AB217" s="183">
        <v>-121.09839783052</v>
      </c>
      <c r="AC217" s="168">
        <v>1.2999999999999999E-2</v>
      </c>
      <c r="AD217" s="168">
        <v>1.2999999999999999E-2</v>
      </c>
      <c r="AE217" s="176">
        <v>0</v>
      </c>
      <c r="AF217" s="176">
        <v>122</v>
      </c>
      <c r="AG217" s="167"/>
      <c r="AH217" s="180">
        <v>133.5</v>
      </c>
      <c r="AI217" s="166">
        <v>46.903402782099</v>
      </c>
      <c r="AJ217" s="181" t="s">
        <v>53</v>
      </c>
      <c r="AK217" s="173">
        <v>0.74449845685871396</v>
      </c>
      <c r="AL217" s="174">
        <v>-81.678417798119995</v>
      </c>
      <c r="AM217" s="168"/>
      <c r="AN217" s="168"/>
      <c r="AO217" s="176">
        <v>46</v>
      </c>
      <c r="AP217" s="176">
        <v>82</v>
      </c>
      <c r="AQ217" s="167"/>
      <c r="AR217" s="180">
        <v>8.6</v>
      </c>
      <c r="AS217" s="166">
        <v>3.0214926136782898</v>
      </c>
      <c r="AT217" s="181" t="s">
        <v>54</v>
      </c>
      <c r="AU217" s="173">
        <v>0.188843288354893</v>
      </c>
      <c r="AV217" s="174">
        <v>-46.048487059839999</v>
      </c>
      <c r="AW217" s="168"/>
      <c r="AX217" s="168"/>
      <c r="AY217" s="176">
        <v>37</v>
      </c>
      <c r="AZ217" s="176">
        <v>47</v>
      </c>
      <c r="BA217" s="167"/>
      <c r="BB217" s="184">
        <v>80.400000000000006</v>
      </c>
      <c r="BC217" s="180">
        <v>28.247442574387701</v>
      </c>
      <c r="BD217" s="181" t="s">
        <v>55</v>
      </c>
      <c r="BE217" s="188">
        <v>0.882732580449616</v>
      </c>
      <c r="BF217" s="171">
        <v>-28.896974119679999</v>
      </c>
      <c r="BG217" s="168"/>
      <c r="BH217" s="168"/>
      <c r="BI217" s="176">
        <v>11</v>
      </c>
      <c r="BJ217" s="176">
        <v>29</v>
      </c>
      <c r="BK217" s="169"/>
      <c r="BL217" s="185">
        <v>0.8</v>
      </c>
      <c r="BM217" s="182">
        <v>0.87</v>
      </c>
      <c r="BN217" s="186">
        <v>2.6250000000000002E-3</v>
      </c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294</v>
      </c>
      <c r="D218" s="166">
        <v>3.0811951635999999</v>
      </c>
      <c r="E218" s="167"/>
      <c r="F218" s="168">
        <v>4.7E-2</v>
      </c>
      <c r="G218" s="168">
        <v>4.7E-2</v>
      </c>
      <c r="H218" s="169"/>
      <c r="I218" s="170">
        <v>5</v>
      </c>
      <c r="J218" s="170">
        <v>5</v>
      </c>
      <c r="K218" s="167"/>
      <c r="L218" s="171">
        <v>2749.6940300000001</v>
      </c>
      <c r="M218" s="171">
        <v>1845.85987</v>
      </c>
      <c r="N218" s="171">
        <v>4595.5538999999999</v>
      </c>
      <c r="O218" s="166">
        <v>1491.4841988232399</v>
      </c>
      <c r="P218" s="172">
        <v>252.76900000000001</v>
      </c>
      <c r="Q218" s="178">
        <v>5.9005819496189797</v>
      </c>
      <c r="R218" s="179">
        <v>3660.9571556303899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2533.3365399999998</v>
      </c>
      <c r="Y218" s="166">
        <v>822.19281982777898</v>
      </c>
      <c r="Z218" s="177">
        <v>573</v>
      </c>
      <c r="AA218" s="178">
        <v>1.4348914831200299</v>
      </c>
      <c r="AB218" s="179">
        <v>414.70674550863998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146.15</v>
      </c>
      <c r="AI218" s="166">
        <v>47.432892835402697</v>
      </c>
      <c r="AJ218" s="181" t="s">
        <v>53</v>
      </c>
      <c r="AK218" s="173">
        <v>0.75290306087940795</v>
      </c>
      <c r="AL218" s="174">
        <v>-86.78835436816</v>
      </c>
      <c r="AM218" s="168"/>
      <c r="AN218" s="168"/>
      <c r="AO218" s="176">
        <v>48</v>
      </c>
      <c r="AP218" s="176">
        <v>87</v>
      </c>
      <c r="AQ218" s="167"/>
      <c r="AR218" s="180">
        <v>13.3</v>
      </c>
      <c r="AS218" s="166">
        <v>4.3165068403069196</v>
      </c>
      <c r="AT218" s="181" t="s">
        <v>54</v>
      </c>
      <c r="AU218" s="173">
        <v>0.26978167751918197</v>
      </c>
      <c r="AV218" s="174">
        <v>-45.858947141119998</v>
      </c>
      <c r="AW218" s="168"/>
      <c r="AX218" s="168"/>
      <c r="AY218" s="176">
        <v>36</v>
      </c>
      <c r="AZ218" s="176">
        <v>46</v>
      </c>
      <c r="BA218" s="167"/>
      <c r="BB218" s="184">
        <v>115.4</v>
      </c>
      <c r="BC218" s="180">
        <v>37.4529992008585</v>
      </c>
      <c r="BD218" s="181" t="s">
        <v>55</v>
      </c>
      <c r="BE218" s="182">
        <v>1.1704062250268299</v>
      </c>
      <c r="BF218" s="183">
        <v>-2.9178942822399798</v>
      </c>
      <c r="BG218" s="168">
        <v>1.7000000000000001E-2</v>
      </c>
      <c r="BH218" s="168">
        <v>1.7000000000000001E-2</v>
      </c>
      <c r="BI218" s="176">
        <v>0</v>
      </c>
      <c r="BJ218" s="176">
        <v>3</v>
      </c>
      <c r="BK218" s="169"/>
      <c r="BL218" s="185">
        <v>0.8</v>
      </c>
      <c r="BM218" s="182">
        <v>0.81</v>
      </c>
      <c r="BN218" s="186">
        <v>3.7500000000000001E-4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295</v>
      </c>
      <c r="D219" s="166">
        <v>3.2922099680999999</v>
      </c>
      <c r="E219" s="167"/>
      <c r="F219" s="168">
        <v>0.03</v>
      </c>
      <c r="G219" s="168">
        <v>0.03</v>
      </c>
      <c r="H219" s="169"/>
      <c r="I219" s="170">
        <v>4</v>
      </c>
      <c r="J219" s="170">
        <v>4</v>
      </c>
      <c r="K219" s="167"/>
      <c r="L219" s="171">
        <v>1654.3059000000001</v>
      </c>
      <c r="M219" s="171">
        <v>533.63896</v>
      </c>
      <c r="N219" s="171">
        <v>2187.9448600000001</v>
      </c>
      <c r="O219" s="166">
        <v>664.58241764655895</v>
      </c>
      <c r="P219" s="172">
        <v>266.572</v>
      </c>
      <c r="Q219" s="178">
        <v>2.4930691057071201</v>
      </c>
      <c r="R219" s="179">
        <v>1134.8116652603801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1725.140995</v>
      </c>
      <c r="Y219" s="166">
        <v>524.00697759736499</v>
      </c>
      <c r="Z219" s="177">
        <v>573</v>
      </c>
      <c r="AA219" s="188">
        <v>0.91449734310185904</v>
      </c>
      <c r="AB219" s="171">
        <v>-538.58257906556003</v>
      </c>
      <c r="AC219" s="168"/>
      <c r="AD219" s="168"/>
      <c r="AE219" s="176">
        <v>162</v>
      </c>
      <c r="AF219" s="176">
        <v>539</v>
      </c>
      <c r="AG219" s="167"/>
      <c r="AH219" s="180">
        <v>170.85</v>
      </c>
      <c r="AI219" s="166">
        <v>51.895231973494397</v>
      </c>
      <c r="AJ219" s="181" t="s">
        <v>53</v>
      </c>
      <c r="AK219" s="188">
        <v>0.82373384084911705</v>
      </c>
      <c r="AL219" s="171">
        <v>-78.041073588360007</v>
      </c>
      <c r="AM219" s="168"/>
      <c r="AN219" s="168"/>
      <c r="AO219" s="176">
        <v>37</v>
      </c>
      <c r="AP219" s="176">
        <v>79</v>
      </c>
      <c r="AQ219" s="167"/>
      <c r="AR219" s="180">
        <v>32.799999999999997</v>
      </c>
      <c r="AS219" s="166">
        <v>9.9629125474428797</v>
      </c>
      <c r="AT219" s="181" t="s">
        <v>54</v>
      </c>
      <c r="AU219" s="173">
        <v>0.62268203421517998</v>
      </c>
      <c r="AV219" s="174">
        <v>-30.410431387519999</v>
      </c>
      <c r="AW219" s="168"/>
      <c r="AX219" s="168"/>
      <c r="AY219" s="176">
        <v>20</v>
      </c>
      <c r="AZ219" s="176">
        <v>31</v>
      </c>
      <c r="BA219" s="167"/>
      <c r="BB219" s="184">
        <v>126.8</v>
      </c>
      <c r="BC219" s="180">
        <v>38.515161921212098</v>
      </c>
      <c r="BD219" s="181" t="s">
        <v>55</v>
      </c>
      <c r="BE219" s="178">
        <v>1.2035988100378801</v>
      </c>
      <c r="BF219" s="179">
        <v>0.37913722496000402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2">
        <v>0.83</v>
      </c>
      <c r="BN219" s="186">
        <v>1.1249999999999999E-3</v>
      </c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296</v>
      </c>
      <c r="D220" s="166">
        <v>3.7825528226</v>
      </c>
      <c r="E220" s="167"/>
      <c r="F220" s="168">
        <v>0.01</v>
      </c>
      <c r="G220" s="168">
        <v>0.01</v>
      </c>
      <c r="H220" s="169"/>
      <c r="I220" s="170">
        <v>2</v>
      </c>
      <c r="J220" s="170">
        <v>2</v>
      </c>
      <c r="K220" s="167"/>
      <c r="L220" s="171">
        <v>1603.44165</v>
      </c>
      <c r="M220" s="171">
        <v>2367.96497</v>
      </c>
      <c r="N220" s="171">
        <v>3971.4066200000002</v>
      </c>
      <c r="O220" s="166">
        <v>1049.9276034617801</v>
      </c>
      <c r="P220" s="172">
        <v>255.06700000000001</v>
      </c>
      <c r="Q220" s="178">
        <v>4.1162816180132298</v>
      </c>
      <c r="R220" s="179">
        <v>2813.6413390374601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1843.06087</v>
      </c>
      <c r="Y220" s="166">
        <v>487.25317436099698</v>
      </c>
      <c r="Z220" s="177">
        <v>573</v>
      </c>
      <c r="AA220" s="188">
        <v>0.85035458003664399</v>
      </c>
      <c r="AB220" s="171">
        <v>-757.82245081975998</v>
      </c>
      <c r="AC220" s="168"/>
      <c r="AD220" s="168"/>
      <c r="AE220" s="176">
        <v>325</v>
      </c>
      <c r="AF220" s="176">
        <v>758</v>
      </c>
      <c r="AG220" s="167"/>
      <c r="AH220" s="180">
        <v>117.4</v>
      </c>
      <c r="AI220" s="166">
        <v>31.0372400614099</v>
      </c>
      <c r="AJ220" s="181" t="s">
        <v>53</v>
      </c>
      <c r="AK220" s="173">
        <v>0.49265460414936402</v>
      </c>
      <c r="AL220" s="174">
        <v>-168.56099338856001</v>
      </c>
      <c r="AM220" s="168"/>
      <c r="AN220" s="168"/>
      <c r="AO220" s="176">
        <v>121</v>
      </c>
      <c r="AP220" s="176">
        <v>169</v>
      </c>
      <c r="AQ220" s="167"/>
      <c r="AR220" s="180">
        <v>13</v>
      </c>
      <c r="AS220" s="166">
        <v>3.4368323747728202</v>
      </c>
      <c r="AT220" s="181" t="s">
        <v>54</v>
      </c>
      <c r="AU220" s="173">
        <v>0.21480202342330099</v>
      </c>
      <c r="AV220" s="174">
        <v>-59.625014193920002</v>
      </c>
      <c r="AW220" s="168"/>
      <c r="AX220" s="168"/>
      <c r="AY220" s="176">
        <v>48</v>
      </c>
      <c r="AZ220" s="176">
        <v>60</v>
      </c>
      <c r="BA220" s="167"/>
      <c r="BB220" s="184">
        <v>113.6</v>
      </c>
      <c r="BC220" s="180">
        <v>30.032627521091701</v>
      </c>
      <c r="BD220" s="181" t="s">
        <v>55</v>
      </c>
      <c r="BE220" s="188">
        <v>0.93851961003411699</v>
      </c>
      <c r="BF220" s="171">
        <v>-31.650028387839999</v>
      </c>
      <c r="BG220" s="168"/>
      <c r="BH220" s="168"/>
      <c r="BI220" s="176">
        <v>8</v>
      </c>
      <c r="BJ220" s="176">
        <v>32</v>
      </c>
      <c r="BK220" s="169"/>
      <c r="BL220" s="185">
        <v>0.8</v>
      </c>
      <c r="BM220" s="188">
        <v>0.79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297</v>
      </c>
      <c r="D221" s="166">
        <v>5.9821857504000002</v>
      </c>
      <c r="E221" s="167"/>
      <c r="F221" s="168">
        <v>3.7999999999999999E-2</v>
      </c>
      <c r="G221" s="168">
        <v>3.7999999999999999E-2</v>
      </c>
      <c r="H221" s="169"/>
      <c r="I221" s="170">
        <v>5</v>
      </c>
      <c r="J221" s="170">
        <v>5</v>
      </c>
      <c r="K221" s="167"/>
      <c r="L221" s="171">
        <v>3544.6969399999998</v>
      </c>
      <c r="M221" s="171">
        <v>4741.8713500000003</v>
      </c>
      <c r="N221" s="171">
        <v>8286.5682899999993</v>
      </c>
      <c r="O221" s="166">
        <v>1385.2074535542299</v>
      </c>
      <c r="P221" s="172">
        <v>287.5</v>
      </c>
      <c r="Q221" s="178">
        <v>4.8181128819277603</v>
      </c>
      <c r="R221" s="179">
        <v>6222.7142061120003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3692.2865849999998</v>
      </c>
      <c r="Y221" s="166">
        <v>617.21363044487805</v>
      </c>
      <c r="Z221" s="177">
        <v>573</v>
      </c>
      <c r="AA221" s="182">
        <v>1.07716165871706</v>
      </c>
      <c r="AB221" s="183">
        <v>-421.06433697504099</v>
      </c>
      <c r="AC221" s="168">
        <v>8.0000000000000002E-3</v>
      </c>
      <c r="AD221" s="168">
        <v>8.0000000000000002E-3</v>
      </c>
      <c r="AE221" s="176">
        <v>0</v>
      </c>
      <c r="AF221" s="176">
        <v>422</v>
      </c>
      <c r="AG221" s="167"/>
      <c r="AH221" s="180">
        <v>360.85</v>
      </c>
      <c r="AI221" s="166">
        <v>60.3207615169542</v>
      </c>
      <c r="AJ221" s="181" t="s">
        <v>53</v>
      </c>
      <c r="AK221" s="188">
        <v>0.95747240503101905</v>
      </c>
      <c r="AL221" s="171">
        <v>-91.403242730239995</v>
      </c>
      <c r="AM221" s="168"/>
      <c r="AN221" s="168"/>
      <c r="AO221" s="176">
        <v>17</v>
      </c>
      <c r="AP221" s="176">
        <v>92</v>
      </c>
      <c r="AQ221" s="167"/>
      <c r="AR221" s="180">
        <v>53.7</v>
      </c>
      <c r="AS221" s="166">
        <v>8.9766520533752008</v>
      </c>
      <c r="AT221" s="181" t="s">
        <v>54</v>
      </c>
      <c r="AU221" s="173">
        <v>0.56104075333595005</v>
      </c>
      <c r="AV221" s="174">
        <v>-61.15796640768</v>
      </c>
      <c r="AW221" s="168"/>
      <c r="AX221" s="168"/>
      <c r="AY221" s="176">
        <v>43</v>
      </c>
      <c r="AZ221" s="176">
        <v>62</v>
      </c>
      <c r="BA221" s="167"/>
      <c r="BB221" s="184">
        <v>253.2</v>
      </c>
      <c r="BC221" s="180">
        <v>42.325666665076298</v>
      </c>
      <c r="BD221" s="181" t="s">
        <v>55</v>
      </c>
      <c r="BE221" s="178">
        <v>1.3226770832836401</v>
      </c>
      <c r="BF221" s="179">
        <v>23.484067184640001</v>
      </c>
      <c r="BG221" s="168">
        <v>0.02</v>
      </c>
      <c r="BH221" s="168">
        <v>0.02</v>
      </c>
      <c r="BI221" s="176">
        <v>0</v>
      </c>
      <c r="BJ221" s="176">
        <v>0</v>
      </c>
      <c r="BK221" s="169"/>
      <c r="BL221" s="185">
        <v>0.8</v>
      </c>
      <c r="BM221" s="182">
        <v>0.83</v>
      </c>
      <c r="BN221" s="186">
        <v>1.1249999999999999E-3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298</v>
      </c>
      <c r="D222" s="166">
        <v>5.6556242558000003</v>
      </c>
      <c r="E222" s="167"/>
      <c r="F222" s="168">
        <v>0.03</v>
      </c>
      <c r="G222" s="168">
        <v>0.03</v>
      </c>
      <c r="H222" s="169"/>
      <c r="I222" s="170">
        <v>3</v>
      </c>
      <c r="J222" s="170">
        <v>3</v>
      </c>
      <c r="K222" s="167"/>
      <c r="L222" s="171">
        <v>2904.9499700000001</v>
      </c>
      <c r="M222" s="171">
        <v>2407.3156399999998</v>
      </c>
      <c r="N222" s="171">
        <v>5312.2656100000004</v>
      </c>
      <c r="O222" s="166">
        <v>939.28899264340703</v>
      </c>
      <c r="P222" s="172">
        <v>221.803</v>
      </c>
      <c r="Q222" s="178">
        <v>4.2347893970929498</v>
      </c>
      <c r="R222" s="179">
        <v>3806.9442978289499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3113.0584450000001</v>
      </c>
      <c r="Y222" s="166">
        <v>550.43586776605105</v>
      </c>
      <c r="Z222" s="177">
        <v>573</v>
      </c>
      <c r="AA222" s="188">
        <v>0.96062106067373698</v>
      </c>
      <c r="AB222" s="171">
        <v>-775.74879328808095</v>
      </c>
      <c r="AC222" s="168"/>
      <c r="AD222" s="168"/>
      <c r="AE222" s="176">
        <v>128</v>
      </c>
      <c r="AF222" s="176">
        <v>776</v>
      </c>
      <c r="AG222" s="167"/>
      <c r="AH222" s="180">
        <v>289.64999999999998</v>
      </c>
      <c r="AI222" s="166">
        <v>51.214505578752998</v>
      </c>
      <c r="AJ222" s="181" t="s">
        <v>53</v>
      </c>
      <c r="AK222" s="188">
        <v>0.81292865998020702</v>
      </c>
      <c r="AL222" s="171">
        <v>-137.91519373848001</v>
      </c>
      <c r="AM222" s="168"/>
      <c r="AN222" s="168"/>
      <c r="AO222" s="176">
        <v>67</v>
      </c>
      <c r="AP222" s="176">
        <v>138</v>
      </c>
      <c r="AQ222" s="167"/>
      <c r="AR222" s="180">
        <v>27.6</v>
      </c>
      <c r="AS222" s="166">
        <v>4.8800978904663701</v>
      </c>
      <c r="AT222" s="181" t="s">
        <v>54</v>
      </c>
      <c r="AU222" s="173">
        <v>0.30500611815414802</v>
      </c>
      <c r="AV222" s="174">
        <v>-80.987985711359997</v>
      </c>
      <c r="AW222" s="168"/>
      <c r="AX222" s="168"/>
      <c r="AY222" s="176">
        <v>63</v>
      </c>
      <c r="AZ222" s="176">
        <v>81</v>
      </c>
      <c r="BA222" s="167"/>
      <c r="BB222" s="184">
        <v>261.8</v>
      </c>
      <c r="BC222" s="180">
        <v>46.290203903046901</v>
      </c>
      <c r="BD222" s="181" t="s">
        <v>55</v>
      </c>
      <c r="BE222" s="178">
        <v>1.4465688719702201</v>
      </c>
      <c r="BF222" s="179">
        <v>44.624028577280001</v>
      </c>
      <c r="BG222" s="168">
        <v>0.02</v>
      </c>
      <c r="BH222" s="168">
        <v>0.02</v>
      </c>
      <c r="BI222" s="176">
        <v>0</v>
      </c>
      <c r="BJ222" s="176">
        <v>0</v>
      </c>
      <c r="BK222" s="169"/>
      <c r="BL222" s="185">
        <v>0.8</v>
      </c>
      <c r="BM222" s="188">
        <v>0.77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299</v>
      </c>
      <c r="C223" s="165" t="s">
        <v>300</v>
      </c>
      <c r="D223" s="166">
        <v>2.4462577517000001</v>
      </c>
      <c r="E223" s="167"/>
      <c r="F223" s="168">
        <v>5.3999999999999999E-2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571.15257999999994</v>
      </c>
      <c r="M223" s="171">
        <v>800.18910000000005</v>
      </c>
      <c r="N223" s="171">
        <v>1371.34168</v>
      </c>
      <c r="O223" s="166">
        <v>560.58756647659095</v>
      </c>
      <c r="P223" s="172">
        <v>232.92099999999999</v>
      </c>
      <c r="Q223" s="178">
        <v>2.4067712506669299</v>
      </c>
      <c r="R223" s="179">
        <v>687.59991785954105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2203.4871400000002</v>
      </c>
      <c r="Y223" s="166">
        <v>900.75836794741303</v>
      </c>
      <c r="Z223" s="177">
        <v>573</v>
      </c>
      <c r="AA223" s="178">
        <v>1.5720041325434799</v>
      </c>
      <c r="AB223" s="179">
        <v>521.44030993108004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160.19999999999999</v>
      </c>
      <c r="AI223" s="166">
        <v>65.487784305914104</v>
      </c>
      <c r="AJ223" s="181" t="s">
        <v>53</v>
      </c>
      <c r="AK223" s="182">
        <v>1.03948863977641</v>
      </c>
      <c r="AL223" s="183">
        <v>-24.73708602852</v>
      </c>
      <c r="AM223" s="168">
        <v>4.0000000000000001E-3</v>
      </c>
      <c r="AN223" s="168">
        <v>4.0000000000000001E-3</v>
      </c>
      <c r="AO223" s="176">
        <v>0</v>
      </c>
      <c r="AP223" s="176">
        <v>25</v>
      </c>
      <c r="AQ223" s="167"/>
      <c r="AR223" s="180">
        <v>11</v>
      </c>
      <c r="AS223" s="166">
        <v>4.4966643406058404</v>
      </c>
      <c r="AT223" s="181" t="s">
        <v>54</v>
      </c>
      <c r="AU223" s="173">
        <v>0.28104152128786503</v>
      </c>
      <c r="AV223" s="174">
        <v>-35.968148832639997</v>
      </c>
      <c r="AW223" s="168"/>
      <c r="AX223" s="168"/>
      <c r="AY223" s="176">
        <v>29</v>
      </c>
      <c r="AZ223" s="176">
        <v>36</v>
      </c>
      <c r="BA223" s="167"/>
      <c r="BB223" s="184">
        <v>100.6</v>
      </c>
      <c r="BC223" s="180">
        <v>41.124039333177002</v>
      </c>
      <c r="BD223" s="181" t="s">
        <v>55</v>
      </c>
      <c r="BE223" s="178">
        <v>1.28512622916178</v>
      </c>
      <c r="BF223" s="179">
        <v>6.66370233472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0.86</v>
      </c>
      <c r="BN223" s="186">
        <v>2.2499999999999998E-3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299</v>
      </c>
      <c r="C224" s="165" t="s">
        <v>301</v>
      </c>
      <c r="D224" s="166">
        <v>3.2867156133000002</v>
      </c>
      <c r="E224" s="167"/>
      <c r="F224" s="168">
        <v>5.5E-2</v>
      </c>
      <c r="G224" s="168">
        <v>5.5E-2</v>
      </c>
      <c r="H224" s="169"/>
      <c r="I224" s="170">
        <v>5</v>
      </c>
      <c r="J224" s="170">
        <v>5</v>
      </c>
      <c r="K224" s="167"/>
      <c r="L224" s="171">
        <v>446.13511</v>
      </c>
      <c r="M224" s="171">
        <v>1975.7483500000001</v>
      </c>
      <c r="N224" s="171">
        <v>2421.88346</v>
      </c>
      <c r="O224" s="166">
        <v>736.87040345067396</v>
      </c>
      <c r="P224" s="172">
        <v>222.845</v>
      </c>
      <c r="Q224" s="178">
        <v>3.3066499291017202</v>
      </c>
      <c r="R224" s="179">
        <v>1542.9696909849899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2224.3635199999999</v>
      </c>
      <c r="Y224" s="166">
        <v>676.77395360855303</v>
      </c>
      <c r="Z224" s="177">
        <v>573</v>
      </c>
      <c r="AA224" s="182">
        <v>1.1811063762802001</v>
      </c>
      <c r="AB224" s="183">
        <v>-35.582135705080397</v>
      </c>
      <c r="AC224" s="168">
        <v>1.7999999999999999E-2</v>
      </c>
      <c r="AD224" s="168">
        <v>1.7999999999999999E-2</v>
      </c>
      <c r="AE224" s="176">
        <v>0</v>
      </c>
      <c r="AF224" s="176">
        <v>36</v>
      </c>
      <c r="AG224" s="167"/>
      <c r="AH224" s="180">
        <v>220.85</v>
      </c>
      <c r="AI224" s="166">
        <v>67.194739668473304</v>
      </c>
      <c r="AJ224" s="181" t="s">
        <v>53</v>
      </c>
      <c r="AK224" s="182">
        <v>1.0665831693408501</v>
      </c>
      <c r="AL224" s="183">
        <v>-27.62570036548</v>
      </c>
      <c r="AM224" s="168">
        <v>7.0000000000000001E-3</v>
      </c>
      <c r="AN224" s="168">
        <v>7.0000000000000001E-3</v>
      </c>
      <c r="AO224" s="176">
        <v>0</v>
      </c>
      <c r="AP224" s="176">
        <v>28</v>
      </c>
      <c r="AQ224" s="167"/>
      <c r="AR224" s="180">
        <v>31.2</v>
      </c>
      <c r="AS224" s="166">
        <v>9.4927592377467302</v>
      </c>
      <c r="AT224" s="181" t="s">
        <v>54</v>
      </c>
      <c r="AU224" s="173">
        <v>0.59329745235917097</v>
      </c>
      <c r="AV224" s="174">
        <v>-31.904939775359999</v>
      </c>
      <c r="AW224" s="168"/>
      <c r="AX224" s="168"/>
      <c r="AY224" s="176">
        <v>22</v>
      </c>
      <c r="AZ224" s="176">
        <v>32</v>
      </c>
      <c r="BA224" s="167"/>
      <c r="BB224" s="184">
        <v>168.6</v>
      </c>
      <c r="BC224" s="180">
        <v>51.297410496285202</v>
      </c>
      <c r="BD224" s="181" t="s">
        <v>55</v>
      </c>
      <c r="BE224" s="178">
        <v>1.6030440780089099</v>
      </c>
      <c r="BF224" s="179">
        <v>42.390120449279998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299</v>
      </c>
      <c r="C225" s="165" t="s">
        <v>302</v>
      </c>
      <c r="D225" s="166">
        <v>2.3582831221</v>
      </c>
      <c r="E225" s="167"/>
      <c r="F225" s="168">
        <v>3.9E-2</v>
      </c>
      <c r="G225" s="168">
        <v>3.9E-2</v>
      </c>
      <c r="H225" s="169"/>
      <c r="I225" s="170">
        <v>5</v>
      </c>
      <c r="J225" s="170">
        <v>5</v>
      </c>
      <c r="K225" s="167"/>
      <c r="L225" s="171">
        <v>1106.2865999999999</v>
      </c>
      <c r="M225" s="171">
        <v>914.7</v>
      </c>
      <c r="N225" s="171">
        <v>2020.9866</v>
      </c>
      <c r="O225" s="166">
        <v>856.97369457504101</v>
      </c>
      <c r="P225" s="172">
        <v>212.5</v>
      </c>
      <c r="Q225" s="178">
        <v>4.0328173862354904</v>
      </c>
      <c r="R225" s="179">
        <v>1419.6244038645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1762.977545</v>
      </c>
      <c r="Y225" s="166">
        <v>747.56823236308696</v>
      </c>
      <c r="Z225" s="177">
        <v>573</v>
      </c>
      <c r="AA225" s="178">
        <v>1.3046566009827001</v>
      </c>
      <c r="AB225" s="179">
        <v>141.42207024403999</v>
      </c>
      <c r="AC225" s="168">
        <v>0.02</v>
      </c>
      <c r="AD225" s="168">
        <v>0.02</v>
      </c>
      <c r="AE225" s="176">
        <v>0</v>
      </c>
      <c r="AF225" s="176">
        <v>0</v>
      </c>
      <c r="AG225" s="167"/>
      <c r="AH225" s="180">
        <v>129.80000000000001</v>
      </c>
      <c r="AI225" s="166">
        <v>55.040041114493398</v>
      </c>
      <c r="AJ225" s="181" t="s">
        <v>53</v>
      </c>
      <c r="AK225" s="188">
        <v>0.87365144626180102</v>
      </c>
      <c r="AL225" s="171">
        <v>-48.48620403076</v>
      </c>
      <c r="AM225" s="168"/>
      <c r="AN225" s="168"/>
      <c r="AO225" s="176">
        <v>19</v>
      </c>
      <c r="AP225" s="176">
        <v>49</v>
      </c>
      <c r="AQ225" s="167"/>
      <c r="AR225" s="180">
        <v>21.6</v>
      </c>
      <c r="AS225" s="166">
        <v>9.1592056091915204</v>
      </c>
      <c r="AT225" s="181" t="s">
        <v>54</v>
      </c>
      <c r="AU225" s="173">
        <v>0.57245035057447002</v>
      </c>
      <c r="AV225" s="174">
        <v>-23.679035944319999</v>
      </c>
      <c r="AW225" s="168"/>
      <c r="AX225" s="168"/>
      <c r="AY225" s="176">
        <v>17</v>
      </c>
      <c r="AZ225" s="176">
        <v>24</v>
      </c>
      <c r="BA225" s="167"/>
      <c r="BB225" s="184">
        <v>82.6</v>
      </c>
      <c r="BC225" s="180">
        <v>35.025480709223103</v>
      </c>
      <c r="BD225" s="181" t="s">
        <v>55</v>
      </c>
      <c r="BE225" s="182">
        <v>1.09454627216322</v>
      </c>
      <c r="BF225" s="183">
        <v>-7.9580718886399904</v>
      </c>
      <c r="BG225" s="168">
        <v>8.9999999999999993E-3</v>
      </c>
      <c r="BH225" s="168">
        <v>8.9999999999999993E-3</v>
      </c>
      <c r="BI225" s="176">
        <v>0</v>
      </c>
      <c r="BJ225" s="176">
        <v>8</v>
      </c>
      <c r="BK225" s="169"/>
      <c r="BL225" s="185">
        <v>0.8</v>
      </c>
      <c r="BM225" s="182">
        <v>0.83</v>
      </c>
      <c r="BN225" s="186">
        <v>1.1249999999999999E-3</v>
      </c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299</v>
      </c>
      <c r="C226" s="165" t="s">
        <v>303</v>
      </c>
      <c r="D226" s="166">
        <v>2.9549106546999999</v>
      </c>
      <c r="E226" s="167"/>
      <c r="F226" s="168">
        <v>7.0000000000000007E-2</v>
      </c>
      <c r="G226" s="168">
        <v>7.0000000000000007E-2</v>
      </c>
      <c r="H226" s="169"/>
      <c r="I226" s="170">
        <v>5</v>
      </c>
      <c r="J226" s="170">
        <v>5</v>
      </c>
      <c r="K226" s="167"/>
      <c r="L226" s="171">
        <v>985.61950000000002</v>
      </c>
      <c r="M226" s="171">
        <v>2375.7565800000002</v>
      </c>
      <c r="N226" s="171">
        <v>3361.37608</v>
      </c>
      <c r="O226" s="166">
        <v>1137.5559104142401</v>
      </c>
      <c r="P226" s="172">
        <v>229.05500000000001</v>
      </c>
      <c r="Q226" s="178">
        <v>4.9663002790344697</v>
      </c>
      <c r="R226" s="179">
        <v>2549.1716079852299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2069.0597499999999</v>
      </c>
      <c r="Y226" s="166">
        <v>700.21059577859296</v>
      </c>
      <c r="Z226" s="177">
        <v>573</v>
      </c>
      <c r="AA226" s="178">
        <v>1.22200802055601</v>
      </c>
      <c r="AB226" s="179">
        <v>37.263183828279601</v>
      </c>
      <c r="AC226" s="168">
        <v>0.02</v>
      </c>
      <c r="AD226" s="168">
        <v>0.02</v>
      </c>
      <c r="AE226" s="176">
        <v>0</v>
      </c>
      <c r="AF226" s="176">
        <v>0</v>
      </c>
      <c r="AG226" s="167"/>
      <c r="AH226" s="180">
        <v>230</v>
      </c>
      <c r="AI226" s="166">
        <v>77.836532767638204</v>
      </c>
      <c r="AJ226" s="181" t="s">
        <v>53</v>
      </c>
      <c r="AK226" s="178">
        <v>1.2355005201212399</v>
      </c>
      <c r="AL226" s="179">
        <v>6.6087545046799798</v>
      </c>
      <c r="AM226" s="168">
        <v>0.02</v>
      </c>
      <c r="AN226" s="168">
        <v>0.02</v>
      </c>
      <c r="AO226" s="176">
        <v>0</v>
      </c>
      <c r="AP226" s="176">
        <v>0</v>
      </c>
      <c r="AQ226" s="167"/>
      <c r="AR226" s="180">
        <v>29.1</v>
      </c>
      <c r="AS226" s="166">
        <v>9.8480134936446699</v>
      </c>
      <c r="AT226" s="181" t="s">
        <v>54</v>
      </c>
      <c r="AU226" s="173">
        <v>0.61550084335279198</v>
      </c>
      <c r="AV226" s="174">
        <v>-27.634284570239998</v>
      </c>
      <c r="AW226" s="168"/>
      <c r="AX226" s="168"/>
      <c r="AY226" s="176">
        <v>19</v>
      </c>
      <c r="AZ226" s="176">
        <v>28</v>
      </c>
      <c r="BA226" s="167"/>
      <c r="BB226" s="184">
        <v>132.6</v>
      </c>
      <c r="BC226" s="180">
        <v>44.874453239081902</v>
      </c>
      <c r="BD226" s="181" t="s">
        <v>55</v>
      </c>
      <c r="BE226" s="178">
        <v>1.4023266637213101</v>
      </c>
      <c r="BF226" s="179">
        <v>19.131430859520002</v>
      </c>
      <c r="BG226" s="168">
        <v>0.02</v>
      </c>
      <c r="BH226" s="168">
        <v>0.02</v>
      </c>
      <c r="BI226" s="176">
        <v>0</v>
      </c>
      <c r="BJ226" s="176">
        <v>0</v>
      </c>
      <c r="BK226" s="169"/>
      <c r="BL226" s="185">
        <v>0.8</v>
      </c>
      <c r="BM226" s="188">
        <v>0.77</v>
      </c>
      <c r="BN226" s="186"/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299</v>
      </c>
      <c r="C227" s="165" t="s">
        <v>304</v>
      </c>
      <c r="D227" s="166">
        <v>3.2319854415</v>
      </c>
      <c r="E227" s="167"/>
      <c r="F227" s="168">
        <v>0.01</v>
      </c>
      <c r="G227" s="168">
        <v>0.01</v>
      </c>
      <c r="H227" s="169"/>
      <c r="I227" s="170">
        <v>2</v>
      </c>
      <c r="J227" s="170">
        <v>2</v>
      </c>
      <c r="K227" s="167"/>
      <c r="L227" s="171">
        <v>1043.40255</v>
      </c>
      <c r="M227" s="171">
        <v>-1.6969000000000001</v>
      </c>
      <c r="N227" s="171">
        <v>1041.7056500000001</v>
      </c>
      <c r="O227" s="166">
        <v>322.31136830756702</v>
      </c>
      <c r="P227" s="172">
        <v>242.61199999999999</v>
      </c>
      <c r="Q227" s="178">
        <v>1.3285054667846901</v>
      </c>
      <c r="R227" s="179">
        <v>100.763507680163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1397.829765</v>
      </c>
      <c r="Y227" s="166">
        <v>432.49878141507099</v>
      </c>
      <c r="Z227" s="177">
        <v>573</v>
      </c>
      <c r="AA227" s="173">
        <v>0.754797175244452</v>
      </c>
      <c r="AB227" s="174">
        <v>-824.48342457540002</v>
      </c>
      <c r="AC227" s="168"/>
      <c r="AD227" s="168"/>
      <c r="AE227" s="176">
        <v>455</v>
      </c>
      <c r="AF227" s="176">
        <v>825</v>
      </c>
      <c r="AG227" s="167"/>
      <c r="AH227" s="180">
        <v>170.8</v>
      </c>
      <c r="AI227" s="166">
        <v>52.846772701033501</v>
      </c>
      <c r="AJ227" s="181" t="s">
        <v>53</v>
      </c>
      <c r="AK227" s="188">
        <v>0.83883766192116704</v>
      </c>
      <c r="AL227" s="171">
        <v>-73.538099377400002</v>
      </c>
      <c r="AM227" s="168"/>
      <c r="AN227" s="168"/>
      <c r="AO227" s="176">
        <v>33</v>
      </c>
      <c r="AP227" s="176">
        <v>74</v>
      </c>
      <c r="AQ227" s="167"/>
      <c r="AR227" s="180">
        <v>12.8</v>
      </c>
      <c r="AS227" s="166">
        <v>3.9604138792343599</v>
      </c>
      <c r="AT227" s="181" t="s">
        <v>54</v>
      </c>
      <c r="AU227" s="173">
        <v>0.247525867452147</v>
      </c>
      <c r="AV227" s="174">
        <v>-49.254120476799997</v>
      </c>
      <c r="AW227" s="168"/>
      <c r="AX227" s="168"/>
      <c r="AY227" s="176">
        <v>39</v>
      </c>
      <c r="AZ227" s="176">
        <v>50</v>
      </c>
      <c r="BA227" s="167"/>
      <c r="BB227" s="184">
        <v>88</v>
      </c>
      <c r="BC227" s="180">
        <v>27.227845419736202</v>
      </c>
      <c r="BD227" s="181" t="s">
        <v>55</v>
      </c>
      <c r="BE227" s="188">
        <v>0.85087016936675697</v>
      </c>
      <c r="BF227" s="171">
        <v>-36.108240953600003</v>
      </c>
      <c r="BG227" s="168"/>
      <c r="BH227" s="168"/>
      <c r="BI227" s="176">
        <v>16</v>
      </c>
      <c r="BJ227" s="176">
        <v>37</v>
      </c>
      <c r="BK227" s="169"/>
      <c r="BL227" s="185">
        <v>0.8</v>
      </c>
      <c r="BM227" s="188">
        <v>0.75</v>
      </c>
      <c r="BN227" s="186"/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299</v>
      </c>
      <c r="C228" s="165" t="s">
        <v>305</v>
      </c>
      <c r="D228" s="166">
        <v>2.8950360468</v>
      </c>
      <c r="E228" s="167"/>
      <c r="F228" s="168">
        <v>4.3999999999999997E-2</v>
      </c>
      <c r="G228" s="168">
        <v>4.3999999999999997E-2</v>
      </c>
      <c r="H228" s="169"/>
      <c r="I228" s="170">
        <v>7</v>
      </c>
      <c r="J228" s="170">
        <v>7</v>
      </c>
      <c r="K228" s="167"/>
      <c r="L228" s="171">
        <v>841.94322999999997</v>
      </c>
      <c r="M228" s="171">
        <v>2078.6060299999999</v>
      </c>
      <c r="N228" s="171">
        <v>2920.5492599999998</v>
      </c>
      <c r="O228" s="166">
        <v>1008.81274456952</v>
      </c>
      <c r="P228" s="172">
        <v>215.88200000000001</v>
      </c>
      <c r="Q228" s="178">
        <v>4.6729822058787702</v>
      </c>
      <c r="R228" s="179">
        <v>2170.5658537736699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1703.96992</v>
      </c>
      <c r="Y228" s="166">
        <v>588.58331725557196</v>
      </c>
      <c r="Z228" s="177">
        <v>573</v>
      </c>
      <c r="AA228" s="182">
        <v>1.02719601615283</v>
      </c>
      <c r="AB228" s="183">
        <v>-286.65686577968</v>
      </c>
      <c r="AC228" s="168">
        <v>3.0000000000000001E-3</v>
      </c>
      <c r="AD228" s="168">
        <v>3.0000000000000001E-3</v>
      </c>
      <c r="AE228" s="176">
        <v>0</v>
      </c>
      <c r="AF228" s="176">
        <v>287</v>
      </c>
      <c r="AG228" s="167"/>
      <c r="AH228" s="180">
        <v>189.5</v>
      </c>
      <c r="AI228" s="166">
        <v>65.456870635328301</v>
      </c>
      <c r="AJ228" s="181" t="s">
        <v>53</v>
      </c>
      <c r="AK228" s="182">
        <v>1.0389979465925101</v>
      </c>
      <c r="AL228" s="183">
        <v>-29.364725138080001</v>
      </c>
      <c r="AM228" s="168">
        <v>4.0000000000000001E-3</v>
      </c>
      <c r="AN228" s="168">
        <v>4.0000000000000001E-3</v>
      </c>
      <c r="AO228" s="176">
        <v>0</v>
      </c>
      <c r="AP228" s="176">
        <v>30</v>
      </c>
      <c r="AQ228" s="167"/>
      <c r="AR228" s="180">
        <v>52.8</v>
      </c>
      <c r="AS228" s="166">
        <v>18.238114878867201</v>
      </c>
      <c r="AT228" s="181" t="s">
        <v>54</v>
      </c>
      <c r="AU228" s="182">
        <v>1.1398821799292</v>
      </c>
      <c r="AV228" s="183">
        <v>-2.7846920985599901</v>
      </c>
      <c r="AW228" s="168">
        <v>7.0000000000000001E-3</v>
      </c>
      <c r="AX228" s="168">
        <v>7.0000000000000001E-3</v>
      </c>
      <c r="AY228" s="176">
        <v>0</v>
      </c>
      <c r="AZ228" s="176">
        <v>3</v>
      </c>
      <c r="BA228" s="167"/>
      <c r="BB228" s="184">
        <v>132.6</v>
      </c>
      <c r="BC228" s="180">
        <v>45.8025385026097</v>
      </c>
      <c r="BD228" s="181" t="s">
        <v>55</v>
      </c>
      <c r="BE228" s="178">
        <v>1.43132932820655</v>
      </c>
      <c r="BF228" s="179">
        <v>21.430615802879998</v>
      </c>
      <c r="BG228" s="168">
        <v>0.02</v>
      </c>
      <c r="BH228" s="168">
        <v>0.02</v>
      </c>
      <c r="BI228" s="176">
        <v>0</v>
      </c>
      <c r="BJ228" s="176">
        <v>0</v>
      </c>
      <c r="BK228" s="169"/>
      <c r="BL228" s="185">
        <v>0.8</v>
      </c>
      <c r="BM228" s="182">
        <v>0.81</v>
      </c>
      <c r="BN228" s="186">
        <v>3.7500000000000001E-4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299</v>
      </c>
      <c r="C229" s="165" t="s">
        <v>306</v>
      </c>
      <c r="D229" s="166">
        <v>9.4580011959999997</v>
      </c>
      <c r="E229" s="167"/>
      <c r="F229" s="168">
        <v>3.9E-2</v>
      </c>
      <c r="G229" s="168">
        <v>3.9E-2</v>
      </c>
      <c r="H229" s="169"/>
      <c r="I229" s="170">
        <v>5</v>
      </c>
      <c r="J229" s="170">
        <v>5</v>
      </c>
      <c r="K229" s="167"/>
      <c r="L229" s="171">
        <v>6529.8194999999996</v>
      </c>
      <c r="M229" s="171">
        <v>-1461.6306400000001</v>
      </c>
      <c r="N229" s="171">
        <v>5068.1888600000002</v>
      </c>
      <c r="O229" s="166">
        <v>535.86257338849305</v>
      </c>
      <c r="P229" s="172">
        <v>232.92099999999999</v>
      </c>
      <c r="Q229" s="178">
        <v>2.3006194091064902</v>
      </c>
      <c r="R229" s="179">
        <v>2424.6283441117798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5725.0660749999997</v>
      </c>
      <c r="Y229" s="166">
        <v>605.31458564641105</v>
      </c>
      <c r="Z229" s="177">
        <v>573</v>
      </c>
      <c r="AA229" s="182">
        <v>1.05639543742829</v>
      </c>
      <c r="AB229" s="183">
        <v>-778.25554736959998</v>
      </c>
      <c r="AC229" s="168">
        <v>6.0000000000000001E-3</v>
      </c>
      <c r="AD229" s="168">
        <v>6.0000000000000001E-3</v>
      </c>
      <c r="AE229" s="176">
        <v>0</v>
      </c>
      <c r="AF229" s="176">
        <v>779</v>
      </c>
      <c r="AG229" s="167"/>
      <c r="AH229" s="180">
        <v>614.29999999999995</v>
      </c>
      <c r="AI229" s="166">
        <v>64.950298405523696</v>
      </c>
      <c r="AJ229" s="181" t="s">
        <v>53</v>
      </c>
      <c r="AK229" s="182">
        <v>1.0309571175479999</v>
      </c>
      <c r="AL229" s="183">
        <v>-100.72489041759999</v>
      </c>
      <c r="AM229" s="168">
        <v>3.0000000000000001E-3</v>
      </c>
      <c r="AN229" s="168">
        <v>3.0000000000000001E-3</v>
      </c>
      <c r="AO229" s="176">
        <v>0</v>
      </c>
      <c r="AP229" s="176">
        <v>101</v>
      </c>
      <c r="AQ229" s="167"/>
      <c r="AR229" s="180">
        <v>50.8</v>
      </c>
      <c r="AS229" s="166">
        <v>5.3711137213097899</v>
      </c>
      <c r="AT229" s="181" t="s">
        <v>54</v>
      </c>
      <c r="AU229" s="173">
        <v>0.33569460758186198</v>
      </c>
      <c r="AV229" s="174">
        <v>-130.79362296319999</v>
      </c>
      <c r="AW229" s="168"/>
      <c r="AX229" s="168"/>
      <c r="AY229" s="176">
        <v>101</v>
      </c>
      <c r="AZ229" s="176">
        <v>131</v>
      </c>
      <c r="BA229" s="167"/>
      <c r="BB229" s="184">
        <v>384</v>
      </c>
      <c r="BC229" s="180">
        <v>40.600544665018901</v>
      </c>
      <c r="BD229" s="181" t="s">
        <v>55</v>
      </c>
      <c r="BE229" s="178">
        <v>1.26876702078184</v>
      </c>
      <c r="BF229" s="179">
        <v>20.812754073599901</v>
      </c>
      <c r="BG229" s="168">
        <v>0.02</v>
      </c>
      <c r="BH229" s="168">
        <v>0.02</v>
      </c>
      <c r="BI229" s="176">
        <v>0</v>
      </c>
      <c r="BJ229" s="176">
        <v>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299</v>
      </c>
      <c r="C230" s="165" t="s">
        <v>307</v>
      </c>
      <c r="D230" s="166">
        <v>2.4953960784999998</v>
      </c>
      <c r="E230" s="167"/>
      <c r="F230" s="168">
        <v>3.7999999999999999E-2</v>
      </c>
      <c r="G230" s="168">
        <v>3.7999999999999999E-2</v>
      </c>
      <c r="H230" s="169"/>
      <c r="I230" s="170">
        <v>5</v>
      </c>
      <c r="J230" s="170">
        <v>5</v>
      </c>
      <c r="K230" s="167"/>
      <c r="L230" s="171">
        <v>1859.3471199999999</v>
      </c>
      <c r="M230" s="171">
        <v>-261.66879</v>
      </c>
      <c r="N230" s="171">
        <v>1597.67833</v>
      </c>
      <c r="O230" s="166">
        <v>640.25039702730305</v>
      </c>
      <c r="P230" s="172">
        <v>245.339</v>
      </c>
      <c r="Q230" s="178">
        <v>2.60965601485008</v>
      </c>
      <c r="R230" s="179">
        <v>863.01675579626601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1685.4817149999999</v>
      </c>
      <c r="Y230" s="166">
        <v>675.43654873945104</v>
      </c>
      <c r="Z230" s="177">
        <v>573</v>
      </c>
      <c r="AA230" s="182">
        <v>1.1787723363690199</v>
      </c>
      <c r="AB230" s="183">
        <v>-30.3526285766002</v>
      </c>
      <c r="AC230" s="168">
        <v>1.7999999999999999E-2</v>
      </c>
      <c r="AD230" s="168">
        <v>1.7999999999999999E-2</v>
      </c>
      <c r="AE230" s="176">
        <v>0</v>
      </c>
      <c r="AF230" s="176">
        <v>31</v>
      </c>
      <c r="AG230" s="167"/>
      <c r="AH230" s="180">
        <v>88.2</v>
      </c>
      <c r="AI230" s="166">
        <v>35.345090408660802</v>
      </c>
      <c r="AJ230" s="181" t="s">
        <v>53</v>
      </c>
      <c r="AK230" s="173">
        <v>0.56103318108985301</v>
      </c>
      <c r="AL230" s="174">
        <v>-100.45194353460001</v>
      </c>
      <c r="AM230" s="168"/>
      <c r="AN230" s="168"/>
      <c r="AO230" s="176">
        <v>70</v>
      </c>
      <c r="AP230" s="176">
        <v>101</v>
      </c>
      <c r="AQ230" s="167"/>
      <c r="AR230" s="180">
        <v>11</v>
      </c>
      <c r="AS230" s="166">
        <v>4.4081178514202799</v>
      </c>
      <c r="AT230" s="181" t="s">
        <v>54</v>
      </c>
      <c r="AU230" s="173">
        <v>0.27550736571376699</v>
      </c>
      <c r="AV230" s="174">
        <v>-36.911604707199999</v>
      </c>
      <c r="AW230" s="168"/>
      <c r="AX230" s="168"/>
      <c r="AY230" s="176">
        <v>29</v>
      </c>
      <c r="AZ230" s="176">
        <v>37</v>
      </c>
      <c r="BA230" s="167"/>
      <c r="BB230" s="184">
        <v>88</v>
      </c>
      <c r="BC230" s="180">
        <v>35.264942811362197</v>
      </c>
      <c r="BD230" s="181" t="s">
        <v>55</v>
      </c>
      <c r="BE230" s="182">
        <v>1.10202946285507</v>
      </c>
      <c r="BF230" s="183">
        <v>-7.8232094144000097</v>
      </c>
      <c r="BG230" s="168">
        <v>0.01</v>
      </c>
      <c r="BH230" s="168">
        <v>0.01</v>
      </c>
      <c r="BI230" s="176">
        <v>0</v>
      </c>
      <c r="BJ230" s="176">
        <v>8</v>
      </c>
      <c r="BK230" s="169"/>
      <c r="BL230" s="185">
        <v>0.8</v>
      </c>
      <c r="BM230" s="182">
        <v>0.81</v>
      </c>
      <c r="BN230" s="186">
        <v>3.7500000000000001E-4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299</v>
      </c>
      <c r="C231" s="165" t="s">
        <v>308</v>
      </c>
      <c r="D231" s="166">
        <v>2.3401625075000001</v>
      </c>
      <c r="E231" s="167"/>
      <c r="F231" s="168"/>
      <c r="G231" s="168"/>
      <c r="H231" s="169"/>
      <c r="I231" s="170">
        <v>1</v>
      </c>
      <c r="J231" s="170">
        <v>1</v>
      </c>
      <c r="K231" s="167"/>
      <c r="L231" s="171"/>
      <c r="M231" s="171">
        <v>72.353960000000001</v>
      </c>
      <c r="N231" s="171">
        <v>72.353960000000001</v>
      </c>
      <c r="O231" s="166">
        <v>30.918348519862398</v>
      </c>
      <c r="P231" s="172">
        <v>217.09100000000001</v>
      </c>
      <c r="Q231" s="173">
        <v>0.14242114375935599</v>
      </c>
      <c r="R231" s="174">
        <v>-537.279902698819</v>
      </c>
      <c r="S231" s="168"/>
      <c r="T231" s="168"/>
      <c r="U231" s="175">
        <v>436</v>
      </c>
      <c r="V231" s="176">
        <v>538</v>
      </c>
      <c r="W231" s="167"/>
      <c r="X231" s="175">
        <v>1076.60023</v>
      </c>
      <c r="Y231" s="166">
        <v>460.05361873356998</v>
      </c>
      <c r="Z231" s="177">
        <v>573</v>
      </c>
      <c r="AA231" s="188">
        <v>0.80288589656818499</v>
      </c>
      <c r="AB231" s="171">
        <v>-532.49551015700001</v>
      </c>
      <c r="AC231" s="168"/>
      <c r="AD231" s="168"/>
      <c r="AE231" s="176">
        <v>265</v>
      </c>
      <c r="AF231" s="176">
        <v>533</v>
      </c>
      <c r="AG231" s="167"/>
      <c r="AH231" s="180">
        <v>96.2</v>
      </c>
      <c r="AI231" s="166">
        <v>41.108256239337202</v>
      </c>
      <c r="AJ231" s="181" t="s">
        <v>53</v>
      </c>
      <c r="AK231" s="173">
        <v>0.65251200379900398</v>
      </c>
      <c r="AL231" s="174">
        <v>-80.716285567</v>
      </c>
      <c r="AM231" s="168"/>
      <c r="AN231" s="168"/>
      <c r="AO231" s="176">
        <v>52</v>
      </c>
      <c r="AP231" s="176">
        <v>81</v>
      </c>
      <c r="AQ231" s="167"/>
      <c r="AR231" s="180">
        <v>18.399999999999999</v>
      </c>
      <c r="AS231" s="166">
        <v>7.8627018170873804</v>
      </c>
      <c r="AT231" s="181" t="s">
        <v>54</v>
      </c>
      <c r="AU231" s="173">
        <v>0.491418863567961</v>
      </c>
      <c r="AV231" s="174">
        <v>-26.531120143999999</v>
      </c>
      <c r="AW231" s="168"/>
      <c r="AX231" s="168"/>
      <c r="AY231" s="176">
        <v>20</v>
      </c>
      <c r="AZ231" s="176">
        <v>27</v>
      </c>
      <c r="BA231" s="167"/>
      <c r="BB231" s="184">
        <v>72.400000000000006</v>
      </c>
      <c r="BC231" s="180">
        <v>30.938022367235099</v>
      </c>
      <c r="BD231" s="181" t="s">
        <v>55</v>
      </c>
      <c r="BE231" s="188">
        <v>0.96681319897609697</v>
      </c>
      <c r="BF231" s="171">
        <v>-17.462240288</v>
      </c>
      <c r="BG231" s="168"/>
      <c r="BH231" s="168"/>
      <c r="BI231" s="176">
        <v>3</v>
      </c>
      <c r="BJ231" s="176">
        <v>18</v>
      </c>
      <c r="BK231" s="169"/>
      <c r="BL231" s="185">
        <v>0.8</v>
      </c>
      <c r="BM231" s="173"/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309</v>
      </c>
      <c r="D232" s="166">
        <v>3.4293753760999999</v>
      </c>
      <c r="E232" s="167"/>
      <c r="F232" s="168">
        <v>3.3000000000000002E-2</v>
      </c>
      <c r="G232" s="168">
        <v>3.3000000000000002E-2</v>
      </c>
      <c r="H232" s="169"/>
      <c r="I232" s="170">
        <v>4</v>
      </c>
      <c r="J232" s="170">
        <v>4</v>
      </c>
      <c r="K232" s="167"/>
      <c r="L232" s="171">
        <v>6263.48009</v>
      </c>
      <c r="M232" s="171">
        <v>-2395.18968</v>
      </c>
      <c r="N232" s="171">
        <v>3868.2904100000001</v>
      </c>
      <c r="O232" s="166">
        <v>1127.9868739243</v>
      </c>
      <c r="P232" s="172">
        <v>217.09100000000001</v>
      </c>
      <c r="Q232" s="178">
        <v>5.1959172601549604</v>
      </c>
      <c r="R232" s="179">
        <v>2974.9065742724902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1855.662505</v>
      </c>
      <c r="Y232" s="166">
        <v>541.10801574318202</v>
      </c>
      <c r="Z232" s="177">
        <v>573</v>
      </c>
      <c r="AA232" s="188">
        <v>0.94434208681183596</v>
      </c>
      <c r="AB232" s="171">
        <v>-502.37600360635997</v>
      </c>
      <c r="AC232" s="168"/>
      <c r="AD232" s="168"/>
      <c r="AE232" s="176">
        <v>110</v>
      </c>
      <c r="AF232" s="176">
        <v>503</v>
      </c>
      <c r="AG232" s="167"/>
      <c r="AH232" s="180">
        <v>223.2</v>
      </c>
      <c r="AI232" s="166">
        <v>65.084738624860094</v>
      </c>
      <c r="AJ232" s="181" t="s">
        <v>53</v>
      </c>
      <c r="AK232" s="182">
        <v>1.0330910892834899</v>
      </c>
      <c r="AL232" s="183">
        <v>-36.060778433160003</v>
      </c>
      <c r="AM232" s="168">
        <v>3.0000000000000001E-3</v>
      </c>
      <c r="AN232" s="168">
        <v>3.0000000000000001E-3</v>
      </c>
      <c r="AO232" s="176">
        <v>0</v>
      </c>
      <c r="AP232" s="176">
        <v>37</v>
      </c>
      <c r="AQ232" s="167"/>
      <c r="AR232" s="180">
        <v>24.5</v>
      </c>
      <c r="AS232" s="166">
        <v>7.1441581375854604</v>
      </c>
      <c r="AT232" s="181" t="s">
        <v>54</v>
      </c>
      <c r="AU232" s="173">
        <v>0.446509883599091</v>
      </c>
      <c r="AV232" s="174">
        <v>-41.344007221120002</v>
      </c>
      <c r="AW232" s="168"/>
      <c r="AX232" s="168"/>
      <c r="AY232" s="176">
        <v>31</v>
      </c>
      <c r="AZ232" s="176">
        <v>42</v>
      </c>
      <c r="BA232" s="167"/>
      <c r="BB232" s="184">
        <v>148</v>
      </c>
      <c r="BC232" s="180">
        <v>43.156547116842702</v>
      </c>
      <c r="BD232" s="181" t="s">
        <v>55</v>
      </c>
      <c r="BE232" s="178">
        <v>1.34864209740134</v>
      </c>
      <c r="BF232" s="179">
        <v>16.31198555776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8">
        <v>0.8</v>
      </c>
      <c r="BN232" s="186">
        <v>0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310</v>
      </c>
      <c r="D233" s="166">
        <v>2.2933005833000002</v>
      </c>
      <c r="E233" s="167"/>
      <c r="F233" s="168">
        <v>0.04</v>
      </c>
      <c r="G233" s="168">
        <v>0.04</v>
      </c>
      <c r="H233" s="169"/>
      <c r="I233" s="170">
        <v>5</v>
      </c>
      <c r="J233" s="170">
        <v>5</v>
      </c>
      <c r="K233" s="167"/>
      <c r="L233" s="171">
        <v>-138.11204000000001</v>
      </c>
      <c r="M233" s="171">
        <v>945.46992999999998</v>
      </c>
      <c r="N233" s="171">
        <v>807.35789</v>
      </c>
      <c r="O233" s="166">
        <v>352.05061904193701</v>
      </c>
      <c r="P233" s="172">
        <v>215.88200000000001</v>
      </c>
      <c r="Q233" s="178">
        <v>1.6307548523820301</v>
      </c>
      <c r="R233" s="179">
        <v>213.25911017123499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1319.8141250000001</v>
      </c>
      <c r="Y233" s="166">
        <v>575.50856377528203</v>
      </c>
      <c r="Z233" s="177">
        <v>573</v>
      </c>
      <c r="AA233" s="182">
        <v>1.0043779472518</v>
      </c>
      <c r="AB233" s="183">
        <v>-257.05935607708</v>
      </c>
      <c r="AC233" s="168">
        <v>1E-3</v>
      </c>
      <c r="AD233" s="168">
        <v>1E-3</v>
      </c>
      <c r="AE233" s="176">
        <v>0</v>
      </c>
      <c r="AF233" s="176">
        <v>258</v>
      </c>
      <c r="AG233" s="167"/>
      <c r="AH233" s="180">
        <v>157.5</v>
      </c>
      <c r="AI233" s="166">
        <v>68.678306344544495</v>
      </c>
      <c r="AJ233" s="181" t="s">
        <v>53</v>
      </c>
      <c r="AK233" s="182">
        <v>1.0901318467387999</v>
      </c>
      <c r="AL233" s="183">
        <v>-15.873524097480001</v>
      </c>
      <c r="AM233" s="168">
        <v>8.9999999999999993E-3</v>
      </c>
      <c r="AN233" s="168">
        <v>8.9999999999999993E-3</v>
      </c>
      <c r="AO233" s="176">
        <v>0</v>
      </c>
      <c r="AP233" s="176">
        <v>16</v>
      </c>
      <c r="AQ233" s="167"/>
      <c r="AR233" s="180">
        <v>27.8</v>
      </c>
      <c r="AS233" s="166">
        <v>12.122266135735501</v>
      </c>
      <c r="AT233" s="181" t="s">
        <v>54</v>
      </c>
      <c r="AU233" s="173">
        <v>0.75764163348346703</v>
      </c>
      <c r="AV233" s="174">
        <v>-16.231371199360002</v>
      </c>
      <c r="AW233" s="168"/>
      <c r="AX233" s="168"/>
      <c r="AY233" s="176">
        <v>9</v>
      </c>
      <c r="AZ233" s="176">
        <v>17</v>
      </c>
      <c r="BA233" s="167"/>
      <c r="BB233" s="184">
        <v>111.2</v>
      </c>
      <c r="BC233" s="180">
        <v>48.489064542941897</v>
      </c>
      <c r="BD233" s="181" t="s">
        <v>55</v>
      </c>
      <c r="BE233" s="178">
        <v>1.5152832669669301</v>
      </c>
      <c r="BF233" s="179">
        <v>23.137257601280002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0.79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311</v>
      </c>
      <c r="D234" s="166">
        <v>2.7186061752000001</v>
      </c>
      <c r="E234" s="167"/>
      <c r="F234" s="168">
        <v>0.05</v>
      </c>
      <c r="G234" s="168">
        <v>0.05</v>
      </c>
      <c r="H234" s="169"/>
      <c r="I234" s="170">
        <v>5</v>
      </c>
      <c r="J234" s="170">
        <v>5</v>
      </c>
      <c r="K234" s="167"/>
      <c r="L234" s="171">
        <v>1143.4640400000001</v>
      </c>
      <c r="M234" s="171">
        <v>1599.69553</v>
      </c>
      <c r="N234" s="171">
        <v>2743.1595699999998</v>
      </c>
      <c r="O234" s="166">
        <v>1009.03161150151</v>
      </c>
      <c r="P234" s="172">
        <v>245.339</v>
      </c>
      <c r="Q234" s="178">
        <v>4.1128055934910899</v>
      </c>
      <c r="R234" s="179">
        <v>1942.7834254991301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2090.63355</v>
      </c>
      <c r="Y234" s="166">
        <v>769.009343490584</v>
      </c>
      <c r="Z234" s="177">
        <v>573</v>
      </c>
      <c r="AA234" s="178">
        <v>1.34207564309002</v>
      </c>
      <c r="AB234" s="179">
        <v>221.31994393247999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122.55</v>
      </c>
      <c r="AI234" s="166">
        <v>45.078246756716901</v>
      </c>
      <c r="AJ234" s="181" t="s">
        <v>53</v>
      </c>
      <c r="AK234" s="173">
        <v>0.71552772629709405</v>
      </c>
      <c r="AL234" s="174">
        <v>-82.976626845119995</v>
      </c>
      <c r="AM234" s="168"/>
      <c r="AN234" s="168"/>
      <c r="AO234" s="176">
        <v>49</v>
      </c>
      <c r="AP234" s="176">
        <v>83</v>
      </c>
      <c r="AQ234" s="167"/>
      <c r="AR234" s="180">
        <v>12.8</v>
      </c>
      <c r="AS234" s="166">
        <v>4.7082950508851598</v>
      </c>
      <c r="AT234" s="181" t="s">
        <v>54</v>
      </c>
      <c r="AU234" s="173">
        <v>0.29426844068032199</v>
      </c>
      <c r="AV234" s="174">
        <v>-39.397238563839998</v>
      </c>
      <c r="AW234" s="168"/>
      <c r="AX234" s="168"/>
      <c r="AY234" s="176">
        <v>31</v>
      </c>
      <c r="AZ234" s="176">
        <v>40</v>
      </c>
      <c r="BA234" s="167"/>
      <c r="BB234" s="184">
        <v>110.2</v>
      </c>
      <c r="BC234" s="180">
        <v>40.535477703714399</v>
      </c>
      <c r="BD234" s="181" t="s">
        <v>55</v>
      </c>
      <c r="BE234" s="178">
        <v>1.2667336782410801</v>
      </c>
      <c r="BF234" s="179">
        <v>5.8055228723200001</v>
      </c>
      <c r="BG234" s="168">
        <v>0.02</v>
      </c>
      <c r="BH234" s="168">
        <v>0.02</v>
      </c>
      <c r="BI234" s="176">
        <v>0</v>
      </c>
      <c r="BJ234" s="176">
        <v>0</v>
      </c>
      <c r="BK234" s="169"/>
      <c r="BL234" s="185">
        <v>0.8</v>
      </c>
      <c r="BM234" s="182">
        <v>0.88</v>
      </c>
      <c r="BN234" s="186">
        <v>3.0000000000000001E-3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312</v>
      </c>
      <c r="D235" s="166">
        <v>3.5315548919999999</v>
      </c>
      <c r="E235" s="167"/>
      <c r="F235" s="168">
        <v>2.8000000000000001E-2</v>
      </c>
      <c r="G235" s="168">
        <v>2.8000000000000001E-2</v>
      </c>
      <c r="H235" s="169"/>
      <c r="I235" s="170">
        <v>5</v>
      </c>
      <c r="J235" s="170">
        <v>5</v>
      </c>
      <c r="K235" s="167"/>
      <c r="L235" s="171">
        <v>1660.7699700000001</v>
      </c>
      <c r="M235" s="171">
        <v>1698.9376400000001</v>
      </c>
      <c r="N235" s="171">
        <v>3359.7076099999999</v>
      </c>
      <c r="O235" s="166">
        <v>951.33948437576703</v>
      </c>
      <c r="P235" s="172">
        <v>213.536</v>
      </c>
      <c r="Q235" s="178">
        <v>4.4551714201622596</v>
      </c>
      <c r="R235" s="179">
        <v>2454.77068349827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2226.97966</v>
      </c>
      <c r="Y235" s="166">
        <v>630.59466102162503</v>
      </c>
      <c r="Z235" s="177">
        <v>573</v>
      </c>
      <c r="AA235" s="182">
        <v>1.10051424262064</v>
      </c>
      <c r="AB235" s="183">
        <v>-201.31748373919999</v>
      </c>
      <c r="AC235" s="168">
        <v>0.01</v>
      </c>
      <c r="AD235" s="168">
        <v>0.01</v>
      </c>
      <c r="AE235" s="176">
        <v>0</v>
      </c>
      <c r="AF235" s="176">
        <v>202</v>
      </c>
      <c r="AG235" s="167"/>
      <c r="AH235" s="180">
        <v>183.25</v>
      </c>
      <c r="AI235" s="166">
        <v>51.889325128462403</v>
      </c>
      <c r="AJ235" s="181" t="s">
        <v>53</v>
      </c>
      <c r="AK235" s="188">
        <v>0.823640081404165</v>
      </c>
      <c r="AL235" s="171">
        <v>-83.735549835200004</v>
      </c>
      <c r="AM235" s="168"/>
      <c r="AN235" s="168"/>
      <c r="AO235" s="176">
        <v>40</v>
      </c>
      <c r="AP235" s="176">
        <v>84</v>
      </c>
      <c r="AQ235" s="167"/>
      <c r="AR235" s="180">
        <v>43.8</v>
      </c>
      <c r="AS235" s="166">
        <v>12.402468980227299</v>
      </c>
      <c r="AT235" s="181" t="s">
        <v>54</v>
      </c>
      <c r="AU235" s="173">
        <v>0.77515431126420598</v>
      </c>
      <c r="AV235" s="174">
        <v>-24.0058539264</v>
      </c>
      <c r="AW235" s="168"/>
      <c r="AX235" s="168"/>
      <c r="AY235" s="176">
        <v>13</v>
      </c>
      <c r="AZ235" s="176">
        <v>25</v>
      </c>
      <c r="BA235" s="167"/>
      <c r="BB235" s="184">
        <v>121.8</v>
      </c>
      <c r="BC235" s="180">
        <v>34.4890575751526</v>
      </c>
      <c r="BD235" s="181" t="s">
        <v>55</v>
      </c>
      <c r="BE235" s="182">
        <v>1.0777830492235201</v>
      </c>
      <c r="BF235" s="183">
        <v>-13.8117078528</v>
      </c>
      <c r="BG235" s="168">
        <v>8.0000000000000002E-3</v>
      </c>
      <c r="BH235" s="168">
        <v>8.0000000000000002E-3</v>
      </c>
      <c r="BI235" s="176">
        <v>0</v>
      </c>
      <c r="BJ235" s="176">
        <v>14</v>
      </c>
      <c r="BK235" s="169"/>
      <c r="BL235" s="185">
        <v>0.8</v>
      </c>
      <c r="BM235" s="182">
        <v>0.81</v>
      </c>
      <c r="BN235" s="186">
        <v>3.7500000000000001E-4</v>
      </c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313</v>
      </c>
      <c r="D236" s="166">
        <v>3.0483447718000001</v>
      </c>
      <c r="E236" s="167"/>
      <c r="F236" s="168"/>
      <c r="G236" s="168"/>
      <c r="H236" s="169"/>
      <c r="I236" s="170">
        <v>2</v>
      </c>
      <c r="J236" s="170">
        <v>2</v>
      </c>
      <c r="K236" s="167"/>
      <c r="L236" s="171">
        <v>1107.8466699999999</v>
      </c>
      <c r="M236" s="171">
        <v>-537.76889000000006</v>
      </c>
      <c r="N236" s="171">
        <v>570.07777999999996</v>
      </c>
      <c r="O236" s="166">
        <v>187.012238665962</v>
      </c>
      <c r="P236" s="172">
        <v>252.38499999999999</v>
      </c>
      <c r="Q236" s="173">
        <v>0.74098000541221698</v>
      </c>
      <c r="R236" s="174">
        <v>-353.15001427689202</v>
      </c>
      <c r="S236" s="168"/>
      <c r="T236" s="168"/>
      <c r="U236" s="175">
        <v>200</v>
      </c>
      <c r="V236" s="176">
        <v>354</v>
      </c>
      <c r="W236" s="167"/>
      <c r="X236" s="175">
        <v>1128.00036</v>
      </c>
      <c r="Y236" s="166">
        <v>370.037001862468</v>
      </c>
      <c r="Z236" s="177">
        <v>573</v>
      </c>
      <c r="AA236" s="173">
        <v>0.64578883396591202</v>
      </c>
      <c r="AB236" s="174">
        <v>-968.04150508967996</v>
      </c>
      <c r="AC236" s="168"/>
      <c r="AD236" s="168"/>
      <c r="AE236" s="176">
        <v>619</v>
      </c>
      <c r="AF236" s="176">
        <v>969</v>
      </c>
      <c r="AG236" s="167"/>
      <c r="AH236" s="180">
        <v>86.1</v>
      </c>
      <c r="AI236" s="166">
        <v>28.2448366065756</v>
      </c>
      <c r="AJ236" s="181" t="s">
        <v>53</v>
      </c>
      <c r="AK236" s="173">
        <v>0.44833073978691401</v>
      </c>
      <c r="AL236" s="174">
        <v>-144.35486474807999</v>
      </c>
      <c r="AM236" s="168"/>
      <c r="AN236" s="168"/>
      <c r="AO236" s="176">
        <v>106</v>
      </c>
      <c r="AP236" s="176">
        <v>145</v>
      </c>
      <c r="AQ236" s="167"/>
      <c r="AR236" s="180">
        <v>15.3</v>
      </c>
      <c r="AS236" s="166">
        <v>5.0191173063949703</v>
      </c>
      <c r="AT236" s="181" t="s">
        <v>54</v>
      </c>
      <c r="AU236" s="173">
        <v>0.31369483164968598</v>
      </c>
      <c r="AV236" s="174">
        <v>-43.228219618559997</v>
      </c>
      <c r="AW236" s="168"/>
      <c r="AX236" s="168"/>
      <c r="AY236" s="176">
        <v>34</v>
      </c>
      <c r="AZ236" s="176">
        <v>44</v>
      </c>
      <c r="BA236" s="167"/>
      <c r="BB236" s="184">
        <v>96.4</v>
      </c>
      <c r="BC236" s="180">
        <v>31.623719499116</v>
      </c>
      <c r="BD236" s="181" t="s">
        <v>55</v>
      </c>
      <c r="BE236" s="188">
        <v>0.98824123434737499</v>
      </c>
      <c r="BF236" s="171">
        <v>-20.656439237120001</v>
      </c>
      <c r="BG236" s="168"/>
      <c r="BH236" s="168"/>
      <c r="BI236" s="176">
        <v>2</v>
      </c>
      <c r="BJ236" s="176">
        <v>21</v>
      </c>
      <c r="BK236" s="169"/>
      <c r="BL236" s="185">
        <v>0.8</v>
      </c>
      <c r="BM236" s="182">
        <v>0.81</v>
      </c>
      <c r="BN236" s="186">
        <v>3.7500000000000001E-4</v>
      </c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314</v>
      </c>
      <c r="D237" s="166">
        <v>6.1679190818</v>
      </c>
      <c r="E237" s="167"/>
      <c r="F237" s="168">
        <v>3.6999999999999998E-2</v>
      </c>
      <c r="G237" s="168">
        <v>3.6999999999999998E-2</v>
      </c>
      <c r="H237" s="169"/>
      <c r="I237" s="170">
        <v>5</v>
      </c>
      <c r="J237" s="170">
        <v>5</v>
      </c>
      <c r="K237" s="167"/>
      <c r="L237" s="171">
        <v>5765.16021</v>
      </c>
      <c r="M237" s="171">
        <v>992.58006999999998</v>
      </c>
      <c r="N237" s="171">
        <v>6757.74028</v>
      </c>
      <c r="O237" s="166">
        <v>1095.62725943348</v>
      </c>
      <c r="P237" s="172">
        <v>220.02799999999999</v>
      </c>
      <c r="Q237" s="178">
        <v>4.9794901532235896</v>
      </c>
      <c r="R237" s="179">
        <v>5129.2024003236502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3826.3248749999998</v>
      </c>
      <c r="Y237" s="166">
        <v>620.35912343443897</v>
      </c>
      <c r="Z237" s="177">
        <v>573</v>
      </c>
      <c r="AA237" s="182">
        <v>1.0826511752782499</v>
      </c>
      <c r="AB237" s="183">
        <v>-414.73628564568099</v>
      </c>
      <c r="AC237" s="168">
        <v>8.0000000000000002E-3</v>
      </c>
      <c r="AD237" s="168">
        <v>8.0000000000000002E-3</v>
      </c>
      <c r="AE237" s="176">
        <v>0</v>
      </c>
      <c r="AF237" s="176">
        <v>415</v>
      </c>
      <c r="AG237" s="167"/>
      <c r="AH237" s="180">
        <v>357.25</v>
      </c>
      <c r="AI237" s="166">
        <v>57.920669072030499</v>
      </c>
      <c r="AJ237" s="181" t="s">
        <v>53</v>
      </c>
      <c r="AK237" s="188">
        <v>0.91937569955604004</v>
      </c>
      <c r="AL237" s="171">
        <v>-109.04468258407999</v>
      </c>
      <c r="AM237" s="168"/>
      <c r="AN237" s="168"/>
      <c r="AO237" s="176">
        <v>32</v>
      </c>
      <c r="AP237" s="176">
        <v>110</v>
      </c>
      <c r="AQ237" s="167"/>
      <c r="AR237" s="180">
        <v>35.799999999999997</v>
      </c>
      <c r="AS237" s="166">
        <v>5.8042265998004003</v>
      </c>
      <c r="AT237" s="181" t="s">
        <v>54</v>
      </c>
      <c r="AU237" s="173">
        <v>0.36276416248752502</v>
      </c>
      <c r="AV237" s="174">
        <v>-82.624046370559995</v>
      </c>
      <c r="AW237" s="168"/>
      <c r="AX237" s="168"/>
      <c r="AY237" s="176">
        <v>63</v>
      </c>
      <c r="AZ237" s="176">
        <v>83</v>
      </c>
      <c r="BA237" s="167"/>
      <c r="BB237" s="184">
        <v>234.2</v>
      </c>
      <c r="BC237" s="180">
        <v>37.970666750649499</v>
      </c>
      <c r="BD237" s="181" t="s">
        <v>55</v>
      </c>
      <c r="BE237" s="182">
        <v>1.1865833359578</v>
      </c>
      <c r="BF237" s="183">
        <v>-2.64809274111997</v>
      </c>
      <c r="BG237" s="168">
        <v>1.9E-2</v>
      </c>
      <c r="BH237" s="168">
        <v>1.9E-2</v>
      </c>
      <c r="BI237" s="176">
        <v>0</v>
      </c>
      <c r="BJ237" s="176">
        <v>3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315</v>
      </c>
      <c r="D238" s="166">
        <v>8.52092092</v>
      </c>
      <c r="E238" s="167"/>
      <c r="F238" s="168">
        <v>1.2E-2</v>
      </c>
      <c r="G238" s="168">
        <v>1.2E-2</v>
      </c>
      <c r="H238" s="169"/>
      <c r="I238" s="170">
        <v>3</v>
      </c>
      <c r="J238" s="170">
        <v>3</v>
      </c>
      <c r="K238" s="167"/>
      <c r="L238" s="171">
        <v>4012.6862500000002</v>
      </c>
      <c r="M238" s="171">
        <v>3638.7534099999998</v>
      </c>
      <c r="N238" s="171">
        <v>7651.43966</v>
      </c>
      <c r="O238" s="166">
        <v>897.95923842466505</v>
      </c>
      <c r="P238" s="172">
        <v>215.38300000000001</v>
      </c>
      <c r="Q238" s="178">
        <v>4.1691277325725098</v>
      </c>
      <c r="R238" s="179">
        <v>5449.1258473851703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4968.3988849999996</v>
      </c>
      <c r="Y238" s="166">
        <v>583.08238412802905</v>
      </c>
      <c r="Z238" s="177">
        <v>573</v>
      </c>
      <c r="AA238" s="182">
        <v>1.0175957838185501</v>
      </c>
      <c r="AB238" s="183">
        <v>-890.58633959200097</v>
      </c>
      <c r="AC238" s="168">
        <v>2E-3</v>
      </c>
      <c r="AD238" s="168">
        <v>2E-3</v>
      </c>
      <c r="AE238" s="176">
        <v>0</v>
      </c>
      <c r="AF238" s="176">
        <v>891</v>
      </c>
      <c r="AG238" s="167"/>
      <c r="AH238" s="180">
        <v>296.89999999999998</v>
      </c>
      <c r="AI238" s="166">
        <v>34.843651617881697</v>
      </c>
      <c r="AJ238" s="181" t="s">
        <v>53</v>
      </c>
      <c r="AK238" s="173">
        <v>0.55307383520447095</v>
      </c>
      <c r="AL238" s="174">
        <v>-347.28162155199999</v>
      </c>
      <c r="AM238" s="168"/>
      <c r="AN238" s="168"/>
      <c r="AO238" s="176">
        <v>240</v>
      </c>
      <c r="AP238" s="176">
        <v>348</v>
      </c>
      <c r="AQ238" s="167"/>
      <c r="AR238" s="180">
        <v>77.5</v>
      </c>
      <c r="AS238" s="166">
        <v>9.0952610319495797</v>
      </c>
      <c r="AT238" s="181" t="s">
        <v>54</v>
      </c>
      <c r="AU238" s="173">
        <v>0.56845381449684895</v>
      </c>
      <c r="AV238" s="174">
        <v>-86.101681663999997</v>
      </c>
      <c r="AW238" s="168"/>
      <c r="AX238" s="168"/>
      <c r="AY238" s="176">
        <v>59</v>
      </c>
      <c r="AZ238" s="176">
        <v>87</v>
      </c>
      <c r="BA238" s="167"/>
      <c r="BB238" s="184">
        <v>270.60000000000002</v>
      </c>
      <c r="BC238" s="180">
        <v>31.757130777362001</v>
      </c>
      <c r="BD238" s="181" t="s">
        <v>55</v>
      </c>
      <c r="BE238" s="188">
        <v>0.99241033679256296</v>
      </c>
      <c r="BF238" s="171">
        <v>-56.603363327999901</v>
      </c>
      <c r="BG238" s="168"/>
      <c r="BH238" s="168"/>
      <c r="BI238" s="176">
        <v>3</v>
      </c>
      <c r="BJ238" s="176">
        <v>57</v>
      </c>
      <c r="BK238" s="169"/>
      <c r="BL238" s="185">
        <v>0.8</v>
      </c>
      <c r="BM238" s="188">
        <v>0.79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316</v>
      </c>
      <c r="D239" s="166">
        <v>7.6256604153999996</v>
      </c>
      <c r="E239" s="167"/>
      <c r="F239" s="168">
        <v>0.01</v>
      </c>
      <c r="G239" s="168">
        <v>0.01</v>
      </c>
      <c r="H239" s="169"/>
      <c r="I239" s="170">
        <v>2</v>
      </c>
      <c r="J239" s="170">
        <v>2</v>
      </c>
      <c r="K239" s="167"/>
      <c r="L239" s="171">
        <v>3572.03269</v>
      </c>
      <c r="M239" s="171">
        <v>1915.4832699999999</v>
      </c>
      <c r="N239" s="171">
        <v>5487.5159599999997</v>
      </c>
      <c r="O239" s="166">
        <v>719.61189734045604</v>
      </c>
      <c r="P239" s="172">
        <v>245.339</v>
      </c>
      <c r="Q239" s="178">
        <v>2.9331329195132301</v>
      </c>
      <c r="R239" s="179">
        <v>3242.46967921541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3609.9081099999999</v>
      </c>
      <c r="Y239" s="166">
        <v>473.38957065407698</v>
      </c>
      <c r="Z239" s="177">
        <v>573</v>
      </c>
      <c r="AA239" s="188">
        <v>0.82615980916942</v>
      </c>
      <c r="AB239" s="171">
        <v>-1633.49599162904</v>
      </c>
      <c r="AC239" s="168"/>
      <c r="AD239" s="168"/>
      <c r="AE239" s="176">
        <v>760</v>
      </c>
      <c r="AF239" s="176">
        <v>1634</v>
      </c>
      <c r="AG239" s="167"/>
      <c r="AH239" s="180">
        <v>332.8</v>
      </c>
      <c r="AI239" s="166">
        <v>43.642121714194303</v>
      </c>
      <c r="AJ239" s="181" t="s">
        <v>53</v>
      </c>
      <c r="AK239" s="173">
        <v>0.69273209070149599</v>
      </c>
      <c r="AL239" s="174">
        <v>-243.69992740423999</v>
      </c>
      <c r="AM239" s="168"/>
      <c r="AN239" s="168"/>
      <c r="AO239" s="176">
        <v>148</v>
      </c>
      <c r="AP239" s="176">
        <v>244</v>
      </c>
      <c r="AQ239" s="167"/>
      <c r="AR239" s="180">
        <v>40.4</v>
      </c>
      <c r="AS239" s="166">
        <v>5.2979017946317599</v>
      </c>
      <c r="AT239" s="181" t="s">
        <v>54</v>
      </c>
      <c r="AU239" s="173">
        <v>0.33111886216448499</v>
      </c>
      <c r="AV239" s="174">
        <v>-106.01267997568</v>
      </c>
      <c r="AW239" s="168"/>
      <c r="AX239" s="168"/>
      <c r="AY239" s="176">
        <v>82</v>
      </c>
      <c r="AZ239" s="176">
        <v>107</v>
      </c>
      <c r="BA239" s="167"/>
      <c r="BB239" s="184">
        <v>198.2</v>
      </c>
      <c r="BC239" s="180">
        <v>25.991191477624099</v>
      </c>
      <c r="BD239" s="181" t="s">
        <v>55</v>
      </c>
      <c r="BE239" s="188">
        <v>0.81222473367575299</v>
      </c>
      <c r="BF239" s="171">
        <v>-94.625359951359997</v>
      </c>
      <c r="BG239" s="168"/>
      <c r="BH239" s="168"/>
      <c r="BI239" s="176">
        <v>46</v>
      </c>
      <c r="BJ239" s="176">
        <v>95</v>
      </c>
      <c r="BK239" s="169"/>
      <c r="BL239" s="185">
        <v>0.8</v>
      </c>
      <c r="BM239" s="188">
        <v>0.77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317</v>
      </c>
      <c r="D240" s="166">
        <v>4.1503367731000003</v>
      </c>
      <c r="E240" s="167"/>
      <c r="F240" s="168">
        <v>1.2E-2</v>
      </c>
      <c r="G240" s="168">
        <v>1.2E-2</v>
      </c>
      <c r="H240" s="169"/>
      <c r="I240" s="170">
        <v>4</v>
      </c>
      <c r="J240" s="170">
        <v>4</v>
      </c>
      <c r="K240" s="167"/>
      <c r="L240" s="171">
        <v>1595.7431899999999</v>
      </c>
      <c r="M240" s="171">
        <v>1225.69685</v>
      </c>
      <c r="N240" s="171">
        <v>2821.44004</v>
      </c>
      <c r="O240" s="166">
        <v>679.80990320758701</v>
      </c>
      <c r="P240" s="172">
        <v>233.489</v>
      </c>
      <c r="Q240" s="178">
        <v>2.9115286082324499</v>
      </c>
      <c r="R240" s="179">
        <v>1658.57046062278</v>
      </c>
      <c r="S240" s="168">
        <v>0.01</v>
      </c>
      <c r="T240" s="168">
        <v>0.01</v>
      </c>
      <c r="U240" s="175">
        <v>0</v>
      </c>
      <c r="V240" s="176">
        <v>0</v>
      </c>
      <c r="W240" s="167"/>
      <c r="X240" s="175">
        <v>2358.8212450000001</v>
      </c>
      <c r="Y240" s="166">
        <v>568.34454020417502</v>
      </c>
      <c r="Z240" s="177">
        <v>573</v>
      </c>
      <c r="AA240" s="188">
        <v>0.99187528831444205</v>
      </c>
      <c r="AB240" s="171">
        <v>-494.95032018356</v>
      </c>
      <c r="AC240" s="168"/>
      <c r="AD240" s="168"/>
      <c r="AE240" s="176">
        <v>20</v>
      </c>
      <c r="AF240" s="176">
        <v>495</v>
      </c>
      <c r="AG240" s="167"/>
      <c r="AH240" s="180">
        <v>156.69999999999999</v>
      </c>
      <c r="AI240" s="166">
        <v>37.755972241972202</v>
      </c>
      <c r="AJ240" s="181" t="s">
        <v>53</v>
      </c>
      <c r="AK240" s="173">
        <v>0.59930114669797097</v>
      </c>
      <c r="AL240" s="174">
        <v>-157.06546004635999</v>
      </c>
      <c r="AM240" s="168"/>
      <c r="AN240" s="168"/>
      <c r="AO240" s="176">
        <v>105</v>
      </c>
      <c r="AP240" s="176">
        <v>158</v>
      </c>
      <c r="AQ240" s="167"/>
      <c r="AR240" s="180">
        <v>31.6</v>
      </c>
      <c r="AS240" s="166">
        <v>7.6138399671111703</v>
      </c>
      <c r="AT240" s="181" t="s">
        <v>54</v>
      </c>
      <c r="AU240" s="173">
        <v>0.47586499794444798</v>
      </c>
      <c r="AV240" s="174">
        <v>-48.086466043519998</v>
      </c>
      <c r="AW240" s="168"/>
      <c r="AX240" s="168"/>
      <c r="AY240" s="176">
        <v>35</v>
      </c>
      <c r="AZ240" s="176">
        <v>49</v>
      </c>
      <c r="BA240" s="167"/>
      <c r="BB240" s="184">
        <v>135.4</v>
      </c>
      <c r="BC240" s="180">
        <v>32.623858593254802</v>
      </c>
      <c r="BD240" s="181" t="s">
        <v>55</v>
      </c>
      <c r="BE240" s="182">
        <v>1.0194955810392099</v>
      </c>
      <c r="BF240" s="183">
        <v>-23.97293208704</v>
      </c>
      <c r="BG240" s="168">
        <v>2E-3</v>
      </c>
      <c r="BH240" s="168">
        <v>2E-3</v>
      </c>
      <c r="BI240" s="176">
        <v>0</v>
      </c>
      <c r="BJ240" s="176">
        <v>24</v>
      </c>
      <c r="BK240" s="169"/>
      <c r="BL240" s="185">
        <v>0.8</v>
      </c>
      <c r="BM240" s="182">
        <v>0.82</v>
      </c>
      <c r="BN240" s="186">
        <v>7.5000000000000002E-4</v>
      </c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318</v>
      </c>
      <c r="C241" s="165" t="s">
        <v>319</v>
      </c>
      <c r="D241" s="166">
        <v>2.6090156207000001</v>
      </c>
      <c r="E241" s="167"/>
      <c r="F241" s="168">
        <v>7.0000000000000007E-2</v>
      </c>
      <c r="G241" s="168">
        <v>7.0000000000000007E-2</v>
      </c>
      <c r="H241" s="169"/>
      <c r="I241" s="170">
        <v>5</v>
      </c>
      <c r="J241" s="170">
        <v>5</v>
      </c>
      <c r="K241" s="167"/>
      <c r="L241" s="171">
        <v>1391.7879499999999</v>
      </c>
      <c r="M241" s="171">
        <v>298.74266</v>
      </c>
      <c r="N241" s="171">
        <v>1690.53061</v>
      </c>
      <c r="O241" s="166">
        <v>647.95725889384698</v>
      </c>
      <c r="P241" s="172">
        <v>240.12899999999999</v>
      </c>
      <c r="Q241" s="178">
        <v>2.6983715373563699</v>
      </c>
      <c r="R241" s="179">
        <v>938.73023562031597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1819.3084249999999</v>
      </c>
      <c r="Y241" s="166">
        <v>697.31603389629299</v>
      </c>
      <c r="Z241" s="177">
        <v>573</v>
      </c>
      <c r="AA241" s="178">
        <v>1.2169564291383801</v>
      </c>
      <c r="AB241" s="179">
        <v>25.349284206679801</v>
      </c>
      <c r="AC241" s="168">
        <v>0.02</v>
      </c>
      <c r="AD241" s="168">
        <v>0.02</v>
      </c>
      <c r="AE241" s="176">
        <v>0</v>
      </c>
      <c r="AF241" s="176">
        <v>0</v>
      </c>
      <c r="AG241" s="167"/>
      <c r="AH241" s="180">
        <v>233.05</v>
      </c>
      <c r="AI241" s="166">
        <v>89.324877226098195</v>
      </c>
      <c r="AJ241" s="181" t="s">
        <v>53</v>
      </c>
      <c r="AK241" s="178">
        <v>1.4178551940650499</v>
      </c>
      <c r="AL241" s="179">
        <v>35.808419075080003</v>
      </c>
      <c r="AM241" s="168">
        <v>0.02</v>
      </c>
      <c r="AN241" s="168">
        <v>0.02</v>
      </c>
      <c r="AO241" s="176">
        <v>0</v>
      </c>
      <c r="AP241" s="176">
        <v>0</v>
      </c>
      <c r="AQ241" s="167"/>
      <c r="AR241" s="180">
        <v>11.8</v>
      </c>
      <c r="AS241" s="166">
        <v>4.5227785937264899</v>
      </c>
      <c r="AT241" s="181" t="s">
        <v>54</v>
      </c>
      <c r="AU241" s="173">
        <v>0.28267366210790601</v>
      </c>
      <c r="AV241" s="174">
        <v>-38.293099917440003</v>
      </c>
      <c r="AW241" s="168"/>
      <c r="AX241" s="168"/>
      <c r="AY241" s="176">
        <v>30</v>
      </c>
      <c r="AZ241" s="176">
        <v>39</v>
      </c>
      <c r="BA241" s="167"/>
      <c r="BB241" s="184">
        <v>104.6</v>
      </c>
      <c r="BC241" s="180">
        <v>40.091749229134798</v>
      </c>
      <c r="BD241" s="181" t="s">
        <v>55</v>
      </c>
      <c r="BE241" s="178">
        <v>1.25286716341046</v>
      </c>
      <c r="BF241" s="179">
        <v>4.4138001651200103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0.77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318</v>
      </c>
      <c r="C242" s="165" t="s">
        <v>320</v>
      </c>
      <c r="D242" s="166">
        <v>2.2652346621000001</v>
      </c>
      <c r="E242" s="167"/>
      <c r="F242" s="168">
        <v>0.01</v>
      </c>
      <c r="G242" s="168">
        <v>0.01</v>
      </c>
      <c r="H242" s="169"/>
      <c r="I242" s="170">
        <v>3</v>
      </c>
      <c r="J242" s="170">
        <v>3</v>
      </c>
      <c r="K242" s="167"/>
      <c r="L242" s="171">
        <v>1081.3616199999999</v>
      </c>
      <c r="M242" s="171">
        <v>509.25263000000001</v>
      </c>
      <c r="N242" s="171">
        <v>1590.6142500000001</v>
      </c>
      <c r="O242" s="166">
        <v>702.18519812221598</v>
      </c>
      <c r="P242" s="172">
        <v>255.477</v>
      </c>
      <c r="Q242" s="178">
        <v>2.7485260830611602</v>
      </c>
      <c r="R242" s="179">
        <v>896.15582307681404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1288.1090200000001</v>
      </c>
      <c r="Y242" s="166">
        <v>568.64264067275496</v>
      </c>
      <c r="Z242" s="177">
        <v>573</v>
      </c>
      <c r="AA242" s="188">
        <v>0.99239553346030496</v>
      </c>
      <c r="AB242" s="171">
        <v>-269.46633365996001</v>
      </c>
      <c r="AC242" s="168"/>
      <c r="AD242" s="168"/>
      <c r="AE242" s="176">
        <v>10</v>
      </c>
      <c r="AF242" s="176">
        <v>270</v>
      </c>
      <c r="AG242" s="167"/>
      <c r="AH242" s="180">
        <v>67.8</v>
      </c>
      <c r="AI242" s="166">
        <v>29.930673909583199</v>
      </c>
      <c r="AJ242" s="181" t="s">
        <v>53</v>
      </c>
      <c r="AK242" s="173">
        <v>0.47509006205687598</v>
      </c>
      <c r="AL242" s="174">
        <v>-103.45174045476</v>
      </c>
      <c r="AM242" s="168"/>
      <c r="AN242" s="168"/>
      <c r="AO242" s="176">
        <v>75</v>
      </c>
      <c r="AP242" s="176">
        <v>104</v>
      </c>
      <c r="AQ242" s="167"/>
      <c r="AR242" s="180">
        <v>7.8</v>
      </c>
      <c r="AS242" s="166">
        <v>3.4433518657042601</v>
      </c>
      <c r="AT242" s="181" t="s">
        <v>54</v>
      </c>
      <c r="AU242" s="173">
        <v>0.21520949160651601</v>
      </c>
      <c r="AV242" s="174">
        <v>-35.692505512319997</v>
      </c>
      <c r="AW242" s="168"/>
      <c r="AX242" s="168"/>
      <c r="AY242" s="176">
        <v>29</v>
      </c>
      <c r="AZ242" s="176">
        <v>36</v>
      </c>
      <c r="BA242" s="167"/>
      <c r="BB242" s="184">
        <v>63.6</v>
      </c>
      <c r="BC242" s="180">
        <v>28.076561366511701</v>
      </c>
      <c r="BD242" s="181" t="s">
        <v>55</v>
      </c>
      <c r="BE242" s="188">
        <v>0.87739254270348999</v>
      </c>
      <c r="BF242" s="171">
        <v>-23.385011024640001</v>
      </c>
      <c r="BG242" s="168"/>
      <c r="BH242" s="168"/>
      <c r="BI242" s="176">
        <v>9</v>
      </c>
      <c r="BJ242" s="176">
        <v>24</v>
      </c>
      <c r="BK242" s="169"/>
      <c r="BL242" s="185">
        <v>0.8</v>
      </c>
      <c r="BM242" s="182">
        <v>0.91</v>
      </c>
      <c r="BN242" s="186">
        <v>4.1250000000000002E-3</v>
      </c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318</v>
      </c>
      <c r="C243" s="165" t="s">
        <v>321</v>
      </c>
      <c r="D243" s="166">
        <v>2.8398721828000002</v>
      </c>
      <c r="E243" s="167"/>
      <c r="F243" s="168">
        <v>0.01</v>
      </c>
      <c r="G243" s="168">
        <v>0.01</v>
      </c>
      <c r="H243" s="169"/>
      <c r="I243" s="170">
        <v>3</v>
      </c>
      <c r="J243" s="170">
        <v>3</v>
      </c>
      <c r="K243" s="167"/>
      <c r="L243" s="171">
        <v>810.71226000000001</v>
      </c>
      <c r="M243" s="171">
        <v>2031.9294400000001</v>
      </c>
      <c r="N243" s="171">
        <v>2842.6417000000001</v>
      </c>
      <c r="O243" s="166">
        <v>1000.97522600375</v>
      </c>
      <c r="P243" s="172">
        <v>222.37200000000001</v>
      </c>
      <c r="Q243" s="178">
        <v>4.5013546040137697</v>
      </c>
      <c r="R243" s="179">
        <v>2084.8320315596802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930.98221000000001</v>
      </c>
      <c r="Y243" s="166">
        <v>327.82539145198001</v>
      </c>
      <c r="Z243" s="177">
        <v>573</v>
      </c>
      <c r="AA243" s="173">
        <v>0.57212110201043698</v>
      </c>
      <c r="AB243" s="174">
        <v>-1021.71390289328</v>
      </c>
      <c r="AC243" s="168"/>
      <c r="AD243" s="168"/>
      <c r="AE243" s="176">
        <v>697</v>
      </c>
      <c r="AF243" s="176">
        <v>1022</v>
      </c>
      <c r="AG243" s="167"/>
      <c r="AH243" s="180">
        <v>119.3</v>
      </c>
      <c r="AI243" s="166">
        <v>42.0089329099224</v>
      </c>
      <c r="AJ243" s="181" t="s">
        <v>53</v>
      </c>
      <c r="AK243" s="173">
        <v>0.66680845888765705</v>
      </c>
      <c r="AL243" s="174">
        <v>-95.394337019679995</v>
      </c>
      <c r="AM243" s="168"/>
      <c r="AN243" s="168"/>
      <c r="AO243" s="176">
        <v>60</v>
      </c>
      <c r="AP243" s="176">
        <v>96</v>
      </c>
      <c r="AQ243" s="167"/>
      <c r="AR243" s="180">
        <v>8</v>
      </c>
      <c r="AS243" s="166">
        <v>2.81702819178021</v>
      </c>
      <c r="AT243" s="181" t="s">
        <v>54</v>
      </c>
      <c r="AU243" s="173">
        <v>0.17606426198626299</v>
      </c>
      <c r="AV243" s="174">
        <v>-46.525545909759998</v>
      </c>
      <c r="AW243" s="168"/>
      <c r="AX243" s="168"/>
      <c r="AY243" s="176">
        <v>38</v>
      </c>
      <c r="AZ243" s="176">
        <v>47</v>
      </c>
      <c r="BA243" s="167"/>
      <c r="BB243" s="184">
        <v>53.4</v>
      </c>
      <c r="BC243" s="180">
        <v>18.803663180132901</v>
      </c>
      <c r="BD243" s="181" t="s">
        <v>55</v>
      </c>
      <c r="BE243" s="173">
        <v>0.58761447437915304</v>
      </c>
      <c r="BF243" s="174">
        <v>-55.651091819519998</v>
      </c>
      <c r="BG243" s="168"/>
      <c r="BH243" s="168"/>
      <c r="BI243" s="176">
        <v>38</v>
      </c>
      <c r="BJ243" s="176">
        <v>56</v>
      </c>
      <c r="BK243" s="169"/>
      <c r="BL243" s="185">
        <v>0.8</v>
      </c>
      <c r="BM243" s="182">
        <v>0.83</v>
      </c>
      <c r="BN243" s="186">
        <v>1.1249999999999999E-3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318</v>
      </c>
      <c r="C244" s="165" t="s">
        <v>322</v>
      </c>
      <c r="D244" s="166">
        <v>2.6045092900000002</v>
      </c>
      <c r="E244" s="167"/>
      <c r="F244" s="168">
        <v>3.7999999999999999E-2</v>
      </c>
      <c r="G244" s="168">
        <v>3.7999999999999999E-2</v>
      </c>
      <c r="H244" s="169"/>
      <c r="I244" s="170">
        <v>6</v>
      </c>
      <c r="J244" s="170">
        <v>6</v>
      </c>
      <c r="K244" s="167"/>
      <c r="L244" s="171">
        <v>812.08199999999999</v>
      </c>
      <c r="M244" s="171">
        <v>722.94655</v>
      </c>
      <c r="N244" s="171">
        <v>1535.02855</v>
      </c>
      <c r="O244" s="166">
        <v>589.37342089495905</v>
      </c>
      <c r="P244" s="172">
        <v>286.47199999999998</v>
      </c>
      <c r="Q244" s="178">
        <v>2.0573508786022998</v>
      </c>
      <c r="R244" s="179">
        <v>639.68576761014401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2132.2235350000001</v>
      </c>
      <c r="Y244" s="166">
        <v>818.66612769885705</v>
      </c>
      <c r="Z244" s="177">
        <v>573</v>
      </c>
      <c r="AA244" s="178">
        <v>1.42873669755472</v>
      </c>
      <c r="AB244" s="179">
        <v>341.36294719599999</v>
      </c>
      <c r="AC244" s="168">
        <v>0.02</v>
      </c>
      <c r="AD244" s="168">
        <v>0.02</v>
      </c>
      <c r="AE244" s="176">
        <v>0</v>
      </c>
      <c r="AF244" s="176">
        <v>0</v>
      </c>
      <c r="AG244" s="167"/>
      <c r="AH244" s="180">
        <v>165.4</v>
      </c>
      <c r="AI244" s="166">
        <v>63.505244782597799</v>
      </c>
      <c r="AJ244" s="181" t="s">
        <v>53</v>
      </c>
      <c r="AK244" s="182">
        <v>1.0080197584539301</v>
      </c>
      <c r="AL244" s="183">
        <v>-31.500902323999998</v>
      </c>
      <c r="AM244" s="168">
        <v>1E-3</v>
      </c>
      <c r="AN244" s="168">
        <v>1E-3</v>
      </c>
      <c r="AO244" s="176">
        <v>0</v>
      </c>
      <c r="AP244" s="176">
        <v>32</v>
      </c>
      <c r="AQ244" s="167"/>
      <c r="AR244" s="180">
        <v>21.6</v>
      </c>
      <c r="AS244" s="166">
        <v>8.2933088712461505</v>
      </c>
      <c r="AT244" s="181" t="s">
        <v>54</v>
      </c>
      <c r="AU244" s="173">
        <v>0.51833180445288396</v>
      </c>
      <c r="AV244" s="174">
        <v>-28.406578368000002</v>
      </c>
      <c r="AW244" s="168"/>
      <c r="AX244" s="168"/>
      <c r="AY244" s="176">
        <v>21</v>
      </c>
      <c r="AZ244" s="176">
        <v>29</v>
      </c>
      <c r="BA244" s="167"/>
      <c r="BB244" s="184">
        <v>88.8</v>
      </c>
      <c r="BC244" s="180">
        <v>34.094714248456398</v>
      </c>
      <c r="BD244" s="181" t="s">
        <v>55</v>
      </c>
      <c r="BE244" s="182">
        <v>1.06545982026426</v>
      </c>
      <c r="BF244" s="183">
        <v>-11.213156736</v>
      </c>
      <c r="BG244" s="168">
        <v>7.0000000000000001E-3</v>
      </c>
      <c r="BH244" s="168">
        <v>7.0000000000000001E-3</v>
      </c>
      <c r="BI244" s="176">
        <v>0</v>
      </c>
      <c r="BJ244" s="176">
        <v>12</v>
      </c>
      <c r="BK244" s="169"/>
      <c r="BL244" s="185">
        <v>0.8</v>
      </c>
      <c r="BM244" s="182">
        <v>0.87</v>
      </c>
      <c r="BN244" s="186">
        <v>2.6250000000000002E-3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318</v>
      </c>
      <c r="C245" s="165" t="s">
        <v>323</v>
      </c>
      <c r="D245" s="166">
        <v>3.4099257872000002</v>
      </c>
      <c r="E245" s="167"/>
      <c r="F245" s="168">
        <v>0.05</v>
      </c>
      <c r="G245" s="168">
        <v>0.05</v>
      </c>
      <c r="H245" s="169"/>
      <c r="I245" s="170">
        <v>4</v>
      </c>
      <c r="J245" s="170">
        <v>4</v>
      </c>
      <c r="K245" s="167"/>
      <c r="L245" s="171">
        <v>2682.0685600000002</v>
      </c>
      <c r="M245" s="171">
        <v>1743.8239900000001</v>
      </c>
      <c r="N245" s="171">
        <v>4425.8925499999996</v>
      </c>
      <c r="O245" s="166">
        <v>1297.9439513357399</v>
      </c>
      <c r="P245" s="172">
        <v>237.096</v>
      </c>
      <c r="Q245" s="178">
        <v>5.4743393027960803</v>
      </c>
      <c r="R245" s="179">
        <v>3455.7168326696301</v>
      </c>
      <c r="S245" s="168">
        <v>0.01</v>
      </c>
      <c r="T245" s="168">
        <v>0.01</v>
      </c>
      <c r="U245" s="175">
        <v>0</v>
      </c>
      <c r="V245" s="176">
        <v>0</v>
      </c>
      <c r="W245" s="167"/>
      <c r="X245" s="175">
        <v>2541.6317250000002</v>
      </c>
      <c r="Y245" s="166">
        <v>745.36276846277497</v>
      </c>
      <c r="Z245" s="177">
        <v>573</v>
      </c>
      <c r="AA245" s="178">
        <v>1.3008076238442801</v>
      </c>
      <c r="AB245" s="179">
        <v>196.96675372128001</v>
      </c>
      <c r="AC245" s="168">
        <v>0.02</v>
      </c>
      <c r="AD245" s="168">
        <v>0.02</v>
      </c>
      <c r="AE245" s="176">
        <v>0</v>
      </c>
      <c r="AF245" s="176">
        <v>0</v>
      </c>
      <c r="AG245" s="167"/>
      <c r="AH245" s="180">
        <v>127.25</v>
      </c>
      <c r="AI245" s="166">
        <v>37.317527694492398</v>
      </c>
      <c r="AJ245" s="181" t="s">
        <v>53</v>
      </c>
      <c r="AK245" s="173">
        <v>0.59234170943638798</v>
      </c>
      <c r="AL245" s="174">
        <v>-130.54038951231999</v>
      </c>
      <c r="AM245" s="168"/>
      <c r="AN245" s="168"/>
      <c r="AO245" s="176">
        <v>88</v>
      </c>
      <c r="AP245" s="176">
        <v>131</v>
      </c>
      <c r="AQ245" s="167"/>
      <c r="AR245" s="180">
        <v>15</v>
      </c>
      <c r="AS245" s="166">
        <v>4.3989227144784797</v>
      </c>
      <c r="AT245" s="181" t="s">
        <v>54</v>
      </c>
      <c r="AU245" s="173">
        <v>0.27493266965490498</v>
      </c>
      <c r="AV245" s="174">
        <v>-50.470575114239999</v>
      </c>
      <c r="AW245" s="168"/>
      <c r="AX245" s="168"/>
      <c r="AY245" s="176">
        <v>40</v>
      </c>
      <c r="AZ245" s="176">
        <v>51</v>
      </c>
      <c r="BA245" s="167"/>
      <c r="BB245" s="184">
        <v>154.6</v>
      </c>
      <c r="BC245" s="180">
        <v>45.3382301105582</v>
      </c>
      <c r="BD245" s="181" t="s">
        <v>55</v>
      </c>
      <c r="BE245" s="178">
        <v>1.41681969095494</v>
      </c>
      <c r="BF245" s="179">
        <v>23.65884977152</v>
      </c>
      <c r="BG245" s="168">
        <v>0.02</v>
      </c>
      <c r="BH245" s="168">
        <v>0.02</v>
      </c>
      <c r="BI245" s="176">
        <v>0</v>
      </c>
      <c r="BJ245" s="176">
        <v>0</v>
      </c>
      <c r="BK245" s="169"/>
      <c r="BL245" s="185">
        <v>0.8</v>
      </c>
      <c r="BM245" s="188">
        <v>0.77</v>
      </c>
      <c r="BN245" s="186"/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318</v>
      </c>
      <c r="C246" s="165" t="s">
        <v>324</v>
      </c>
      <c r="D246" s="166">
        <v>2.7703810880000002</v>
      </c>
      <c r="E246" s="167"/>
      <c r="F246" s="168">
        <v>0.08</v>
      </c>
      <c r="G246" s="168">
        <v>0.08</v>
      </c>
      <c r="H246" s="169"/>
      <c r="I246" s="170">
        <v>6</v>
      </c>
      <c r="J246" s="170">
        <v>6</v>
      </c>
      <c r="K246" s="167"/>
      <c r="L246" s="171">
        <v>2075.9284600000001</v>
      </c>
      <c r="M246" s="171">
        <v>1070.8647100000001</v>
      </c>
      <c r="N246" s="171">
        <v>3146.7931699999999</v>
      </c>
      <c r="O246" s="166">
        <v>1135.8701456743399</v>
      </c>
      <c r="P246" s="172">
        <v>265.19900000000001</v>
      </c>
      <c r="Q246" s="178">
        <v>4.2830860812987197</v>
      </c>
      <c r="R246" s="179">
        <v>2265.1504170121898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2088.6044400000001</v>
      </c>
      <c r="Y246" s="166">
        <v>753.90510318124097</v>
      </c>
      <c r="Z246" s="177">
        <v>573</v>
      </c>
      <c r="AA246" s="178">
        <v>1.31571571235819</v>
      </c>
      <c r="AB246" s="179">
        <v>183.69040389119999</v>
      </c>
      <c r="AC246" s="168">
        <v>0.02</v>
      </c>
      <c r="AD246" s="168">
        <v>0.02</v>
      </c>
      <c r="AE246" s="176">
        <v>0</v>
      </c>
      <c r="AF246" s="176">
        <v>0</v>
      </c>
      <c r="AG246" s="167"/>
      <c r="AH246" s="180">
        <v>212.3</v>
      </c>
      <c r="AI246" s="166">
        <v>76.632056477567204</v>
      </c>
      <c r="AJ246" s="181" t="s">
        <v>53</v>
      </c>
      <c r="AK246" s="178">
        <v>1.21638184885027</v>
      </c>
      <c r="AL246" s="179">
        <v>2.8591897472000198</v>
      </c>
      <c r="AM246" s="168">
        <v>0.02</v>
      </c>
      <c r="AN246" s="168">
        <v>0.02</v>
      </c>
      <c r="AO246" s="176">
        <v>0</v>
      </c>
      <c r="AP246" s="176">
        <v>0</v>
      </c>
      <c r="AQ246" s="167"/>
      <c r="AR246" s="180">
        <v>63.2</v>
      </c>
      <c r="AS246" s="166">
        <v>22.812745969770301</v>
      </c>
      <c r="AT246" s="181" t="s">
        <v>54</v>
      </c>
      <c r="AU246" s="178">
        <v>1.42579662311065</v>
      </c>
      <c r="AV246" s="179">
        <v>10.0086831104</v>
      </c>
      <c r="AW246" s="168">
        <v>0.01</v>
      </c>
      <c r="AX246" s="168">
        <v>0.01</v>
      </c>
      <c r="AY246" s="176">
        <v>0</v>
      </c>
      <c r="AZ246" s="176">
        <v>0</v>
      </c>
      <c r="BA246" s="167"/>
      <c r="BB246" s="184">
        <v>180.8</v>
      </c>
      <c r="BC246" s="180">
        <v>65.261779609722794</v>
      </c>
      <c r="BD246" s="181" t="s">
        <v>55</v>
      </c>
      <c r="BE246" s="178">
        <v>2.03943061280384</v>
      </c>
      <c r="BF246" s="179">
        <v>74.417366220800005</v>
      </c>
      <c r="BG246" s="168">
        <v>0.02</v>
      </c>
      <c r="BH246" s="168">
        <v>0.02</v>
      </c>
      <c r="BI246" s="176">
        <v>0</v>
      </c>
      <c r="BJ246" s="176">
        <v>0</v>
      </c>
      <c r="BK246" s="169"/>
      <c r="BL246" s="185">
        <v>0.8</v>
      </c>
      <c r="BM246" s="188">
        <v>0.79</v>
      </c>
      <c r="BN246" s="186"/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318</v>
      </c>
      <c r="C247" s="165" t="s">
        <v>325</v>
      </c>
      <c r="D247" s="166">
        <v>3.0557347686999998</v>
      </c>
      <c r="E247" s="167"/>
      <c r="F247" s="168">
        <v>2.8000000000000001E-2</v>
      </c>
      <c r="G247" s="168">
        <v>2.8000000000000001E-2</v>
      </c>
      <c r="H247" s="169"/>
      <c r="I247" s="170">
        <v>5</v>
      </c>
      <c r="J247" s="170">
        <v>5</v>
      </c>
      <c r="K247" s="167"/>
      <c r="L247" s="171">
        <v>1216.31618</v>
      </c>
      <c r="M247" s="171">
        <v>2384.2321099999999</v>
      </c>
      <c r="N247" s="171">
        <v>3600.5482900000002</v>
      </c>
      <c r="O247" s="166">
        <v>1178.29214985559</v>
      </c>
      <c r="P247" s="172">
        <v>266.08300000000003</v>
      </c>
      <c r="Q247" s="178">
        <v>4.4282879772687096</v>
      </c>
      <c r="R247" s="179">
        <v>2624.8534006479999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1944.5926400000001</v>
      </c>
      <c r="Y247" s="166">
        <v>636.374812342528</v>
      </c>
      <c r="Z247" s="177">
        <v>573</v>
      </c>
      <c r="AA247" s="182">
        <v>1.1106017667408901</v>
      </c>
      <c r="AB247" s="183">
        <v>-156.53058695812001</v>
      </c>
      <c r="AC247" s="168">
        <v>1.0999999999999999E-2</v>
      </c>
      <c r="AD247" s="168">
        <v>1.0999999999999999E-2</v>
      </c>
      <c r="AE247" s="176">
        <v>0</v>
      </c>
      <c r="AF247" s="176">
        <v>157</v>
      </c>
      <c r="AG247" s="167"/>
      <c r="AH247" s="180">
        <v>121.75</v>
      </c>
      <c r="AI247" s="166">
        <v>39.843117683867597</v>
      </c>
      <c r="AJ247" s="181" t="s">
        <v>53</v>
      </c>
      <c r="AK247" s="173">
        <v>0.63243043942647004</v>
      </c>
      <c r="AL247" s="174">
        <v>-109.26354851372</v>
      </c>
      <c r="AM247" s="168"/>
      <c r="AN247" s="168"/>
      <c r="AO247" s="176">
        <v>71</v>
      </c>
      <c r="AP247" s="176">
        <v>110</v>
      </c>
      <c r="AQ247" s="167"/>
      <c r="AR247" s="180">
        <v>5.5</v>
      </c>
      <c r="AS247" s="166">
        <v>1.79989443335747</v>
      </c>
      <c r="AT247" s="181" t="s">
        <v>54</v>
      </c>
      <c r="AU247" s="173">
        <v>0.112493402084842</v>
      </c>
      <c r="AV247" s="174">
        <v>-53.170107559039998</v>
      </c>
      <c r="AW247" s="168"/>
      <c r="AX247" s="168"/>
      <c r="AY247" s="176">
        <v>44</v>
      </c>
      <c r="AZ247" s="176">
        <v>54</v>
      </c>
      <c r="BA247" s="167"/>
      <c r="BB247" s="184">
        <v>104.4</v>
      </c>
      <c r="BC247" s="180">
        <v>34.1652688804581</v>
      </c>
      <c r="BD247" s="181" t="s">
        <v>55</v>
      </c>
      <c r="BE247" s="182">
        <v>1.0676646525143201</v>
      </c>
      <c r="BF247" s="183">
        <v>-12.940215118079999</v>
      </c>
      <c r="BG247" s="168">
        <v>7.0000000000000001E-3</v>
      </c>
      <c r="BH247" s="168">
        <v>7.0000000000000001E-3</v>
      </c>
      <c r="BI247" s="176">
        <v>0</v>
      </c>
      <c r="BJ247" s="176">
        <v>13</v>
      </c>
      <c r="BK247" s="169"/>
      <c r="BL247" s="185">
        <v>0.8</v>
      </c>
      <c r="BM247" s="182">
        <v>0.86</v>
      </c>
      <c r="BN247" s="186">
        <v>2.2499999999999998E-3</v>
      </c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318</v>
      </c>
      <c r="C248" s="165" t="s">
        <v>326</v>
      </c>
      <c r="D248" s="166">
        <v>2.9172250004000002</v>
      </c>
      <c r="E248" s="167"/>
      <c r="F248" s="168">
        <v>4.7E-2</v>
      </c>
      <c r="G248" s="168">
        <v>4.7E-2</v>
      </c>
      <c r="H248" s="169"/>
      <c r="I248" s="170">
        <v>5</v>
      </c>
      <c r="J248" s="170">
        <v>5</v>
      </c>
      <c r="K248" s="167"/>
      <c r="L248" s="171">
        <v>2175.2150299999998</v>
      </c>
      <c r="M248" s="171">
        <v>2861.2610500000001</v>
      </c>
      <c r="N248" s="171">
        <v>5036.4760800000004</v>
      </c>
      <c r="O248" s="166">
        <v>1726.4613045992</v>
      </c>
      <c r="P248" s="172">
        <v>263.75299999999999</v>
      </c>
      <c r="Q248" s="178">
        <v>6.54575039752799</v>
      </c>
      <c r="R248" s="179">
        <v>4113.1638653634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1961.6605199999999</v>
      </c>
      <c r="Y248" s="166">
        <v>672.44059670783804</v>
      </c>
      <c r="Z248" s="177">
        <v>573</v>
      </c>
      <c r="AA248" s="182">
        <v>1.1735437987920401</v>
      </c>
      <c r="AB248" s="183">
        <v>-44.223390275040401</v>
      </c>
      <c r="AC248" s="168">
        <v>1.7000000000000001E-2</v>
      </c>
      <c r="AD248" s="168">
        <v>1.7000000000000001E-2</v>
      </c>
      <c r="AE248" s="176">
        <v>0</v>
      </c>
      <c r="AF248" s="176">
        <v>45</v>
      </c>
      <c r="AG248" s="167"/>
      <c r="AH248" s="180">
        <v>181.75</v>
      </c>
      <c r="AI248" s="166">
        <v>62.302359254112702</v>
      </c>
      <c r="AJ248" s="181" t="s">
        <v>53</v>
      </c>
      <c r="AK248" s="188">
        <v>0.98892633736686897</v>
      </c>
      <c r="AL248" s="171">
        <v>-38.79221003024</v>
      </c>
      <c r="AM248" s="168"/>
      <c r="AN248" s="168"/>
      <c r="AO248" s="176">
        <v>3</v>
      </c>
      <c r="AP248" s="176">
        <v>39</v>
      </c>
      <c r="AQ248" s="167"/>
      <c r="AR248" s="180">
        <v>35.9</v>
      </c>
      <c r="AS248" s="166">
        <v>12.306215665599201</v>
      </c>
      <c r="AT248" s="181" t="s">
        <v>54</v>
      </c>
      <c r="AU248" s="173">
        <v>0.76913847909994804</v>
      </c>
      <c r="AV248" s="174">
        <v>-20.110720007680001</v>
      </c>
      <c r="AW248" s="168"/>
      <c r="AX248" s="168"/>
      <c r="AY248" s="176">
        <v>11</v>
      </c>
      <c r="AZ248" s="176">
        <v>21</v>
      </c>
      <c r="BA248" s="167"/>
      <c r="BB248" s="184">
        <v>123</v>
      </c>
      <c r="BC248" s="180">
        <v>42.163357294392704</v>
      </c>
      <c r="BD248" s="181" t="s">
        <v>55</v>
      </c>
      <c r="BE248" s="178">
        <v>1.31760491544977</v>
      </c>
      <c r="BF248" s="179">
        <v>10.97855998464</v>
      </c>
      <c r="BG248" s="168">
        <v>0.02</v>
      </c>
      <c r="BH248" s="168">
        <v>0.02</v>
      </c>
      <c r="BI248" s="176">
        <v>0</v>
      </c>
      <c r="BJ248" s="176">
        <v>0</v>
      </c>
      <c r="BK248" s="169"/>
      <c r="BL248" s="185">
        <v>0.8</v>
      </c>
      <c r="BM248" s="182">
        <v>0.88</v>
      </c>
      <c r="BN248" s="186">
        <v>3.0000000000000001E-3</v>
      </c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318</v>
      </c>
      <c r="C249" s="165" t="s">
        <v>327</v>
      </c>
      <c r="D249" s="166">
        <v>7.9687895544999998</v>
      </c>
      <c r="E249" s="167"/>
      <c r="F249" s="168">
        <v>2.7E-2</v>
      </c>
      <c r="G249" s="168">
        <v>2.7E-2</v>
      </c>
      <c r="H249" s="169"/>
      <c r="I249" s="170">
        <v>5</v>
      </c>
      <c r="J249" s="170">
        <v>5</v>
      </c>
      <c r="K249" s="167"/>
      <c r="L249" s="171">
        <v>4731.2922699999999</v>
      </c>
      <c r="M249" s="171">
        <v>-822.28124000000003</v>
      </c>
      <c r="N249" s="171">
        <v>3909.0110300000001</v>
      </c>
      <c r="O249" s="166">
        <v>490.540125732467</v>
      </c>
      <c r="P249" s="172">
        <v>267.36500000000001</v>
      </c>
      <c r="Q249" s="178">
        <v>1.83472079641115</v>
      </c>
      <c r="R249" s="179">
        <v>1352.32052691333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4994.3121099999998</v>
      </c>
      <c r="Y249" s="166">
        <v>626.73409503952803</v>
      </c>
      <c r="Z249" s="177">
        <v>573</v>
      </c>
      <c r="AA249" s="182">
        <v>1.0937767801736999</v>
      </c>
      <c r="AB249" s="183">
        <v>-485.02758767419903</v>
      </c>
      <c r="AC249" s="168">
        <v>8.9999999999999993E-3</v>
      </c>
      <c r="AD249" s="168">
        <v>8.9999999999999993E-3</v>
      </c>
      <c r="AE249" s="176">
        <v>0</v>
      </c>
      <c r="AF249" s="176">
        <v>486</v>
      </c>
      <c r="AG249" s="167"/>
      <c r="AH249" s="180">
        <v>440.8</v>
      </c>
      <c r="AI249" s="166">
        <v>55.315803860208497</v>
      </c>
      <c r="AJ249" s="181" t="s">
        <v>53</v>
      </c>
      <c r="AK249" s="188">
        <v>0.87802863270172105</v>
      </c>
      <c r="AL249" s="171">
        <v>-161.6404903202</v>
      </c>
      <c r="AM249" s="168"/>
      <c r="AN249" s="168"/>
      <c r="AO249" s="176">
        <v>62</v>
      </c>
      <c r="AP249" s="176">
        <v>162</v>
      </c>
      <c r="AQ249" s="167"/>
      <c r="AR249" s="180">
        <v>63.6</v>
      </c>
      <c r="AS249" s="166">
        <v>7.9811368546035801</v>
      </c>
      <c r="AT249" s="181" t="s">
        <v>54</v>
      </c>
      <c r="AU249" s="173">
        <v>0.49882105341272398</v>
      </c>
      <c r="AV249" s="174">
        <v>-89.400759446400002</v>
      </c>
      <c r="AW249" s="168"/>
      <c r="AX249" s="168"/>
      <c r="AY249" s="176">
        <v>64</v>
      </c>
      <c r="AZ249" s="176">
        <v>90</v>
      </c>
      <c r="BA249" s="167"/>
      <c r="BB249" s="184">
        <v>276.2</v>
      </c>
      <c r="BC249" s="180">
        <v>34.660220113860198</v>
      </c>
      <c r="BD249" s="181" t="s">
        <v>55</v>
      </c>
      <c r="BE249" s="182">
        <v>1.0831318785581301</v>
      </c>
      <c r="BF249" s="183">
        <v>-29.801518892800001</v>
      </c>
      <c r="BG249" s="168">
        <v>8.0000000000000002E-3</v>
      </c>
      <c r="BH249" s="168">
        <v>8.0000000000000002E-3</v>
      </c>
      <c r="BI249" s="176">
        <v>0</v>
      </c>
      <c r="BJ249" s="176">
        <v>30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328</v>
      </c>
      <c r="D250" s="166">
        <v>9.0017407225999992</v>
      </c>
      <c r="E250" s="167"/>
      <c r="F250" s="168">
        <v>0.01</v>
      </c>
      <c r="G250" s="168">
        <v>0.01</v>
      </c>
      <c r="H250" s="169"/>
      <c r="I250" s="170">
        <v>2</v>
      </c>
      <c r="J250" s="170">
        <v>2</v>
      </c>
      <c r="K250" s="167"/>
      <c r="L250" s="171">
        <v>5492.4258</v>
      </c>
      <c r="M250" s="171">
        <v>-1709.1270999999999</v>
      </c>
      <c r="N250" s="171">
        <v>3783.2986999999998</v>
      </c>
      <c r="O250" s="166">
        <v>420.285233332877</v>
      </c>
      <c r="P250" s="172">
        <v>266.08300000000003</v>
      </c>
      <c r="Q250" s="178">
        <v>1.57952681431312</v>
      </c>
      <c r="R250" s="179">
        <v>909.04648797010998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3808.6086650000002</v>
      </c>
      <c r="Y250" s="166">
        <v>423.09690785005699</v>
      </c>
      <c r="Z250" s="177">
        <v>573</v>
      </c>
      <c r="AA250" s="173">
        <v>0.738389018935527</v>
      </c>
      <c r="AB250" s="174">
        <v>-2380.9882558597601</v>
      </c>
      <c r="AC250" s="168"/>
      <c r="AD250" s="168"/>
      <c r="AE250" s="176">
        <v>1350</v>
      </c>
      <c r="AF250" s="176">
        <v>2381</v>
      </c>
      <c r="AG250" s="167"/>
      <c r="AH250" s="180">
        <v>436.45</v>
      </c>
      <c r="AI250" s="166">
        <v>48.485066772056399</v>
      </c>
      <c r="AJ250" s="181" t="s">
        <v>53</v>
      </c>
      <c r="AK250" s="173">
        <v>0.76960423447708504</v>
      </c>
      <c r="AL250" s="174">
        <v>-244.08159862855999</v>
      </c>
      <c r="AM250" s="168"/>
      <c r="AN250" s="168"/>
      <c r="AO250" s="176">
        <v>131</v>
      </c>
      <c r="AP250" s="176">
        <v>245</v>
      </c>
      <c r="AQ250" s="167"/>
      <c r="AR250" s="180">
        <v>67.599999999999994</v>
      </c>
      <c r="AS250" s="166">
        <v>7.5096586408317396</v>
      </c>
      <c r="AT250" s="181" t="s">
        <v>54</v>
      </c>
      <c r="AU250" s="173">
        <v>0.469353665051984</v>
      </c>
      <c r="AV250" s="174">
        <v>-105.23342187391999</v>
      </c>
      <c r="AW250" s="168"/>
      <c r="AX250" s="168"/>
      <c r="AY250" s="176">
        <v>77</v>
      </c>
      <c r="AZ250" s="176">
        <v>106</v>
      </c>
      <c r="BA250" s="167"/>
      <c r="BB250" s="184">
        <v>277.2</v>
      </c>
      <c r="BC250" s="180">
        <v>30.794044012404701</v>
      </c>
      <c r="BD250" s="181" t="s">
        <v>55</v>
      </c>
      <c r="BE250" s="188">
        <v>0.96231387538764701</v>
      </c>
      <c r="BF250" s="171">
        <v>-68.466843747840002</v>
      </c>
      <c r="BG250" s="168"/>
      <c r="BH250" s="168"/>
      <c r="BI250" s="176">
        <v>11</v>
      </c>
      <c r="BJ250" s="176">
        <v>69</v>
      </c>
      <c r="BK250" s="169"/>
      <c r="BL250" s="185">
        <v>0.8</v>
      </c>
      <c r="BM250" s="188">
        <v>0.74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329</v>
      </c>
      <c r="D251" s="166">
        <v>3.7659220907000002</v>
      </c>
      <c r="E251" s="167"/>
      <c r="F251" s="168">
        <v>5.8000000000000003E-2</v>
      </c>
      <c r="G251" s="168">
        <v>5.8000000000000003E-2</v>
      </c>
      <c r="H251" s="169"/>
      <c r="I251" s="170">
        <v>5</v>
      </c>
      <c r="J251" s="170">
        <v>5</v>
      </c>
      <c r="K251" s="167"/>
      <c r="L251" s="171">
        <v>1200.9945499999999</v>
      </c>
      <c r="M251" s="171">
        <v>2425.9561399999998</v>
      </c>
      <c r="N251" s="171">
        <v>3626.9506900000001</v>
      </c>
      <c r="O251" s="166">
        <v>963.09764319256794</v>
      </c>
      <c r="P251" s="172">
        <v>287.5</v>
      </c>
      <c r="Q251" s="178">
        <v>3.3499048458871901</v>
      </c>
      <c r="R251" s="179">
        <v>2327.7075687084998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2976.2435350000001</v>
      </c>
      <c r="Y251" s="166">
        <v>790.30937531869699</v>
      </c>
      <c r="Z251" s="177">
        <v>573</v>
      </c>
      <c r="AA251" s="178">
        <v>1.3792484735055801</v>
      </c>
      <c r="AB251" s="179">
        <v>386.79550543468002</v>
      </c>
      <c r="AC251" s="168">
        <v>0.02</v>
      </c>
      <c r="AD251" s="168">
        <v>0.02</v>
      </c>
      <c r="AE251" s="176">
        <v>0</v>
      </c>
      <c r="AF251" s="176">
        <v>0</v>
      </c>
      <c r="AG251" s="167"/>
      <c r="AH251" s="180">
        <v>255.55</v>
      </c>
      <c r="AI251" s="166">
        <v>67.858546683980705</v>
      </c>
      <c r="AJ251" s="181" t="s">
        <v>53</v>
      </c>
      <c r="AK251" s="182">
        <v>1.07711978863461</v>
      </c>
      <c r="AL251" s="183">
        <v>-29.153710056920001</v>
      </c>
      <c r="AM251" s="168">
        <v>8.0000000000000002E-3</v>
      </c>
      <c r="AN251" s="168">
        <v>8.0000000000000002E-3</v>
      </c>
      <c r="AO251" s="176">
        <v>0</v>
      </c>
      <c r="AP251" s="176">
        <v>30</v>
      </c>
      <c r="AQ251" s="167"/>
      <c r="AR251" s="180">
        <v>31.2</v>
      </c>
      <c r="AS251" s="166">
        <v>8.2848235434951896</v>
      </c>
      <c r="AT251" s="181" t="s">
        <v>54</v>
      </c>
      <c r="AU251" s="173">
        <v>0.51780147146844901</v>
      </c>
      <c r="AV251" s="174">
        <v>-41.10570414144</v>
      </c>
      <c r="AW251" s="168"/>
      <c r="AX251" s="168"/>
      <c r="AY251" s="176">
        <v>30</v>
      </c>
      <c r="AZ251" s="176">
        <v>42</v>
      </c>
      <c r="BA251" s="167"/>
      <c r="BB251" s="184">
        <v>163.80000000000001</v>
      </c>
      <c r="BC251" s="180">
        <v>43.495323603349803</v>
      </c>
      <c r="BD251" s="181" t="s">
        <v>55</v>
      </c>
      <c r="BE251" s="178">
        <v>1.35922886260468</v>
      </c>
      <c r="BF251" s="179">
        <v>19.188591717120001</v>
      </c>
      <c r="BG251" s="168">
        <v>0.02</v>
      </c>
      <c r="BH251" s="168">
        <v>0.02</v>
      </c>
      <c r="BI251" s="176">
        <v>0</v>
      </c>
      <c r="BJ251" s="176">
        <v>0</v>
      </c>
      <c r="BK251" s="169"/>
      <c r="BL251" s="185">
        <v>0.8</v>
      </c>
      <c r="BM251" s="188">
        <v>0.79</v>
      </c>
      <c r="BN251" s="186"/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330</v>
      </c>
      <c r="D252" s="166">
        <v>2.5137664020999999</v>
      </c>
      <c r="E252" s="167"/>
      <c r="F252" s="168">
        <v>3.9E-2</v>
      </c>
      <c r="G252" s="168">
        <v>3.9E-2</v>
      </c>
      <c r="H252" s="169"/>
      <c r="I252" s="170">
        <v>5</v>
      </c>
      <c r="J252" s="170">
        <v>5</v>
      </c>
      <c r="K252" s="167"/>
      <c r="L252" s="171">
        <v>256.99453</v>
      </c>
      <c r="M252" s="171">
        <v>1182.2803899999999</v>
      </c>
      <c r="N252" s="171">
        <v>1439.2749200000001</v>
      </c>
      <c r="O252" s="166">
        <v>572.557147234377</v>
      </c>
      <c r="P252" s="172">
        <v>263.75299999999999</v>
      </c>
      <c r="Q252" s="178">
        <v>2.17080809406671</v>
      </c>
      <c r="R252" s="179">
        <v>643.65880417630206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1382.3646349999999</v>
      </c>
      <c r="Y252" s="166">
        <v>549.91769873492296</v>
      </c>
      <c r="Z252" s="177">
        <v>573</v>
      </c>
      <c r="AA252" s="188">
        <v>0.95971675171888904</v>
      </c>
      <c r="AB252" s="171">
        <v>-346.10114308395998</v>
      </c>
      <c r="AC252" s="168"/>
      <c r="AD252" s="168"/>
      <c r="AE252" s="176">
        <v>59</v>
      </c>
      <c r="AF252" s="176">
        <v>347</v>
      </c>
      <c r="AG252" s="167"/>
      <c r="AH252" s="180">
        <v>172.6</v>
      </c>
      <c r="AI252" s="166">
        <v>68.661909020587601</v>
      </c>
      <c r="AJ252" s="181" t="s">
        <v>53</v>
      </c>
      <c r="AK252" s="182">
        <v>1.08987157175536</v>
      </c>
      <c r="AL252" s="183">
        <v>-17.440739998760002</v>
      </c>
      <c r="AM252" s="168">
        <v>8.9999999999999993E-3</v>
      </c>
      <c r="AN252" s="168">
        <v>8.9999999999999993E-3</v>
      </c>
      <c r="AO252" s="176">
        <v>0</v>
      </c>
      <c r="AP252" s="176">
        <v>18</v>
      </c>
      <c r="AQ252" s="167"/>
      <c r="AR252" s="180">
        <v>18.399999999999999</v>
      </c>
      <c r="AS252" s="166">
        <v>7.3196936615226598</v>
      </c>
      <c r="AT252" s="181" t="s">
        <v>54</v>
      </c>
      <c r="AU252" s="173">
        <v>0.45748085384516601</v>
      </c>
      <c r="AV252" s="174">
        <v>-29.864314920319998</v>
      </c>
      <c r="AW252" s="168"/>
      <c r="AX252" s="168"/>
      <c r="AY252" s="176">
        <v>22</v>
      </c>
      <c r="AZ252" s="176">
        <v>30</v>
      </c>
      <c r="BA252" s="167"/>
      <c r="BB252" s="184">
        <v>97.6</v>
      </c>
      <c r="BC252" s="180">
        <v>38.826201161120203</v>
      </c>
      <c r="BD252" s="181" t="s">
        <v>55</v>
      </c>
      <c r="BE252" s="178">
        <v>1.2133187862850101</v>
      </c>
      <c r="BF252" s="179">
        <v>1.07137015936</v>
      </c>
      <c r="BG252" s="168">
        <v>0.02</v>
      </c>
      <c r="BH252" s="168">
        <v>0.02</v>
      </c>
      <c r="BI252" s="176">
        <v>0</v>
      </c>
      <c r="BJ252" s="176">
        <v>0</v>
      </c>
      <c r="BK252" s="169"/>
      <c r="BL252" s="185">
        <v>0.8</v>
      </c>
      <c r="BM252" s="182">
        <v>0.9</v>
      </c>
      <c r="BN252" s="186">
        <v>3.7499999999999999E-3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331</v>
      </c>
      <c r="D253" s="166">
        <v>2.6468734469999999</v>
      </c>
      <c r="E253" s="167"/>
      <c r="F253" s="168">
        <v>7.0000000000000007E-2</v>
      </c>
      <c r="G253" s="168">
        <v>7.0000000000000007E-2</v>
      </c>
      <c r="H253" s="169"/>
      <c r="I253" s="170">
        <v>6</v>
      </c>
      <c r="J253" s="170">
        <v>6</v>
      </c>
      <c r="K253" s="167"/>
      <c r="L253" s="171">
        <v>657.62402999999995</v>
      </c>
      <c r="M253" s="171">
        <v>575.66426000000001</v>
      </c>
      <c r="N253" s="171">
        <v>1233.28829</v>
      </c>
      <c r="O253" s="166">
        <v>465.94153996966702</v>
      </c>
      <c r="P253" s="172">
        <v>266.08300000000003</v>
      </c>
      <c r="Q253" s="178">
        <v>1.7511135246132501</v>
      </c>
      <c r="R253" s="179">
        <v>388.14265712227899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2059.6411250000001</v>
      </c>
      <c r="Y253" s="166">
        <v>778.14114132824295</v>
      </c>
      <c r="Z253" s="177">
        <v>573</v>
      </c>
      <c r="AA253" s="178">
        <v>1.35801246305103</v>
      </c>
      <c r="AB253" s="179">
        <v>239.65094284279999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312.95</v>
      </c>
      <c r="AI253" s="166">
        <v>118.233835605061</v>
      </c>
      <c r="AJ253" s="181" t="s">
        <v>53</v>
      </c>
      <c r="AK253" s="178">
        <v>1.87672754928668</v>
      </c>
      <c r="AL253" s="179">
        <v>112.8463674068</v>
      </c>
      <c r="AM253" s="168">
        <v>0.02</v>
      </c>
      <c r="AN253" s="168">
        <v>0.02</v>
      </c>
      <c r="AO253" s="176">
        <v>0</v>
      </c>
      <c r="AP253" s="176">
        <v>0</v>
      </c>
      <c r="AQ253" s="167"/>
      <c r="AR253" s="180">
        <v>37.200000000000003</v>
      </c>
      <c r="AS253" s="166">
        <v>14.0543175731212</v>
      </c>
      <c r="AT253" s="181" t="s">
        <v>54</v>
      </c>
      <c r="AU253" s="188">
        <v>0.87839484832007497</v>
      </c>
      <c r="AV253" s="171">
        <v>-13.619970182399999</v>
      </c>
      <c r="AW253" s="168"/>
      <c r="AX253" s="168"/>
      <c r="AY253" s="176">
        <v>6</v>
      </c>
      <c r="AZ253" s="176">
        <v>14</v>
      </c>
      <c r="BA253" s="167"/>
      <c r="BB253" s="184">
        <v>179.8</v>
      </c>
      <c r="BC253" s="180">
        <v>67.929201603419202</v>
      </c>
      <c r="BD253" s="181" t="s">
        <v>55</v>
      </c>
      <c r="BE253" s="178">
        <v>2.1227875501068501</v>
      </c>
      <c r="BF253" s="179">
        <v>78.1600596352</v>
      </c>
      <c r="BG253" s="168">
        <v>0.02</v>
      </c>
      <c r="BH253" s="168">
        <v>0.02</v>
      </c>
      <c r="BI253" s="176">
        <v>0</v>
      </c>
      <c r="BJ253" s="176">
        <v>0</v>
      </c>
      <c r="BK253" s="169"/>
      <c r="BL253" s="185">
        <v>0.8</v>
      </c>
      <c r="BM253" s="182">
        <v>0.81</v>
      </c>
      <c r="BN253" s="186">
        <v>3.7500000000000001E-4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332</v>
      </c>
      <c r="D254" s="166">
        <v>2.5572602828000002</v>
      </c>
      <c r="E254" s="167"/>
      <c r="F254" s="168">
        <v>0.03</v>
      </c>
      <c r="G254" s="168">
        <v>0.03</v>
      </c>
      <c r="H254" s="169"/>
      <c r="I254" s="170">
        <v>4</v>
      </c>
      <c r="J254" s="170">
        <v>4</v>
      </c>
      <c r="K254" s="167"/>
      <c r="L254" s="171">
        <v>811.11443999999995</v>
      </c>
      <c r="M254" s="171">
        <v>955.31975999999997</v>
      </c>
      <c r="N254" s="171">
        <v>1766.4341999999999</v>
      </c>
      <c r="O254" s="166">
        <v>690.75260421512201</v>
      </c>
      <c r="P254" s="172">
        <v>287.5</v>
      </c>
      <c r="Q254" s="178">
        <v>2.4026177537917301</v>
      </c>
      <c r="R254" s="179">
        <v>884.17940243400005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1328.590745</v>
      </c>
      <c r="Y254" s="166">
        <v>519.53676907119404</v>
      </c>
      <c r="Z254" s="177">
        <v>573</v>
      </c>
      <c r="AA254" s="188">
        <v>0.90669593206142096</v>
      </c>
      <c r="AB254" s="171">
        <v>-429.78142545328001</v>
      </c>
      <c r="AC254" s="168"/>
      <c r="AD254" s="168"/>
      <c r="AE254" s="176">
        <v>137</v>
      </c>
      <c r="AF254" s="176">
        <v>430</v>
      </c>
      <c r="AG254" s="167"/>
      <c r="AH254" s="180">
        <v>124.45</v>
      </c>
      <c r="AI254" s="166">
        <v>48.665363020355898</v>
      </c>
      <c r="AJ254" s="181" t="s">
        <v>53</v>
      </c>
      <c r="AK254" s="173">
        <v>0.77246607968818903</v>
      </c>
      <c r="AL254" s="174">
        <v>-68.878877379680006</v>
      </c>
      <c r="AM254" s="168"/>
      <c r="AN254" s="168"/>
      <c r="AO254" s="176">
        <v>37</v>
      </c>
      <c r="AP254" s="176">
        <v>69</v>
      </c>
      <c r="AQ254" s="167"/>
      <c r="AR254" s="180">
        <v>10.8</v>
      </c>
      <c r="AS254" s="166">
        <v>4.22326975186696</v>
      </c>
      <c r="AT254" s="181" t="s">
        <v>54</v>
      </c>
      <c r="AU254" s="173">
        <v>0.263954359491685</v>
      </c>
      <c r="AV254" s="174">
        <v>-38.299397429759999</v>
      </c>
      <c r="AW254" s="168"/>
      <c r="AX254" s="168"/>
      <c r="AY254" s="176">
        <v>31</v>
      </c>
      <c r="AZ254" s="176">
        <v>39</v>
      </c>
      <c r="BA254" s="167"/>
      <c r="BB254" s="184">
        <v>99.6</v>
      </c>
      <c r="BC254" s="180">
        <v>38.947932156106503</v>
      </c>
      <c r="BD254" s="181" t="s">
        <v>55</v>
      </c>
      <c r="BE254" s="178">
        <v>1.21712287987833</v>
      </c>
      <c r="BF254" s="179">
        <v>1.4012051404800001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2">
        <v>0.81</v>
      </c>
      <c r="BN254" s="186">
        <v>3.7500000000000001E-4</v>
      </c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333</v>
      </c>
      <c r="D255" s="166">
        <v>2.2781598814000001</v>
      </c>
      <c r="E255" s="167"/>
      <c r="F255" s="168">
        <v>0.03</v>
      </c>
      <c r="G255" s="168">
        <v>0.03</v>
      </c>
      <c r="H255" s="169"/>
      <c r="I255" s="170">
        <v>4</v>
      </c>
      <c r="J255" s="170">
        <v>4</v>
      </c>
      <c r="K255" s="167"/>
      <c r="L255" s="171">
        <v>2916.7302100000002</v>
      </c>
      <c r="M255" s="171">
        <v>-489.86489999999998</v>
      </c>
      <c r="N255" s="171">
        <v>2426.8653100000001</v>
      </c>
      <c r="O255" s="166">
        <v>1065.2743601597499</v>
      </c>
      <c r="P255" s="172">
        <v>247.95</v>
      </c>
      <c r="Q255" s="178">
        <v>4.2963273247015499</v>
      </c>
      <c r="R255" s="179">
        <v>1749.02161888824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1566.5414949999999</v>
      </c>
      <c r="Y255" s="166">
        <v>687.63457200260802</v>
      </c>
      <c r="Z255" s="177">
        <v>573</v>
      </c>
      <c r="AA255" s="178">
        <v>1.2000603350830801</v>
      </c>
      <c r="AB255" s="179">
        <v>7.8760549359913098E-2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72.349999999999994</v>
      </c>
      <c r="AI255" s="166">
        <v>31.7580871257985</v>
      </c>
      <c r="AJ255" s="181" t="s">
        <v>53</v>
      </c>
      <c r="AK255" s="173">
        <v>0.50409662104442099</v>
      </c>
      <c r="AL255" s="174">
        <v>-99.878887033840002</v>
      </c>
      <c r="AM255" s="168"/>
      <c r="AN255" s="168"/>
      <c r="AO255" s="176">
        <v>72</v>
      </c>
      <c r="AP255" s="176">
        <v>100</v>
      </c>
      <c r="AQ255" s="167"/>
      <c r="AR255" s="180">
        <v>7</v>
      </c>
      <c r="AS255" s="166">
        <v>3.0726552851498199</v>
      </c>
      <c r="AT255" s="181" t="s">
        <v>54</v>
      </c>
      <c r="AU255" s="173">
        <v>0.19204095532186399</v>
      </c>
      <c r="AV255" s="174">
        <v>-36.74066972288</v>
      </c>
      <c r="AW255" s="168"/>
      <c r="AX255" s="168"/>
      <c r="AY255" s="176">
        <v>30</v>
      </c>
      <c r="AZ255" s="176">
        <v>37</v>
      </c>
      <c r="BA255" s="167"/>
      <c r="BB255" s="184">
        <v>64</v>
      </c>
      <c r="BC255" s="180">
        <v>28.0928483213698</v>
      </c>
      <c r="BD255" s="181" t="s">
        <v>55</v>
      </c>
      <c r="BE255" s="188">
        <v>0.87790151004280603</v>
      </c>
      <c r="BF255" s="171">
        <v>-23.48133944576</v>
      </c>
      <c r="BG255" s="168"/>
      <c r="BH255" s="168"/>
      <c r="BI255" s="176">
        <v>9</v>
      </c>
      <c r="BJ255" s="176">
        <v>24</v>
      </c>
      <c r="BK255" s="169"/>
      <c r="BL255" s="185">
        <v>0.8</v>
      </c>
      <c r="BM255" s="182">
        <v>0.86</v>
      </c>
      <c r="BN255" s="186">
        <v>2.2499999999999998E-3</v>
      </c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334</v>
      </c>
      <c r="D256" s="166">
        <v>10.796673092100001</v>
      </c>
      <c r="E256" s="167"/>
      <c r="F256" s="168">
        <v>0.03</v>
      </c>
      <c r="G256" s="168">
        <v>0.03</v>
      </c>
      <c r="H256" s="169"/>
      <c r="I256" s="170">
        <v>3</v>
      </c>
      <c r="J256" s="170">
        <v>3</v>
      </c>
      <c r="K256" s="167"/>
      <c r="L256" s="171">
        <v>11346.69529</v>
      </c>
      <c r="M256" s="171">
        <v>4987.72361</v>
      </c>
      <c r="N256" s="171">
        <v>16334.418900000001</v>
      </c>
      <c r="O256" s="166">
        <v>1512.9122425640501</v>
      </c>
      <c r="P256" s="172">
        <v>287.5</v>
      </c>
      <c r="Q256" s="178">
        <v>5.2623034523966998</v>
      </c>
      <c r="R256" s="179">
        <v>12609.566683225499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5584.3270650000004</v>
      </c>
      <c r="Y256" s="166">
        <v>517.22665096585104</v>
      </c>
      <c r="Z256" s="177">
        <v>573</v>
      </c>
      <c r="AA256" s="188">
        <v>0.90266431233132804</v>
      </c>
      <c r="AB256" s="171">
        <v>-1839.46535312796</v>
      </c>
      <c r="AC256" s="168"/>
      <c r="AD256" s="168"/>
      <c r="AE256" s="176">
        <v>603</v>
      </c>
      <c r="AF256" s="176">
        <v>1840</v>
      </c>
      <c r="AG256" s="167"/>
      <c r="AH256" s="180">
        <v>663.45</v>
      </c>
      <c r="AI256" s="166">
        <v>61.449484886733401</v>
      </c>
      <c r="AJ256" s="181" t="s">
        <v>53</v>
      </c>
      <c r="AK256" s="188">
        <v>0.97538864899576805</v>
      </c>
      <c r="AL256" s="171">
        <v>-152.77848576276</v>
      </c>
      <c r="AM256" s="168"/>
      <c r="AN256" s="168"/>
      <c r="AO256" s="176">
        <v>17</v>
      </c>
      <c r="AP256" s="176">
        <v>153</v>
      </c>
      <c r="AQ256" s="167"/>
      <c r="AR256" s="180">
        <v>75.3</v>
      </c>
      <c r="AS256" s="166">
        <v>6.9743706563735399</v>
      </c>
      <c r="AT256" s="181" t="s">
        <v>54</v>
      </c>
      <c r="AU256" s="173">
        <v>0.43589816602334602</v>
      </c>
      <c r="AV256" s="174">
        <v>-131.99612336832001</v>
      </c>
      <c r="AW256" s="168"/>
      <c r="AX256" s="168"/>
      <c r="AY256" s="176">
        <v>98</v>
      </c>
      <c r="AZ256" s="176">
        <v>132</v>
      </c>
      <c r="BA256" s="167"/>
      <c r="BB256" s="184">
        <v>415.8</v>
      </c>
      <c r="BC256" s="180">
        <v>38.511863465074597</v>
      </c>
      <c r="BD256" s="181" t="s">
        <v>55</v>
      </c>
      <c r="BE256" s="178">
        <v>1.2034957332835801</v>
      </c>
      <c r="BF256" s="179">
        <v>1.2077532633600201</v>
      </c>
      <c r="BG256" s="168">
        <v>0.02</v>
      </c>
      <c r="BH256" s="168">
        <v>0.02</v>
      </c>
      <c r="BI256" s="176">
        <v>0</v>
      </c>
      <c r="BJ256" s="176">
        <v>0</v>
      </c>
      <c r="BK256" s="169"/>
      <c r="BL256" s="185">
        <v>0.8</v>
      </c>
      <c r="BM256" s="188">
        <v>0.76</v>
      </c>
      <c r="BN256" s="186"/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336</v>
      </c>
      <c r="D257" s="166">
        <v>1.4936029656000001</v>
      </c>
      <c r="E257" s="167"/>
      <c r="F257" s="168"/>
      <c r="G257" s="168"/>
      <c r="H257" s="169"/>
      <c r="I257" s="170">
        <v>1</v>
      </c>
      <c r="J257" s="170">
        <v>1</v>
      </c>
      <c r="K257" s="167"/>
      <c r="L257" s="171"/>
      <c r="M257" s="171">
        <v>149.07517000000001</v>
      </c>
      <c r="N257" s="171">
        <v>149.07517000000001</v>
      </c>
      <c r="O257" s="166">
        <v>99.809101503835393</v>
      </c>
      <c r="P257" s="172">
        <v>287.5</v>
      </c>
      <c r="Q257" s="173">
        <v>0.34716209218725402</v>
      </c>
      <c r="R257" s="174">
        <v>-366.21785313200002</v>
      </c>
      <c r="S257" s="168"/>
      <c r="T257" s="168"/>
      <c r="U257" s="175">
        <v>281</v>
      </c>
      <c r="V257" s="176">
        <v>367</v>
      </c>
      <c r="W257" s="167"/>
      <c r="X257" s="175">
        <v>186.24148</v>
      </c>
      <c r="Y257" s="166">
        <v>124.692762594499</v>
      </c>
      <c r="Z257" s="177">
        <v>573</v>
      </c>
      <c r="AA257" s="173">
        <v>0.21761389632547701</v>
      </c>
      <c r="AB257" s="174">
        <v>-840.75991914656004</v>
      </c>
      <c r="AC257" s="168"/>
      <c r="AD257" s="168"/>
      <c r="AE257" s="176">
        <v>670</v>
      </c>
      <c r="AF257" s="176">
        <v>841</v>
      </c>
      <c r="AG257" s="167"/>
      <c r="AH257" s="180">
        <v>13.8</v>
      </c>
      <c r="AI257" s="166">
        <v>9.2394031866804394</v>
      </c>
      <c r="AJ257" s="181" t="s">
        <v>53</v>
      </c>
      <c r="AK257" s="173">
        <v>0.146657193439372</v>
      </c>
      <c r="AL257" s="174">
        <v>-99.116384199359999</v>
      </c>
      <c r="AM257" s="168"/>
      <c r="AN257" s="168"/>
      <c r="AO257" s="176">
        <v>81</v>
      </c>
      <c r="AP257" s="176">
        <v>100</v>
      </c>
      <c r="AQ257" s="167"/>
      <c r="AR257" s="180"/>
      <c r="AS257" s="166" t="s">
        <v>145</v>
      </c>
      <c r="AT257" s="181" t="s">
        <v>54</v>
      </c>
      <c r="AU257" s="173"/>
      <c r="AV257" s="174"/>
      <c r="AW257" s="168"/>
      <c r="AX257" s="168"/>
      <c r="AY257" s="176">
        <v>24</v>
      </c>
      <c r="AZ257" s="176">
        <v>29</v>
      </c>
      <c r="BA257" s="167"/>
      <c r="BB257" s="184">
        <v>1</v>
      </c>
      <c r="BC257" s="180">
        <v>0.66952197004930802</v>
      </c>
      <c r="BD257" s="181" t="s">
        <v>55</v>
      </c>
      <c r="BE257" s="173">
        <v>2.09225615640409E-2</v>
      </c>
      <c r="BF257" s="174">
        <v>-56.354353879039998</v>
      </c>
      <c r="BG257" s="168"/>
      <c r="BH257" s="168"/>
      <c r="BI257" s="176">
        <v>47</v>
      </c>
      <c r="BJ257" s="176">
        <v>57</v>
      </c>
      <c r="BK257" s="169"/>
      <c r="BL257" s="185">
        <v>0.8</v>
      </c>
      <c r="BM257" s="173"/>
      <c r="BN257" s="186"/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337</v>
      </c>
      <c r="D258" s="166">
        <v>1.9227562632999999</v>
      </c>
      <c r="E258" s="167"/>
      <c r="F258" s="168">
        <v>7.8E-2</v>
      </c>
      <c r="G258" s="168">
        <v>7.8E-2</v>
      </c>
      <c r="H258" s="169"/>
      <c r="I258" s="170">
        <v>6</v>
      </c>
      <c r="J258" s="170">
        <v>6</v>
      </c>
      <c r="K258" s="167"/>
      <c r="L258" s="171">
        <v>871.69242999999994</v>
      </c>
      <c r="M258" s="171">
        <v>1182.4857099999999</v>
      </c>
      <c r="N258" s="171">
        <v>2054.17814</v>
      </c>
      <c r="O258" s="166">
        <v>1068.3507729026701</v>
      </c>
      <c r="P258" s="172">
        <v>245.202</v>
      </c>
      <c r="Q258" s="178">
        <v>4.3570230785339001</v>
      </c>
      <c r="R258" s="179">
        <v>1488.4217224715801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1488.674205</v>
      </c>
      <c r="Y258" s="166">
        <v>774.23968571295097</v>
      </c>
      <c r="Z258" s="177">
        <v>573</v>
      </c>
      <c r="AA258" s="178">
        <v>1.3512036399877001</v>
      </c>
      <c r="AB258" s="179">
        <v>166.58699835492001</v>
      </c>
      <c r="AC258" s="168">
        <v>0.02</v>
      </c>
      <c r="AD258" s="168">
        <v>0.02</v>
      </c>
      <c r="AE258" s="176">
        <v>0</v>
      </c>
      <c r="AF258" s="176">
        <v>0</v>
      </c>
      <c r="AG258" s="167"/>
      <c r="AH258" s="180">
        <v>167.7</v>
      </c>
      <c r="AI258" s="166">
        <v>87.218543088856606</v>
      </c>
      <c r="AJ258" s="181" t="s">
        <v>53</v>
      </c>
      <c r="AK258" s="178">
        <v>1.3844213188707399</v>
      </c>
      <c r="AL258" s="179">
        <v>22.339626494520001</v>
      </c>
      <c r="AM258" s="168">
        <v>0.02</v>
      </c>
      <c r="AN258" s="168">
        <v>0.02</v>
      </c>
      <c r="AO258" s="176">
        <v>0</v>
      </c>
      <c r="AP258" s="176">
        <v>0</v>
      </c>
      <c r="AQ258" s="167"/>
      <c r="AR258" s="180">
        <v>35.799999999999997</v>
      </c>
      <c r="AS258" s="166">
        <v>18.6191046069235</v>
      </c>
      <c r="AT258" s="181" t="s">
        <v>54</v>
      </c>
      <c r="AU258" s="182">
        <v>1.1636940379327201</v>
      </c>
      <c r="AV258" s="183">
        <v>-1.11692025535999</v>
      </c>
      <c r="AW258" s="168">
        <v>8.0000000000000002E-3</v>
      </c>
      <c r="AX258" s="168">
        <v>8.0000000000000002E-3</v>
      </c>
      <c r="AY258" s="176">
        <v>0</v>
      </c>
      <c r="AZ258" s="176">
        <v>2</v>
      </c>
      <c r="BA258" s="167"/>
      <c r="BB258" s="184">
        <v>132</v>
      </c>
      <c r="BC258" s="180">
        <v>68.651447154019493</v>
      </c>
      <c r="BD258" s="181" t="s">
        <v>55</v>
      </c>
      <c r="BE258" s="178">
        <v>2.1453577235631101</v>
      </c>
      <c r="BF258" s="179">
        <v>58.166159489279998</v>
      </c>
      <c r="BG258" s="168">
        <v>0.02</v>
      </c>
      <c r="BH258" s="168">
        <v>0.02</v>
      </c>
      <c r="BI258" s="176">
        <v>0</v>
      </c>
      <c r="BJ258" s="176">
        <v>0</v>
      </c>
      <c r="BK258" s="169"/>
      <c r="BL258" s="185">
        <v>0.8</v>
      </c>
      <c r="BM258" s="188">
        <v>0.77</v>
      </c>
      <c r="BN258" s="186"/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338</v>
      </c>
      <c r="D259" s="166">
        <v>4.3844463775999998</v>
      </c>
      <c r="E259" s="167"/>
      <c r="F259" s="168">
        <v>2.5000000000000001E-2</v>
      </c>
      <c r="G259" s="168">
        <v>2.5000000000000001E-2</v>
      </c>
      <c r="H259" s="169"/>
      <c r="I259" s="170">
        <v>3</v>
      </c>
      <c r="J259" s="170">
        <v>3</v>
      </c>
      <c r="K259" s="167"/>
      <c r="L259" s="171">
        <v>1162.7364500000001</v>
      </c>
      <c r="M259" s="171">
        <v>971.84186</v>
      </c>
      <c r="N259" s="171">
        <v>2134.5783099999999</v>
      </c>
      <c r="O259" s="166">
        <v>486.852415599263</v>
      </c>
      <c r="P259" s="172">
        <v>287.5</v>
      </c>
      <c r="Q259" s="178">
        <v>1.6933997064322199</v>
      </c>
      <c r="R259" s="179">
        <v>621.94430972800001</v>
      </c>
      <c r="S259" s="168">
        <v>0.01</v>
      </c>
      <c r="T259" s="168">
        <v>0.01</v>
      </c>
      <c r="U259" s="175">
        <v>0</v>
      </c>
      <c r="V259" s="176">
        <v>0</v>
      </c>
      <c r="W259" s="167"/>
      <c r="X259" s="175">
        <v>2415.4476850000001</v>
      </c>
      <c r="Y259" s="166">
        <v>550.91281246828498</v>
      </c>
      <c r="Z259" s="177">
        <v>573</v>
      </c>
      <c r="AA259" s="188">
        <v>0.96145342490102104</v>
      </c>
      <c r="AB259" s="171">
        <v>-599.29764423775998</v>
      </c>
      <c r="AC259" s="168"/>
      <c r="AD259" s="168"/>
      <c r="AE259" s="176">
        <v>97</v>
      </c>
      <c r="AF259" s="176">
        <v>600</v>
      </c>
      <c r="AG259" s="167"/>
      <c r="AH259" s="180">
        <v>210.3</v>
      </c>
      <c r="AI259" s="166">
        <v>47.965006727968202</v>
      </c>
      <c r="AJ259" s="181" t="s">
        <v>53</v>
      </c>
      <c r="AK259" s="173">
        <v>0.76134931314235299</v>
      </c>
      <c r="AL259" s="174">
        <v>-121.16414614656</v>
      </c>
      <c r="AM259" s="168"/>
      <c r="AN259" s="168"/>
      <c r="AO259" s="176">
        <v>66</v>
      </c>
      <c r="AP259" s="176">
        <v>122</v>
      </c>
      <c r="AQ259" s="167"/>
      <c r="AR259" s="180">
        <v>30.6</v>
      </c>
      <c r="AS259" s="166">
        <v>6.9792163855246203</v>
      </c>
      <c r="AT259" s="181" t="s">
        <v>54</v>
      </c>
      <c r="AU259" s="173">
        <v>0.43620102409528899</v>
      </c>
      <c r="AV259" s="174">
        <v>-53.581370449920001</v>
      </c>
      <c r="AW259" s="168"/>
      <c r="AX259" s="168"/>
      <c r="AY259" s="176">
        <v>40</v>
      </c>
      <c r="AZ259" s="176">
        <v>54</v>
      </c>
      <c r="BA259" s="167"/>
      <c r="BB259" s="184">
        <v>161.80000000000001</v>
      </c>
      <c r="BC259" s="180">
        <v>36.903176835878597</v>
      </c>
      <c r="BD259" s="181" t="s">
        <v>55</v>
      </c>
      <c r="BE259" s="182">
        <v>1.1532242761211999</v>
      </c>
      <c r="BF259" s="183">
        <v>-6.5627408998399801</v>
      </c>
      <c r="BG259" s="168">
        <v>1.4999999999999999E-2</v>
      </c>
      <c r="BH259" s="168">
        <v>1.4999999999999999E-2</v>
      </c>
      <c r="BI259" s="176">
        <v>0</v>
      </c>
      <c r="BJ259" s="176">
        <v>7</v>
      </c>
      <c r="BK259" s="169"/>
      <c r="BL259" s="185">
        <v>0.8</v>
      </c>
      <c r="BM259" s="188">
        <v>0.8</v>
      </c>
      <c r="BN259" s="186">
        <v>0</v>
      </c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339</v>
      </c>
      <c r="B260" s="165" t="s">
        <v>340</v>
      </c>
      <c r="C260" s="165" t="s">
        <v>341</v>
      </c>
      <c r="D260" s="166">
        <v>3.4164164510999999</v>
      </c>
      <c r="E260" s="167"/>
      <c r="F260" s="168">
        <v>0.01</v>
      </c>
      <c r="G260" s="168">
        <v>0.01</v>
      </c>
      <c r="H260" s="169"/>
      <c r="I260" s="170">
        <v>3</v>
      </c>
      <c r="J260" s="170">
        <v>3</v>
      </c>
      <c r="K260" s="167"/>
      <c r="L260" s="171">
        <v>1512.56014</v>
      </c>
      <c r="M260" s="171">
        <v>2545.9189799999999</v>
      </c>
      <c r="N260" s="171">
        <v>4058.47912</v>
      </c>
      <c r="O260" s="166">
        <v>1187.9345443068801</v>
      </c>
      <c r="P260" s="172">
        <v>242.35900000000001</v>
      </c>
      <c r="Q260" s="178">
        <v>4.9015491246740597</v>
      </c>
      <c r="R260" s="179">
        <v>3064.87999039343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1588.0409199999999</v>
      </c>
      <c r="Y260" s="166">
        <v>464.82650541291298</v>
      </c>
      <c r="Z260" s="177">
        <v>573</v>
      </c>
      <c r="AA260" s="188">
        <v>0.81121554173283295</v>
      </c>
      <c r="AB260" s="171">
        <v>-761.08703177636096</v>
      </c>
      <c r="AC260" s="168"/>
      <c r="AD260" s="168"/>
      <c r="AE260" s="176">
        <v>370</v>
      </c>
      <c r="AF260" s="176">
        <v>762</v>
      </c>
      <c r="AG260" s="167"/>
      <c r="AH260" s="180">
        <v>143.6</v>
      </c>
      <c r="AI260" s="166">
        <v>42.032346482163902</v>
      </c>
      <c r="AJ260" s="181" t="s">
        <v>53</v>
      </c>
      <c r="AK260" s="173">
        <v>0.66718010289149099</v>
      </c>
      <c r="AL260" s="174">
        <v>-114.68108370316</v>
      </c>
      <c r="AM260" s="168"/>
      <c r="AN260" s="168"/>
      <c r="AO260" s="176">
        <v>72</v>
      </c>
      <c r="AP260" s="176">
        <v>115</v>
      </c>
      <c r="AQ260" s="167"/>
      <c r="AR260" s="180">
        <v>16.8</v>
      </c>
      <c r="AS260" s="166">
        <v>4.9174332931779503</v>
      </c>
      <c r="AT260" s="181" t="s">
        <v>54</v>
      </c>
      <c r="AU260" s="173">
        <v>0.30733958082362201</v>
      </c>
      <c r="AV260" s="174">
        <v>-48.79519586112</v>
      </c>
      <c r="AW260" s="168"/>
      <c r="AX260" s="168"/>
      <c r="AY260" s="176">
        <v>38</v>
      </c>
      <c r="AZ260" s="176">
        <v>49</v>
      </c>
      <c r="BA260" s="167"/>
      <c r="BB260" s="184">
        <v>99.6</v>
      </c>
      <c r="BC260" s="180">
        <v>29.153354523840701</v>
      </c>
      <c r="BD260" s="181" t="s">
        <v>55</v>
      </c>
      <c r="BE260" s="188">
        <v>0.91104232887002201</v>
      </c>
      <c r="BF260" s="171">
        <v>-31.59039172224</v>
      </c>
      <c r="BG260" s="168"/>
      <c r="BH260" s="168"/>
      <c r="BI260" s="176">
        <v>10</v>
      </c>
      <c r="BJ260" s="176">
        <v>32</v>
      </c>
      <c r="BK260" s="169"/>
      <c r="BL260" s="185">
        <v>0.8</v>
      </c>
      <c r="BM260" s="182">
        <v>0.84</v>
      </c>
      <c r="BN260" s="186">
        <v>1.5E-3</v>
      </c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339</v>
      </c>
      <c r="B261" s="165" t="s">
        <v>340</v>
      </c>
      <c r="C261" s="165" t="s">
        <v>342</v>
      </c>
      <c r="D261" s="166">
        <v>2.6960688311999998</v>
      </c>
      <c r="E261" s="167"/>
      <c r="F261" s="168">
        <v>0.05</v>
      </c>
      <c r="G261" s="168">
        <v>0.05</v>
      </c>
      <c r="H261" s="169"/>
      <c r="I261" s="170">
        <v>4</v>
      </c>
      <c r="J261" s="170">
        <v>4</v>
      </c>
      <c r="K261" s="167"/>
      <c r="L261" s="171">
        <v>1405.8020200000001</v>
      </c>
      <c r="M261" s="171">
        <v>100.74194</v>
      </c>
      <c r="N261" s="171">
        <v>1506.54396</v>
      </c>
      <c r="O261" s="166">
        <v>558.79284036285105</v>
      </c>
      <c r="P261" s="172">
        <v>212.5</v>
      </c>
      <c r="Q261" s="178">
        <v>2.62961336641342</v>
      </c>
      <c r="R261" s="179">
        <v>819.04640804400003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1954.79242</v>
      </c>
      <c r="Y261" s="166">
        <v>725.052861180082</v>
      </c>
      <c r="Z261" s="177">
        <v>573</v>
      </c>
      <c r="AA261" s="178">
        <v>1.2653627594765799</v>
      </c>
      <c r="AB261" s="179">
        <v>100.97549166688</v>
      </c>
      <c r="AC261" s="168">
        <v>0.02</v>
      </c>
      <c r="AD261" s="168">
        <v>0.02</v>
      </c>
      <c r="AE261" s="176">
        <v>0</v>
      </c>
      <c r="AF261" s="176">
        <v>0</v>
      </c>
      <c r="AG261" s="167"/>
      <c r="AH261" s="180">
        <v>166.9</v>
      </c>
      <c r="AI261" s="166">
        <v>61.904947703324801</v>
      </c>
      <c r="AJ261" s="181" t="s">
        <v>53</v>
      </c>
      <c r="AK261" s="188">
        <v>0.98261821751309197</v>
      </c>
      <c r="AL261" s="171">
        <v>-36.922803638719998</v>
      </c>
      <c r="AM261" s="168"/>
      <c r="AN261" s="168"/>
      <c r="AO261" s="176">
        <v>3</v>
      </c>
      <c r="AP261" s="176">
        <v>37</v>
      </c>
      <c r="AQ261" s="167"/>
      <c r="AR261" s="180">
        <v>16</v>
      </c>
      <c r="AS261" s="166">
        <v>5.9345665862983603</v>
      </c>
      <c r="AT261" s="181" t="s">
        <v>54</v>
      </c>
      <c r="AU261" s="173">
        <v>0.37091041164364802</v>
      </c>
      <c r="AV261" s="174">
        <v>-35.764521559039999</v>
      </c>
      <c r="AW261" s="168"/>
      <c r="AX261" s="168"/>
      <c r="AY261" s="176">
        <v>28</v>
      </c>
      <c r="AZ261" s="176">
        <v>36</v>
      </c>
      <c r="BA261" s="167"/>
      <c r="BB261" s="184">
        <v>103.4</v>
      </c>
      <c r="BC261" s="180">
        <v>38.352136563953202</v>
      </c>
      <c r="BD261" s="181" t="s">
        <v>55</v>
      </c>
      <c r="BE261" s="178">
        <v>1.19850426762354</v>
      </c>
      <c r="BF261" s="179">
        <v>-0.129043118079991</v>
      </c>
      <c r="BG261" s="168">
        <v>0.02</v>
      </c>
      <c r="BH261" s="168">
        <v>0.02</v>
      </c>
      <c r="BI261" s="176">
        <v>0</v>
      </c>
      <c r="BJ261" s="176">
        <v>1</v>
      </c>
      <c r="BK261" s="169"/>
      <c r="BL261" s="185">
        <v>0.8</v>
      </c>
      <c r="BM261" s="188">
        <v>0.76</v>
      </c>
      <c r="BN261" s="186"/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339</v>
      </c>
      <c r="B262" s="165" t="s">
        <v>340</v>
      </c>
      <c r="C262" s="165" t="s">
        <v>343</v>
      </c>
      <c r="D262" s="166">
        <v>1</v>
      </c>
      <c r="E262" s="167"/>
      <c r="F262" s="168">
        <v>0.03</v>
      </c>
      <c r="G262" s="168">
        <v>0.03</v>
      </c>
      <c r="H262" s="169"/>
      <c r="I262" s="170">
        <v>4</v>
      </c>
      <c r="J262" s="170">
        <v>4</v>
      </c>
      <c r="K262" s="167"/>
      <c r="L262" s="171">
        <v>671.58109000000002</v>
      </c>
      <c r="M262" s="171">
        <v>-26.508279999999999</v>
      </c>
      <c r="N262" s="171">
        <v>645.07281</v>
      </c>
      <c r="O262" s="166">
        <v>645.07281</v>
      </c>
      <c r="P262" s="172">
        <v>212.5</v>
      </c>
      <c r="Q262" s="178">
        <v>3.0356367529411799</v>
      </c>
      <c r="R262" s="179">
        <v>390.07281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350.98103500000002</v>
      </c>
      <c r="Y262" s="166">
        <v>350.98103500000002</v>
      </c>
      <c r="Z262" s="177">
        <v>573</v>
      </c>
      <c r="AA262" s="173">
        <v>0.61253234729493899</v>
      </c>
      <c r="AB262" s="174">
        <v>-336.618965</v>
      </c>
      <c r="AC262" s="168"/>
      <c r="AD262" s="168"/>
      <c r="AE262" s="176">
        <v>223</v>
      </c>
      <c r="AF262" s="176">
        <v>337</v>
      </c>
      <c r="AG262" s="167"/>
      <c r="AH262" s="180">
        <v>56.7</v>
      </c>
      <c r="AI262" s="166">
        <v>56.7</v>
      </c>
      <c r="AJ262" s="181" t="s">
        <v>53</v>
      </c>
      <c r="AK262" s="188">
        <v>0.9</v>
      </c>
      <c r="AL262" s="171">
        <v>-18.899999999999999</v>
      </c>
      <c r="AM262" s="168"/>
      <c r="AN262" s="168"/>
      <c r="AO262" s="176">
        <v>7</v>
      </c>
      <c r="AP262" s="176">
        <v>19</v>
      </c>
      <c r="AQ262" s="167"/>
      <c r="AR262" s="180">
        <v>1</v>
      </c>
      <c r="AS262" s="166">
        <v>1</v>
      </c>
      <c r="AT262" s="181" t="s">
        <v>54</v>
      </c>
      <c r="AU262" s="173">
        <v>6.25E-2</v>
      </c>
      <c r="AV262" s="174">
        <v>-18.2</v>
      </c>
      <c r="AW262" s="168"/>
      <c r="AX262" s="168"/>
      <c r="AY262" s="176">
        <v>15</v>
      </c>
      <c r="AZ262" s="176">
        <v>19</v>
      </c>
      <c r="BA262" s="167"/>
      <c r="BB262" s="184">
        <v>51.2</v>
      </c>
      <c r="BC262" s="180">
        <v>51.2</v>
      </c>
      <c r="BD262" s="181" t="s">
        <v>55</v>
      </c>
      <c r="BE262" s="178">
        <v>1.6</v>
      </c>
      <c r="BF262" s="179">
        <v>12.8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0.85</v>
      </c>
      <c r="BN262" s="186">
        <v>1.8749999999999999E-3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339</v>
      </c>
      <c r="B263" s="165" t="s">
        <v>340</v>
      </c>
      <c r="C263" s="165" t="s">
        <v>344</v>
      </c>
      <c r="D263" s="166">
        <v>2.4104500224000001</v>
      </c>
      <c r="E263" s="167"/>
      <c r="F263" s="168">
        <v>1.6E-2</v>
      </c>
      <c r="G263" s="168">
        <v>1.6E-2</v>
      </c>
      <c r="H263" s="169"/>
      <c r="I263" s="170">
        <v>4</v>
      </c>
      <c r="J263" s="170">
        <v>4</v>
      </c>
      <c r="K263" s="167"/>
      <c r="L263" s="171">
        <v>1211.5846200000001</v>
      </c>
      <c r="M263" s="171">
        <v>-392.22627</v>
      </c>
      <c r="N263" s="171">
        <v>819.35834999999997</v>
      </c>
      <c r="O263" s="166">
        <v>339.91924428459799</v>
      </c>
      <c r="P263" s="172">
        <v>212.5</v>
      </c>
      <c r="Q263" s="178">
        <v>1.59961997310399</v>
      </c>
      <c r="R263" s="179">
        <v>204.69359428800001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1466.75722</v>
      </c>
      <c r="Y263" s="166">
        <v>608.49932849452</v>
      </c>
      <c r="Z263" s="177">
        <v>573</v>
      </c>
      <c r="AA263" s="182">
        <v>1.0619534528700201</v>
      </c>
      <c r="AB263" s="183">
        <v>-190.66821540224001</v>
      </c>
      <c r="AC263" s="168">
        <v>6.0000000000000001E-3</v>
      </c>
      <c r="AD263" s="168">
        <v>6.0000000000000001E-3</v>
      </c>
      <c r="AE263" s="176">
        <v>0</v>
      </c>
      <c r="AF263" s="176">
        <v>191</v>
      </c>
      <c r="AG263" s="167"/>
      <c r="AH263" s="180">
        <v>80.7</v>
      </c>
      <c r="AI263" s="166">
        <v>33.479225559569898</v>
      </c>
      <c r="AJ263" s="181" t="s">
        <v>53</v>
      </c>
      <c r="AK263" s="173">
        <v>0.53141627872333197</v>
      </c>
      <c r="AL263" s="174">
        <v>-101.53002169344001</v>
      </c>
      <c r="AM263" s="168"/>
      <c r="AN263" s="168"/>
      <c r="AO263" s="176">
        <v>72</v>
      </c>
      <c r="AP263" s="176">
        <v>102</v>
      </c>
      <c r="AQ263" s="167"/>
      <c r="AR263" s="180">
        <v>7</v>
      </c>
      <c r="AS263" s="166">
        <v>2.90402204358104</v>
      </c>
      <c r="AT263" s="181" t="s">
        <v>54</v>
      </c>
      <c r="AU263" s="173">
        <v>0.181501377723815</v>
      </c>
      <c r="AV263" s="174">
        <v>-39.280640430079998</v>
      </c>
      <c r="AW263" s="168"/>
      <c r="AX263" s="168"/>
      <c r="AY263" s="176">
        <v>32</v>
      </c>
      <c r="AZ263" s="176">
        <v>40</v>
      </c>
      <c r="BA263" s="167"/>
      <c r="BB263" s="184">
        <v>43.6</v>
      </c>
      <c r="BC263" s="180">
        <v>18.087908728590399</v>
      </c>
      <c r="BD263" s="181" t="s">
        <v>55</v>
      </c>
      <c r="BE263" s="173">
        <v>0.56524714776845097</v>
      </c>
      <c r="BF263" s="174">
        <v>-48.961280860160002</v>
      </c>
      <c r="BG263" s="168"/>
      <c r="BH263" s="168"/>
      <c r="BI263" s="176">
        <v>34</v>
      </c>
      <c r="BJ263" s="176">
        <v>49</v>
      </c>
      <c r="BK263" s="169"/>
      <c r="BL263" s="185">
        <v>0.8</v>
      </c>
      <c r="BM263" s="182">
        <v>0.82</v>
      </c>
      <c r="BN263" s="186">
        <v>7.5000000000000002E-4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339</v>
      </c>
      <c r="B264" s="165" t="s">
        <v>340</v>
      </c>
      <c r="C264" s="165" t="s">
        <v>345</v>
      </c>
      <c r="D264" s="166">
        <v>4.4816822776</v>
      </c>
      <c r="E264" s="167"/>
      <c r="F264" s="168">
        <v>0.01</v>
      </c>
      <c r="G264" s="168">
        <v>0.01</v>
      </c>
      <c r="H264" s="169"/>
      <c r="I264" s="170">
        <v>3</v>
      </c>
      <c r="J264" s="170">
        <v>3</v>
      </c>
      <c r="K264" s="167"/>
      <c r="L264" s="171">
        <v>2384.53296</v>
      </c>
      <c r="M264" s="171">
        <v>72.893479999999997</v>
      </c>
      <c r="N264" s="171">
        <v>2457.4264400000002</v>
      </c>
      <c r="O264" s="166">
        <v>548.32678618975694</v>
      </c>
      <c r="P264" s="172">
        <v>218.52799999999999</v>
      </c>
      <c r="Q264" s="178">
        <v>2.5091831993600699</v>
      </c>
      <c r="R264" s="179">
        <v>1282.17876228875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2554.69895</v>
      </c>
      <c r="Y264" s="166">
        <v>570.03124982078702</v>
      </c>
      <c r="Z264" s="177">
        <v>573</v>
      </c>
      <c r="AA264" s="188">
        <v>0.99481893511481201</v>
      </c>
      <c r="AB264" s="171">
        <v>-526.90578407776002</v>
      </c>
      <c r="AC264" s="168"/>
      <c r="AD264" s="168"/>
      <c r="AE264" s="176">
        <v>14</v>
      </c>
      <c r="AF264" s="176">
        <v>527</v>
      </c>
      <c r="AG264" s="167"/>
      <c r="AH264" s="180">
        <v>180.1</v>
      </c>
      <c r="AI264" s="166">
        <v>40.185802750936197</v>
      </c>
      <c r="AJ264" s="181" t="s">
        <v>53</v>
      </c>
      <c r="AK264" s="173">
        <v>0.63786988493549501</v>
      </c>
      <c r="AL264" s="174">
        <v>-158.71518018655999</v>
      </c>
      <c r="AM264" s="168"/>
      <c r="AN264" s="168"/>
      <c r="AO264" s="176">
        <v>103</v>
      </c>
      <c r="AP264" s="176">
        <v>159</v>
      </c>
      <c r="AQ264" s="167"/>
      <c r="AR264" s="180">
        <v>19.3</v>
      </c>
      <c r="AS264" s="166">
        <v>4.30641861795152</v>
      </c>
      <c r="AT264" s="181" t="s">
        <v>54</v>
      </c>
      <c r="AU264" s="173">
        <v>0.26915116362197</v>
      </c>
      <c r="AV264" s="174">
        <v>-66.748299729920006</v>
      </c>
      <c r="AW264" s="168"/>
      <c r="AX264" s="168"/>
      <c r="AY264" s="176">
        <v>53</v>
      </c>
      <c r="AZ264" s="176">
        <v>67</v>
      </c>
      <c r="BA264" s="167"/>
      <c r="BB264" s="184">
        <v>130.4</v>
      </c>
      <c r="BC264" s="180">
        <v>29.096216983465201</v>
      </c>
      <c r="BD264" s="181" t="s">
        <v>55</v>
      </c>
      <c r="BE264" s="188">
        <v>0.90925678073328697</v>
      </c>
      <c r="BF264" s="171">
        <v>-41.696599459840002</v>
      </c>
      <c r="BG264" s="168"/>
      <c r="BH264" s="168"/>
      <c r="BI264" s="176">
        <v>14</v>
      </c>
      <c r="BJ264" s="176">
        <v>42</v>
      </c>
      <c r="BK264" s="169"/>
      <c r="BL264" s="185">
        <v>0.8</v>
      </c>
      <c r="BM264" s="182">
        <v>0.85</v>
      </c>
      <c r="BN264" s="186">
        <v>1.8749999999999999E-3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339</v>
      </c>
      <c r="B265" s="165" t="s">
        <v>340</v>
      </c>
      <c r="C265" s="165" t="s">
        <v>346</v>
      </c>
      <c r="D265" s="166">
        <v>8.7604801064999993</v>
      </c>
      <c r="E265" s="167"/>
      <c r="F265" s="168">
        <v>0.03</v>
      </c>
      <c r="G265" s="168">
        <v>0.03</v>
      </c>
      <c r="H265" s="169"/>
      <c r="I265" s="170">
        <v>3</v>
      </c>
      <c r="J265" s="170">
        <v>3</v>
      </c>
      <c r="K265" s="167"/>
      <c r="L265" s="171">
        <v>5601.6410999999998</v>
      </c>
      <c r="M265" s="171">
        <v>4109.0661300000002</v>
      </c>
      <c r="N265" s="171">
        <v>9710.70723</v>
      </c>
      <c r="O265" s="166">
        <v>1108.46747118288</v>
      </c>
      <c r="P265" s="172">
        <v>246.08699999999999</v>
      </c>
      <c r="Q265" s="178">
        <v>4.5043723202886801</v>
      </c>
      <c r="R265" s="179">
        <v>7123.6989084380803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4350.5640400000002</v>
      </c>
      <c r="Y265" s="166">
        <v>496.61251291148102</v>
      </c>
      <c r="Z265" s="177">
        <v>573</v>
      </c>
      <c r="AA265" s="188">
        <v>0.86668850420851795</v>
      </c>
      <c r="AB265" s="171">
        <v>-1673.1420812294</v>
      </c>
      <c r="AC265" s="168"/>
      <c r="AD265" s="168"/>
      <c r="AE265" s="176">
        <v>670</v>
      </c>
      <c r="AF265" s="176">
        <v>1674</v>
      </c>
      <c r="AG265" s="167"/>
      <c r="AH265" s="180">
        <v>540.75</v>
      </c>
      <c r="AI265" s="166">
        <v>61.7260690539986</v>
      </c>
      <c r="AJ265" s="181" t="s">
        <v>53</v>
      </c>
      <c r="AK265" s="188">
        <v>0.97977887387299301</v>
      </c>
      <c r="AL265" s="171">
        <v>-121.5422960514</v>
      </c>
      <c r="AM265" s="168"/>
      <c r="AN265" s="168"/>
      <c r="AO265" s="176">
        <v>12</v>
      </c>
      <c r="AP265" s="176">
        <v>122</v>
      </c>
      <c r="AQ265" s="167"/>
      <c r="AR265" s="180">
        <v>63.7</v>
      </c>
      <c r="AS265" s="166">
        <v>7.27129098241278</v>
      </c>
      <c r="AT265" s="181" t="s">
        <v>54</v>
      </c>
      <c r="AU265" s="173">
        <v>0.45445568640079897</v>
      </c>
      <c r="AV265" s="174">
        <v>-104.5012180448</v>
      </c>
      <c r="AW265" s="168"/>
      <c r="AX265" s="168"/>
      <c r="AY265" s="176">
        <v>77</v>
      </c>
      <c r="AZ265" s="176">
        <v>105</v>
      </c>
      <c r="BA265" s="167"/>
      <c r="BB265" s="184">
        <v>600.79999999999995</v>
      </c>
      <c r="BC265" s="180">
        <v>68.580716204609104</v>
      </c>
      <c r="BD265" s="181" t="s">
        <v>55</v>
      </c>
      <c r="BE265" s="178">
        <v>2.14314738139403</v>
      </c>
      <c r="BF265" s="179">
        <v>264.39756391039998</v>
      </c>
      <c r="BG265" s="168">
        <v>0.02</v>
      </c>
      <c r="BH265" s="168">
        <v>0.02</v>
      </c>
      <c r="BI265" s="176">
        <v>0</v>
      </c>
      <c r="BJ265" s="176">
        <v>0</v>
      </c>
      <c r="BK265" s="169"/>
      <c r="BL265" s="185">
        <v>0.8</v>
      </c>
      <c r="BM265" s="188">
        <v>0.74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339</v>
      </c>
      <c r="B266" s="165" t="s">
        <v>340</v>
      </c>
      <c r="C266" s="165" t="s">
        <v>347</v>
      </c>
      <c r="D266" s="166">
        <v>1.8422613011</v>
      </c>
      <c r="E266" s="167"/>
      <c r="F266" s="168">
        <v>0.03</v>
      </c>
      <c r="G266" s="168">
        <v>0.03</v>
      </c>
      <c r="H266" s="169"/>
      <c r="I266" s="170">
        <v>3</v>
      </c>
      <c r="J266" s="170">
        <v>3</v>
      </c>
      <c r="K266" s="167"/>
      <c r="L266" s="171">
        <v>861.86995000000002</v>
      </c>
      <c r="M266" s="171">
        <v>563.72496999999998</v>
      </c>
      <c r="N266" s="171">
        <v>1425.59492</v>
      </c>
      <c r="O266" s="166">
        <v>773.82883695640101</v>
      </c>
      <c r="P266" s="172">
        <v>246.08699999999999</v>
      </c>
      <c r="Q266" s="178">
        <v>3.14453358753775</v>
      </c>
      <c r="R266" s="179">
        <v>881.567051835445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983.61399500000005</v>
      </c>
      <c r="Y266" s="166">
        <v>533.91665688938497</v>
      </c>
      <c r="Z266" s="177">
        <v>573</v>
      </c>
      <c r="AA266" s="188">
        <v>0.93179172232004304</v>
      </c>
      <c r="AB266" s="171">
        <v>-283.12487563636</v>
      </c>
      <c r="AC266" s="168"/>
      <c r="AD266" s="168"/>
      <c r="AE266" s="176">
        <v>73</v>
      </c>
      <c r="AF266" s="176">
        <v>284</v>
      </c>
      <c r="AG266" s="167"/>
      <c r="AH266" s="180">
        <v>108.2</v>
      </c>
      <c r="AI266" s="166">
        <v>58.732167871840197</v>
      </c>
      <c r="AJ266" s="181" t="s">
        <v>53</v>
      </c>
      <c r="AK266" s="188">
        <v>0.93225663288635296</v>
      </c>
      <c r="AL266" s="171">
        <v>-31.07495436316</v>
      </c>
      <c r="AM266" s="168"/>
      <c r="AN266" s="168"/>
      <c r="AO266" s="176">
        <v>8</v>
      </c>
      <c r="AP266" s="176">
        <v>32</v>
      </c>
      <c r="AQ266" s="167"/>
      <c r="AR266" s="180">
        <v>15.8</v>
      </c>
      <c r="AS266" s="166">
        <v>8.5764163805459894</v>
      </c>
      <c r="AT266" s="181" t="s">
        <v>54</v>
      </c>
      <c r="AU266" s="173">
        <v>0.53602602378412401</v>
      </c>
      <c r="AV266" s="174">
        <v>-19.571416981119999</v>
      </c>
      <c r="AW266" s="168"/>
      <c r="AX266" s="168"/>
      <c r="AY266" s="176">
        <v>14</v>
      </c>
      <c r="AZ266" s="176">
        <v>20</v>
      </c>
      <c r="BA266" s="167"/>
      <c r="BB266" s="184">
        <v>89.4</v>
      </c>
      <c r="BC266" s="180">
        <v>48.527318001317198</v>
      </c>
      <c r="BD266" s="181" t="s">
        <v>55</v>
      </c>
      <c r="BE266" s="178">
        <v>1.51647868754116</v>
      </c>
      <c r="BF266" s="179">
        <v>18.65716603776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8">
        <v>0.78</v>
      </c>
      <c r="BN266" s="186"/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339</v>
      </c>
      <c r="B267" s="165" t="s">
        <v>340</v>
      </c>
      <c r="C267" s="165" t="s">
        <v>348</v>
      </c>
      <c r="D267" s="166">
        <v>1.8752380952000001</v>
      </c>
      <c r="E267" s="167"/>
      <c r="F267" s="168">
        <v>0.08</v>
      </c>
      <c r="G267" s="168">
        <v>0.08</v>
      </c>
      <c r="H267" s="169"/>
      <c r="I267" s="170">
        <v>7</v>
      </c>
      <c r="J267" s="170">
        <v>7</v>
      </c>
      <c r="K267" s="167"/>
      <c r="L267" s="171">
        <v>1076.09817</v>
      </c>
      <c r="M267" s="171">
        <v>2892.7796899999998</v>
      </c>
      <c r="N267" s="171">
        <v>3968.8778600000001</v>
      </c>
      <c r="O267" s="166">
        <v>2116.46610110953</v>
      </c>
      <c r="P267" s="172">
        <v>246.08699999999999</v>
      </c>
      <c r="Q267" s="178">
        <v>8.6004791033639698</v>
      </c>
      <c r="R267" s="179">
        <v>3415.1117994398201</v>
      </c>
      <c r="S267" s="168">
        <v>0.01</v>
      </c>
      <c r="T267" s="168">
        <v>0.01</v>
      </c>
      <c r="U267" s="175">
        <v>0</v>
      </c>
      <c r="V267" s="176">
        <v>0</v>
      </c>
      <c r="W267" s="167"/>
      <c r="X267" s="175">
        <v>1658.838225</v>
      </c>
      <c r="Y267" s="166">
        <v>884.60138968277499</v>
      </c>
      <c r="Z267" s="177">
        <v>573</v>
      </c>
      <c r="AA267" s="178">
        <v>1.54380696279716</v>
      </c>
      <c r="AB267" s="179">
        <v>369.42451074048</v>
      </c>
      <c r="AC267" s="168">
        <v>0.02</v>
      </c>
      <c r="AD267" s="168">
        <v>0.02</v>
      </c>
      <c r="AE267" s="176">
        <v>0</v>
      </c>
      <c r="AF267" s="176">
        <v>0</v>
      </c>
      <c r="AG267" s="167"/>
      <c r="AH267" s="180">
        <v>146.30000000000001</v>
      </c>
      <c r="AI267" s="166">
        <v>78.016759778121198</v>
      </c>
      <c r="AJ267" s="181" t="s">
        <v>53</v>
      </c>
      <c r="AK267" s="178">
        <v>1.2383612663193799</v>
      </c>
      <c r="AL267" s="179">
        <v>4.53200000288001</v>
      </c>
      <c r="AM267" s="168">
        <v>0.02</v>
      </c>
      <c r="AN267" s="168">
        <v>0.02</v>
      </c>
      <c r="AO267" s="176">
        <v>0</v>
      </c>
      <c r="AP267" s="176">
        <v>0</v>
      </c>
      <c r="AQ267" s="167"/>
      <c r="AR267" s="180">
        <v>49</v>
      </c>
      <c r="AS267" s="166">
        <v>26.1300152366913</v>
      </c>
      <c r="AT267" s="181" t="s">
        <v>54</v>
      </c>
      <c r="AU267" s="178">
        <v>1.63312595229321</v>
      </c>
      <c r="AV267" s="179">
        <v>12.99542857216</v>
      </c>
      <c r="AW267" s="168">
        <v>0.01</v>
      </c>
      <c r="AX267" s="168">
        <v>0.01</v>
      </c>
      <c r="AY267" s="176">
        <v>0</v>
      </c>
      <c r="AZ267" s="176">
        <v>0</v>
      </c>
      <c r="BA267" s="167"/>
      <c r="BB267" s="184">
        <v>109.8</v>
      </c>
      <c r="BC267" s="180">
        <v>58.552564754871597</v>
      </c>
      <c r="BD267" s="181" t="s">
        <v>55</v>
      </c>
      <c r="BE267" s="178">
        <v>1.8297676485897401</v>
      </c>
      <c r="BF267" s="179">
        <v>37.79085714432</v>
      </c>
      <c r="BG267" s="168">
        <v>0.02</v>
      </c>
      <c r="BH267" s="168">
        <v>0.02</v>
      </c>
      <c r="BI267" s="176">
        <v>0</v>
      </c>
      <c r="BJ267" s="176">
        <v>0</v>
      </c>
      <c r="BK267" s="169"/>
      <c r="BL267" s="185">
        <v>0.8</v>
      </c>
      <c r="BM267" s="182">
        <v>0.88</v>
      </c>
      <c r="BN267" s="186">
        <v>3.0000000000000001E-3</v>
      </c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339</v>
      </c>
      <c r="B268" s="165" t="s">
        <v>340</v>
      </c>
      <c r="C268" s="165" t="s">
        <v>349</v>
      </c>
      <c r="D268" s="166">
        <v>4.0366848485000002</v>
      </c>
      <c r="E268" s="167"/>
      <c r="F268" s="168">
        <v>0.03</v>
      </c>
      <c r="G268" s="168">
        <v>0.03</v>
      </c>
      <c r="H268" s="169"/>
      <c r="I268" s="170">
        <v>3</v>
      </c>
      <c r="J268" s="170">
        <v>3</v>
      </c>
      <c r="K268" s="167"/>
      <c r="L268" s="171">
        <v>1418.1495600000001</v>
      </c>
      <c r="M268" s="171">
        <v>681.70201999999995</v>
      </c>
      <c r="N268" s="171">
        <v>2099.85158</v>
      </c>
      <c r="O268" s="166">
        <v>520.19210287874898</v>
      </c>
      <c r="P268" s="172">
        <v>212.5</v>
      </c>
      <c r="Q268" s="178">
        <v>2.4479628370764699</v>
      </c>
      <c r="R268" s="179">
        <v>1070.4969436325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1657.71063</v>
      </c>
      <c r="Y268" s="166">
        <v>410.66139473731602</v>
      </c>
      <c r="Z268" s="177">
        <v>573</v>
      </c>
      <c r="AA268" s="173">
        <v>0.716686552770184</v>
      </c>
      <c r="AB268" s="174">
        <v>-1117.9138718285999</v>
      </c>
      <c r="AC268" s="168"/>
      <c r="AD268" s="168"/>
      <c r="AE268" s="176">
        <v>656</v>
      </c>
      <c r="AF268" s="176">
        <v>1118</v>
      </c>
      <c r="AG268" s="167"/>
      <c r="AH268" s="180">
        <v>164.2</v>
      </c>
      <c r="AI268" s="166">
        <v>40.676943125994903</v>
      </c>
      <c r="AJ268" s="181" t="s">
        <v>53</v>
      </c>
      <c r="AK268" s="173">
        <v>0.645665763904681</v>
      </c>
      <c r="AL268" s="174">
        <v>-140.97337454660001</v>
      </c>
      <c r="AM268" s="168"/>
      <c r="AN268" s="168"/>
      <c r="AO268" s="176">
        <v>91</v>
      </c>
      <c r="AP268" s="176">
        <v>141</v>
      </c>
      <c r="AQ268" s="167"/>
      <c r="AR268" s="180">
        <v>24.4</v>
      </c>
      <c r="AS268" s="166">
        <v>6.0445640211588101</v>
      </c>
      <c r="AT268" s="181" t="s">
        <v>54</v>
      </c>
      <c r="AU268" s="173">
        <v>0.37778525132242602</v>
      </c>
      <c r="AV268" s="174">
        <v>-53.1043490912</v>
      </c>
      <c r="AW268" s="168"/>
      <c r="AX268" s="168"/>
      <c r="AY268" s="176">
        <v>41</v>
      </c>
      <c r="AZ268" s="176">
        <v>54</v>
      </c>
      <c r="BA268" s="167"/>
      <c r="BB268" s="184">
        <v>154.4</v>
      </c>
      <c r="BC268" s="180">
        <v>38.249208396185203</v>
      </c>
      <c r="BD268" s="181" t="s">
        <v>55</v>
      </c>
      <c r="BE268" s="178">
        <v>1.19528776238079</v>
      </c>
      <c r="BF268" s="179">
        <v>-0.60869818239999096</v>
      </c>
      <c r="BG268" s="168">
        <v>0.02</v>
      </c>
      <c r="BH268" s="168">
        <v>0.02</v>
      </c>
      <c r="BI268" s="176">
        <v>0</v>
      </c>
      <c r="BJ268" s="176">
        <v>1</v>
      </c>
      <c r="BK268" s="169"/>
      <c r="BL268" s="185">
        <v>0.8</v>
      </c>
      <c r="BM268" s="188">
        <v>0.79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339</v>
      </c>
      <c r="B269" s="165" t="s">
        <v>340</v>
      </c>
      <c r="C269" s="165" t="s">
        <v>350</v>
      </c>
      <c r="D269" s="166">
        <v>2.7711007085000001</v>
      </c>
      <c r="E269" s="167"/>
      <c r="F269" s="168">
        <v>1.2E-2</v>
      </c>
      <c r="G269" s="168">
        <v>1.2E-2</v>
      </c>
      <c r="H269" s="169"/>
      <c r="I269" s="170">
        <v>4</v>
      </c>
      <c r="J269" s="170">
        <v>4</v>
      </c>
      <c r="K269" s="167"/>
      <c r="L269" s="171">
        <v>1833.6026199999999</v>
      </c>
      <c r="M269" s="171">
        <v>488.08604000000003</v>
      </c>
      <c r="N269" s="171">
        <v>2321.6886599999998</v>
      </c>
      <c r="O269" s="166">
        <v>837.82182757866406</v>
      </c>
      <c r="P269" s="172">
        <v>243.43</v>
      </c>
      <c r="Q269" s="178">
        <v>3.44173613596789</v>
      </c>
      <c r="R269" s="179">
        <v>1512.2058054358099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822.52834499999994</v>
      </c>
      <c r="Y269" s="166">
        <v>296.82369264927797</v>
      </c>
      <c r="Z269" s="177">
        <v>573</v>
      </c>
      <c r="AA269" s="173">
        <v>0.518016915618286</v>
      </c>
      <c r="AB269" s="174">
        <v>-1082.8805021646001</v>
      </c>
      <c r="AC269" s="168"/>
      <c r="AD269" s="168"/>
      <c r="AE269" s="176">
        <v>766</v>
      </c>
      <c r="AF269" s="176">
        <v>1083</v>
      </c>
      <c r="AG269" s="167"/>
      <c r="AH269" s="180">
        <v>161.19999999999999</v>
      </c>
      <c r="AI269" s="166">
        <v>58.171830242596201</v>
      </c>
      <c r="AJ269" s="181" t="s">
        <v>53</v>
      </c>
      <c r="AK269" s="188">
        <v>0.92336238480311394</v>
      </c>
      <c r="AL269" s="171">
        <v>-48.295213562599997</v>
      </c>
      <c r="AM269" s="168"/>
      <c r="AN269" s="168"/>
      <c r="AO269" s="176">
        <v>14</v>
      </c>
      <c r="AP269" s="176">
        <v>49</v>
      </c>
      <c r="AQ269" s="167"/>
      <c r="AR269" s="180">
        <v>11.8</v>
      </c>
      <c r="AS269" s="166">
        <v>4.2582357125473598</v>
      </c>
      <c r="AT269" s="181" t="s">
        <v>54</v>
      </c>
      <c r="AU269" s="173">
        <v>0.26613973203420999</v>
      </c>
      <c r="AV269" s="174">
        <v>-41.405133603199999</v>
      </c>
      <c r="AW269" s="168"/>
      <c r="AX269" s="168"/>
      <c r="AY269" s="176">
        <v>33</v>
      </c>
      <c r="AZ269" s="176">
        <v>42</v>
      </c>
      <c r="BA269" s="167"/>
      <c r="BB269" s="184">
        <v>90.8</v>
      </c>
      <c r="BC269" s="180">
        <v>32.766762940618698</v>
      </c>
      <c r="BD269" s="181" t="s">
        <v>55</v>
      </c>
      <c r="BE269" s="182">
        <v>1.0239613418943301</v>
      </c>
      <c r="BF269" s="183">
        <v>-15.6102672064</v>
      </c>
      <c r="BG269" s="168">
        <v>2E-3</v>
      </c>
      <c r="BH269" s="168">
        <v>2E-3</v>
      </c>
      <c r="BI269" s="176">
        <v>0</v>
      </c>
      <c r="BJ269" s="176">
        <v>16</v>
      </c>
      <c r="BK269" s="169"/>
      <c r="BL269" s="185">
        <v>0.8</v>
      </c>
      <c r="BM269" s="182">
        <v>0.83</v>
      </c>
      <c r="BN269" s="186">
        <v>1.1249999999999999E-3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351</v>
      </c>
      <c r="D270" s="166">
        <v>4.6270713345000001</v>
      </c>
      <c r="E270" s="167"/>
      <c r="F270" s="168">
        <v>1.35E-2</v>
      </c>
      <c r="G270" s="168">
        <v>1.35E-2</v>
      </c>
      <c r="H270" s="169"/>
      <c r="I270" s="170">
        <v>3</v>
      </c>
      <c r="J270" s="170">
        <v>3</v>
      </c>
      <c r="K270" s="167"/>
      <c r="L270" s="171">
        <v>1505.28791</v>
      </c>
      <c r="M270" s="171">
        <v>-249.52074999999999</v>
      </c>
      <c r="N270" s="171">
        <v>1255.7671600000001</v>
      </c>
      <c r="O270" s="166">
        <v>271.39567757186899</v>
      </c>
      <c r="P270" s="172">
        <v>254.44499999999999</v>
      </c>
      <c r="Q270" s="182">
        <v>1.06661823801556</v>
      </c>
      <c r="R270" s="183">
        <v>-157.035038848223</v>
      </c>
      <c r="S270" s="168">
        <v>3.5000000000000001E-3</v>
      </c>
      <c r="T270" s="168">
        <v>3.5000000000000001E-3</v>
      </c>
      <c r="U270" s="175">
        <v>0</v>
      </c>
      <c r="V270" s="176">
        <v>158</v>
      </c>
      <c r="W270" s="167"/>
      <c r="X270" s="175">
        <v>1839.6634100000001</v>
      </c>
      <c r="Y270" s="166">
        <v>397.58699985523202</v>
      </c>
      <c r="Z270" s="177">
        <v>573</v>
      </c>
      <c r="AA270" s="173">
        <v>0.69386910969499505</v>
      </c>
      <c r="AB270" s="174">
        <v>-1341.9108396022</v>
      </c>
      <c r="AC270" s="168"/>
      <c r="AD270" s="168"/>
      <c r="AE270" s="176">
        <v>812</v>
      </c>
      <c r="AF270" s="176">
        <v>1342</v>
      </c>
      <c r="AG270" s="167"/>
      <c r="AH270" s="180">
        <v>246.7</v>
      </c>
      <c r="AI270" s="166">
        <v>53.316662347644197</v>
      </c>
      <c r="AJ270" s="181" t="s">
        <v>53</v>
      </c>
      <c r="AK270" s="188">
        <v>0.84629622774038404</v>
      </c>
      <c r="AL270" s="171">
        <v>-103.1065928882</v>
      </c>
      <c r="AM270" s="168"/>
      <c r="AN270" s="168"/>
      <c r="AO270" s="176">
        <v>45</v>
      </c>
      <c r="AP270" s="176">
        <v>104</v>
      </c>
      <c r="AQ270" s="167"/>
      <c r="AR270" s="180">
        <v>14</v>
      </c>
      <c r="AS270" s="166">
        <v>3.0256719613579999</v>
      </c>
      <c r="AT270" s="181" t="s">
        <v>54</v>
      </c>
      <c r="AU270" s="173">
        <v>0.18910449758487499</v>
      </c>
      <c r="AV270" s="174">
        <v>-74.839769622399999</v>
      </c>
      <c r="AW270" s="168"/>
      <c r="AX270" s="168"/>
      <c r="AY270" s="176">
        <v>61</v>
      </c>
      <c r="AZ270" s="176">
        <v>75</v>
      </c>
      <c r="BA270" s="167"/>
      <c r="BB270" s="184">
        <v>162.19999999999999</v>
      </c>
      <c r="BC270" s="180">
        <v>35.054570866590502</v>
      </c>
      <c r="BD270" s="181" t="s">
        <v>55</v>
      </c>
      <c r="BE270" s="182">
        <v>1.0954553395809501</v>
      </c>
      <c r="BF270" s="183">
        <v>-15.4795392448</v>
      </c>
      <c r="BG270" s="168">
        <v>0.01</v>
      </c>
      <c r="BH270" s="168">
        <v>0.01</v>
      </c>
      <c r="BI270" s="176">
        <v>0</v>
      </c>
      <c r="BJ270" s="176">
        <v>16</v>
      </c>
      <c r="BK270" s="169"/>
      <c r="BL270" s="185">
        <v>0.8</v>
      </c>
      <c r="BM270" s="188">
        <v>0.78</v>
      </c>
      <c r="BN270" s="186"/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352</v>
      </c>
      <c r="D271" s="166">
        <v>4.6545454546</v>
      </c>
      <c r="E271" s="167"/>
      <c r="F271" s="168">
        <v>2.1999999999999999E-2</v>
      </c>
      <c r="G271" s="168">
        <v>2.1999999999999999E-2</v>
      </c>
      <c r="H271" s="169"/>
      <c r="I271" s="170">
        <v>4</v>
      </c>
      <c r="J271" s="170">
        <v>4</v>
      </c>
      <c r="K271" s="167"/>
      <c r="L271" s="171">
        <v>1717.48064</v>
      </c>
      <c r="M271" s="171">
        <v>3246.2030500000001</v>
      </c>
      <c r="N271" s="171">
        <v>4963.6836899999998</v>
      </c>
      <c r="O271" s="166">
        <v>1066.41641776094</v>
      </c>
      <c r="P271" s="172">
        <v>212.5</v>
      </c>
      <c r="Q271" s="178">
        <v>5.0184302012279502</v>
      </c>
      <c r="R271" s="179">
        <v>3776.7745990769999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2722.408085</v>
      </c>
      <c r="Y271" s="166">
        <v>584.89236200486403</v>
      </c>
      <c r="Z271" s="177">
        <v>573</v>
      </c>
      <c r="AA271" s="182">
        <v>1.02075455847271</v>
      </c>
      <c r="AB271" s="183">
        <v>-478.05736958296001</v>
      </c>
      <c r="AC271" s="168">
        <v>2E-3</v>
      </c>
      <c r="AD271" s="168">
        <v>2E-3</v>
      </c>
      <c r="AE271" s="176">
        <v>0</v>
      </c>
      <c r="AF271" s="176">
        <v>479</v>
      </c>
      <c r="AG271" s="167"/>
      <c r="AH271" s="180">
        <v>179.65</v>
      </c>
      <c r="AI271" s="166">
        <v>38.596679687047697</v>
      </c>
      <c r="AJ271" s="181" t="s">
        <v>53</v>
      </c>
      <c r="AK271" s="173">
        <v>0.61264570931821705</v>
      </c>
      <c r="AL271" s="174">
        <v>-172.23363636776</v>
      </c>
      <c r="AM271" s="168"/>
      <c r="AN271" s="168"/>
      <c r="AO271" s="176">
        <v>114</v>
      </c>
      <c r="AP271" s="176">
        <v>173</v>
      </c>
      <c r="AQ271" s="167"/>
      <c r="AR271" s="180">
        <v>40.799999999999997</v>
      </c>
      <c r="AS271" s="166">
        <v>8.7656249998972804</v>
      </c>
      <c r="AT271" s="181" t="s">
        <v>54</v>
      </c>
      <c r="AU271" s="173">
        <v>0.54785156249358002</v>
      </c>
      <c r="AV271" s="174">
        <v>-48.567272728319999</v>
      </c>
      <c r="AW271" s="168"/>
      <c r="AX271" s="168"/>
      <c r="AY271" s="176">
        <v>34</v>
      </c>
      <c r="AZ271" s="176">
        <v>49</v>
      </c>
      <c r="BA271" s="167"/>
      <c r="BB271" s="184">
        <v>163.19999999999999</v>
      </c>
      <c r="BC271" s="180">
        <v>35.0624999995891</v>
      </c>
      <c r="BD271" s="181" t="s">
        <v>55</v>
      </c>
      <c r="BE271" s="182">
        <v>1.09570312498716</v>
      </c>
      <c r="BF271" s="183">
        <v>-15.53454545664</v>
      </c>
      <c r="BG271" s="168">
        <v>0.01</v>
      </c>
      <c r="BH271" s="168">
        <v>0.01</v>
      </c>
      <c r="BI271" s="176">
        <v>0</v>
      </c>
      <c r="BJ271" s="176">
        <v>16</v>
      </c>
      <c r="BK271" s="169"/>
      <c r="BL271" s="185">
        <v>0.8</v>
      </c>
      <c r="BM271" s="188">
        <v>0.77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353</v>
      </c>
      <c r="D272" s="166">
        <v>6.2429622962</v>
      </c>
      <c r="E272" s="167"/>
      <c r="F272" s="168">
        <v>0.03</v>
      </c>
      <c r="G272" s="168">
        <v>0.03</v>
      </c>
      <c r="H272" s="169"/>
      <c r="I272" s="170">
        <v>3</v>
      </c>
      <c r="J272" s="170">
        <v>3</v>
      </c>
      <c r="K272" s="167"/>
      <c r="L272" s="171">
        <v>3168.7746499999998</v>
      </c>
      <c r="M272" s="171">
        <v>3476.43649</v>
      </c>
      <c r="N272" s="171">
        <v>6645.2111400000003</v>
      </c>
      <c r="O272" s="166">
        <v>1064.4323679553299</v>
      </c>
      <c r="P272" s="172">
        <v>250.489</v>
      </c>
      <c r="Q272" s="178">
        <v>4.2494176109742501</v>
      </c>
      <c r="R272" s="179">
        <v>4768.6590808645897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2742.3007899999998</v>
      </c>
      <c r="Y272" s="166">
        <v>439.262750580633</v>
      </c>
      <c r="Z272" s="177">
        <v>573</v>
      </c>
      <c r="AA272" s="173">
        <v>0.76660165895398502</v>
      </c>
      <c r="AB272" s="174">
        <v>-1550.3600848671199</v>
      </c>
      <c r="AC272" s="168"/>
      <c r="AD272" s="168"/>
      <c r="AE272" s="176">
        <v>835</v>
      </c>
      <c r="AF272" s="176">
        <v>1551</v>
      </c>
      <c r="AG272" s="167"/>
      <c r="AH272" s="180">
        <v>258.39999999999998</v>
      </c>
      <c r="AI272" s="166">
        <v>41.390607173342097</v>
      </c>
      <c r="AJ272" s="181" t="s">
        <v>53</v>
      </c>
      <c r="AK272" s="173">
        <v>0.65699376465622406</v>
      </c>
      <c r="AL272" s="174">
        <v>-213.56794959272</v>
      </c>
      <c r="AM272" s="168"/>
      <c r="AN272" s="168"/>
      <c r="AO272" s="176">
        <v>135</v>
      </c>
      <c r="AP272" s="176">
        <v>214</v>
      </c>
      <c r="AQ272" s="167"/>
      <c r="AR272" s="180">
        <v>54.4</v>
      </c>
      <c r="AS272" s="166">
        <v>8.7138120364930707</v>
      </c>
      <c r="AT272" s="181" t="s">
        <v>54</v>
      </c>
      <c r="AU272" s="173">
        <v>0.54461325228081703</v>
      </c>
      <c r="AV272" s="174">
        <v>-65.464876087039997</v>
      </c>
      <c r="AW272" s="168"/>
      <c r="AX272" s="168"/>
      <c r="AY272" s="176">
        <v>46</v>
      </c>
      <c r="AZ272" s="176">
        <v>66</v>
      </c>
      <c r="BA272" s="167"/>
      <c r="BB272" s="184">
        <v>256.8</v>
      </c>
      <c r="BC272" s="180">
        <v>41.134318584033501</v>
      </c>
      <c r="BD272" s="181" t="s">
        <v>55</v>
      </c>
      <c r="BE272" s="178">
        <v>1.28544745575105</v>
      </c>
      <c r="BF272" s="179">
        <v>17.070247825919999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8">
        <v>0.77</v>
      </c>
      <c r="BN272" s="186"/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354</v>
      </c>
      <c r="D273" s="166">
        <v>5.0415908392000004</v>
      </c>
      <c r="E273" s="167"/>
      <c r="F273" s="168">
        <v>4.2999999999999997E-2</v>
      </c>
      <c r="G273" s="168">
        <v>4.2999999999999997E-2</v>
      </c>
      <c r="H273" s="169"/>
      <c r="I273" s="170">
        <v>4</v>
      </c>
      <c r="J273" s="170">
        <v>4</v>
      </c>
      <c r="K273" s="167"/>
      <c r="L273" s="171">
        <v>2018.2301600000001</v>
      </c>
      <c r="M273" s="171">
        <v>1733.7572</v>
      </c>
      <c r="N273" s="171">
        <v>3751.9873600000001</v>
      </c>
      <c r="O273" s="166">
        <v>744.20703299186505</v>
      </c>
      <c r="P273" s="172">
        <v>216.363</v>
      </c>
      <c r="Q273" s="178">
        <v>3.4396224538939899</v>
      </c>
      <c r="R273" s="179">
        <v>2443.0108975098001</v>
      </c>
      <c r="S273" s="168">
        <v>0.01</v>
      </c>
      <c r="T273" s="168">
        <v>0.01</v>
      </c>
      <c r="U273" s="175">
        <v>0</v>
      </c>
      <c r="V273" s="176">
        <v>0</v>
      </c>
      <c r="W273" s="167"/>
      <c r="X273" s="175">
        <v>3252.87149</v>
      </c>
      <c r="Y273" s="166">
        <v>645.20735493008897</v>
      </c>
      <c r="Z273" s="177">
        <v>573</v>
      </c>
      <c r="AA273" s="182">
        <v>1.1260163262305201</v>
      </c>
      <c r="AB273" s="183">
        <v>-213.72637103392</v>
      </c>
      <c r="AC273" s="168">
        <v>1.2999999999999999E-2</v>
      </c>
      <c r="AD273" s="168">
        <v>1.2999999999999999E-2</v>
      </c>
      <c r="AE273" s="176">
        <v>0</v>
      </c>
      <c r="AF273" s="176">
        <v>214</v>
      </c>
      <c r="AG273" s="167"/>
      <c r="AH273" s="180">
        <v>221.1</v>
      </c>
      <c r="AI273" s="166">
        <v>43.855205043788096</v>
      </c>
      <c r="AJ273" s="181" t="s">
        <v>53</v>
      </c>
      <c r="AK273" s="173">
        <v>0.69611436577441499</v>
      </c>
      <c r="AL273" s="174">
        <v>-160.04426744352</v>
      </c>
      <c r="AM273" s="168"/>
      <c r="AN273" s="168"/>
      <c r="AO273" s="176">
        <v>97</v>
      </c>
      <c r="AP273" s="176">
        <v>161</v>
      </c>
      <c r="AQ273" s="167"/>
      <c r="AR273" s="180">
        <v>28.8</v>
      </c>
      <c r="AS273" s="166">
        <v>5.7124826108597899</v>
      </c>
      <c r="AT273" s="181" t="s">
        <v>54</v>
      </c>
      <c r="AU273" s="173">
        <v>0.35703016317873698</v>
      </c>
      <c r="AV273" s="174">
        <v>-67.998544112640005</v>
      </c>
      <c r="AW273" s="168"/>
      <c r="AX273" s="168"/>
      <c r="AY273" s="176">
        <v>52</v>
      </c>
      <c r="AZ273" s="176">
        <v>68</v>
      </c>
      <c r="BA273" s="167"/>
      <c r="BB273" s="184">
        <v>193.2</v>
      </c>
      <c r="BC273" s="180">
        <v>38.321237514517698</v>
      </c>
      <c r="BD273" s="181" t="s">
        <v>55</v>
      </c>
      <c r="BE273" s="178">
        <v>1.1975386723286801</v>
      </c>
      <c r="BF273" s="179">
        <v>-0.39708822527998699</v>
      </c>
      <c r="BG273" s="168">
        <v>0.02</v>
      </c>
      <c r="BH273" s="168">
        <v>0.02</v>
      </c>
      <c r="BI273" s="176">
        <v>0</v>
      </c>
      <c r="BJ273" s="176">
        <v>1</v>
      </c>
      <c r="BK273" s="169"/>
      <c r="BL273" s="185">
        <v>0.8</v>
      </c>
      <c r="BM273" s="188">
        <v>0.8</v>
      </c>
      <c r="BN273" s="186">
        <v>0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355</v>
      </c>
      <c r="D274" s="166">
        <v>3.3249222622999999</v>
      </c>
      <c r="E274" s="167"/>
      <c r="F274" s="168">
        <v>3.4000000000000002E-2</v>
      </c>
      <c r="G274" s="168">
        <v>3.4000000000000002E-2</v>
      </c>
      <c r="H274" s="169"/>
      <c r="I274" s="170">
        <v>5</v>
      </c>
      <c r="J274" s="170">
        <v>5</v>
      </c>
      <c r="K274" s="167"/>
      <c r="L274" s="171">
        <v>2275.9270999999999</v>
      </c>
      <c r="M274" s="171">
        <v>1311.0800099999999</v>
      </c>
      <c r="N274" s="171">
        <v>3587.00711</v>
      </c>
      <c r="O274" s="166">
        <v>1078.8243534808901</v>
      </c>
      <c r="P274" s="172">
        <v>249.714</v>
      </c>
      <c r="Q274" s="178">
        <v>4.3202397682183999</v>
      </c>
      <c r="R274" s="179">
        <v>2590.6715446304202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1877.2225599999999</v>
      </c>
      <c r="Y274" s="166">
        <v>564.59141354524195</v>
      </c>
      <c r="Z274" s="177">
        <v>573</v>
      </c>
      <c r="AA274" s="188">
        <v>0.98532532904928705</v>
      </c>
      <c r="AB274" s="171">
        <v>-408.99398755748001</v>
      </c>
      <c r="AC274" s="168"/>
      <c r="AD274" s="168"/>
      <c r="AE274" s="176">
        <v>28</v>
      </c>
      <c r="AF274" s="176">
        <v>409</v>
      </c>
      <c r="AG274" s="167"/>
      <c r="AH274" s="180">
        <v>220.8</v>
      </c>
      <c r="AI274" s="166">
        <v>66.407567630547405</v>
      </c>
      <c r="AJ274" s="181" t="s">
        <v>53</v>
      </c>
      <c r="AK274" s="182">
        <v>1.0540883750880501</v>
      </c>
      <c r="AL274" s="183">
        <v>-30.564123029880001</v>
      </c>
      <c r="AM274" s="168">
        <v>5.0000000000000001E-3</v>
      </c>
      <c r="AN274" s="168">
        <v>5.0000000000000001E-3</v>
      </c>
      <c r="AO274" s="176">
        <v>0</v>
      </c>
      <c r="AP274" s="176">
        <v>31</v>
      </c>
      <c r="AQ274" s="167"/>
      <c r="AR274" s="180">
        <v>14.3</v>
      </c>
      <c r="AS274" s="166">
        <v>4.30085243259433</v>
      </c>
      <c r="AT274" s="181" t="s">
        <v>54</v>
      </c>
      <c r="AU274" s="173">
        <v>0.26880327703714602</v>
      </c>
      <c r="AV274" s="174">
        <v>-49.538507436160003</v>
      </c>
      <c r="AW274" s="168"/>
      <c r="AX274" s="168"/>
      <c r="AY274" s="176">
        <v>39</v>
      </c>
      <c r="AZ274" s="176">
        <v>50</v>
      </c>
      <c r="BA274" s="167"/>
      <c r="BB274" s="184">
        <v>126.2</v>
      </c>
      <c r="BC274" s="180">
        <v>37.955774614923399</v>
      </c>
      <c r="BD274" s="181" t="s">
        <v>55</v>
      </c>
      <c r="BE274" s="182">
        <v>1.18611795671636</v>
      </c>
      <c r="BF274" s="183">
        <v>-1.4770148723200001</v>
      </c>
      <c r="BG274" s="168">
        <v>1.9E-2</v>
      </c>
      <c r="BH274" s="168">
        <v>1.9E-2</v>
      </c>
      <c r="BI274" s="176">
        <v>0</v>
      </c>
      <c r="BJ274" s="176">
        <v>2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356</v>
      </c>
      <c r="D275" s="166">
        <v>2.6482683982999999</v>
      </c>
      <c r="E275" s="167"/>
      <c r="F275" s="168">
        <v>6.7000000000000004E-2</v>
      </c>
      <c r="G275" s="168">
        <v>6.7000000000000004E-2</v>
      </c>
      <c r="H275" s="169"/>
      <c r="I275" s="170">
        <v>6</v>
      </c>
      <c r="J275" s="170">
        <v>6</v>
      </c>
      <c r="K275" s="167"/>
      <c r="L275" s="171">
        <v>734.93430999999998</v>
      </c>
      <c r="M275" s="171">
        <v>403.56261000000001</v>
      </c>
      <c r="N275" s="171">
        <v>1138.49692</v>
      </c>
      <c r="O275" s="166">
        <v>429.90239234468601</v>
      </c>
      <c r="P275" s="172">
        <v>212.5</v>
      </c>
      <c r="Q275" s="178">
        <v>2.0230700816220502</v>
      </c>
      <c r="R275" s="179">
        <v>463.18847843349999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1955.3429450000001</v>
      </c>
      <c r="Y275" s="166">
        <v>738.34772421677201</v>
      </c>
      <c r="Z275" s="177">
        <v>573</v>
      </c>
      <c r="AA275" s="178">
        <v>1.2885649637290999</v>
      </c>
      <c r="AB275" s="179">
        <v>134.39359432891999</v>
      </c>
      <c r="AC275" s="168">
        <v>0.02</v>
      </c>
      <c r="AD275" s="168">
        <v>0.02</v>
      </c>
      <c r="AE275" s="176">
        <v>0</v>
      </c>
      <c r="AF275" s="176">
        <v>0</v>
      </c>
      <c r="AG275" s="167"/>
      <c r="AH275" s="180">
        <v>195.9</v>
      </c>
      <c r="AI275" s="166">
        <v>73.972864731442598</v>
      </c>
      <c r="AJ275" s="181" t="s">
        <v>53</v>
      </c>
      <c r="AK275" s="182">
        <v>1.17417245605464</v>
      </c>
      <c r="AL275" s="183">
        <v>-4.3090909114799798</v>
      </c>
      <c r="AM275" s="168">
        <v>1.7000000000000001E-2</v>
      </c>
      <c r="AN275" s="168">
        <v>1.7000000000000001E-2</v>
      </c>
      <c r="AO275" s="176">
        <v>0</v>
      </c>
      <c r="AP275" s="176">
        <v>5</v>
      </c>
      <c r="AQ275" s="167"/>
      <c r="AR275" s="180">
        <v>13.2</v>
      </c>
      <c r="AS275" s="166">
        <v>4.9843890477541697</v>
      </c>
      <c r="AT275" s="181" t="s">
        <v>54</v>
      </c>
      <c r="AU275" s="173">
        <v>0.31152431548463599</v>
      </c>
      <c r="AV275" s="174">
        <v>-37.646753247360003</v>
      </c>
      <c r="AW275" s="168"/>
      <c r="AX275" s="168"/>
      <c r="AY275" s="176">
        <v>30</v>
      </c>
      <c r="AZ275" s="176">
        <v>38</v>
      </c>
      <c r="BA275" s="167"/>
      <c r="BB275" s="184">
        <v>119</v>
      </c>
      <c r="BC275" s="180">
        <v>44.935022475965603</v>
      </c>
      <c r="BD275" s="181" t="s">
        <v>55</v>
      </c>
      <c r="BE275" s="178">
        <v>1.40421945237393</v>
      </c>
      <c r="BF275" s="179">
        <v>17.306493505279999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2">
        <v>0.85</v>
      </c>
      <c r="BN275" s="186">
        <v>1.8749999999999999E-3</v>
      </c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357</v>
      </c>
      <c r="C276" s="165" t="s">
        <v>358</v>
      </c>
      <c r="D276" s="166">
        <v>2.6856036307000002</v>
      </c>
      <c r="E276" s="167"/>
      <c r="F276" s="168">
        <v>7.0000000000000007E-2</v>
      </c>
      <c r="G276" s="168">
        <v>7.0000000000000007E-2</v>
      </c>
      <c r="H276" s="169"/>
      <c r="I276" s="170">
        <v>6</v>
      </c>
      <c r="J276" s="170">
        <v>6</v>
      </c>
      <c r="K276" s="167"/>
      <c r="L276" s="171">
        <v>5187.5131700000002</v>
      </c>
      <c r="M276" s="171">
        <v>1462.1387</v>
      </c>
      <c r="N276" s="171">
        <v>6649.6518699999997</v>
      </c>
      <c r="O276" s="166">
        <v>2476.0362229130501</v>
      </c>
      <c r="P276" s="172">
        <v>212.5</v>
      </c>
      <c r="Q276" s="178">
        <v>11.651935166649601</v>
      </c>
      <c r="R276" s="179">
        <v>5964.8229441715002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2416.2015900000001</v>
      </c>
      <c r="Y276" s="166">
        <v>899.68659648044104</v>
      </c>
      <c r="Z276" s="177">
        <v>573</v>
      </c>
      <c r="AA276" s="178">
        <v>1.57013367623114</v>
      </c>
      <c r="AB276" s="179">
        <v>569.58053353067999</v>
      </c>
      <c r="AC276" s="168">
        <v>0.02</v>
      </c>
      <c r="AD276" s="168">
        <v>0.02</v>
      </c>
      <c r="AE276" s="176">
        <v>0</v>
      </c>
      <c r="AF276" s="176">
        <v>0</v>
      </c>
      <c r="AG276" s="167"/>
      <c r="AH276" s="180">
        <v>234.3</v>
      </c>
      <c r="AI276" s="166">
        <v>87.242956228402903</v>
      </c>
      <c r="AJ276" s="181" t="s">
        <v>53</v>
      </c>
      <c r="AK276" s="178">
        <v>1.38480882902227</v>
      </c>
      <c r="AL276" s="179">
        <v>31.26836551908</v>
      </c>
      <c r="AM276" s="168">
        <v>0.02</v>
      </c>
      <c r="AN276" s="168">
        <v>0.02</v>
      </c>
      <c r="AO276" s="176">
        <v>0</v>
      </c>
      <c r="AP276" s="176">
        <v>0</v>
      </c>
      <c r="AQ276" s="167"/>
      <c r="AR276" s="180">
        <v>23.4</v>
      </c>
      <c r="AS276" s="166">
        <v>8.7131249498276908</v>
      </c>
      <c r="AT276" s="181" t="s">
        <v>54</v>
      </c>
      <c r="AU276" s="173">
        <v>0.54457030936423101</v>
      </c>
      <c r="AV276" s="174">
        <v>-28.16358970944</v>
      </c>
      <c r="AW276" s="168"/>
      <c r="AX276" s="168"/>
      <c r="AY276" s="176">
        <v>20</v>
      </c>
      <c r="AZ276" s="176">
        <v>29</v>
      </c>
      <c r="BA276" s="167"/>
      <c r="BB276" s="184">
        <v>139.4</v>
      </c>
      <c r="BC276" s="180">
        <v>51.906393931879499</v>
      </c>
      <c r="BD276" s="181" t="s">
        <v>55</v>
      </c>
      <c r="BE276" s="178">
        <v>1.6220748103712299</v>
      </c>
      <c r="BF276" s="179">
        <v>36.272820581120001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2">
        <v>0.81</v>
      </c>
      <c r="BN276" s="186">
        <v>3.7500000000000001E-4</v>
      </c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357</v>
      </c>
      <c r="C277" s="165" t="s">
        <v>359</v>
      </c>
      <c r="D277" s="166">
        <v>2.9350329381</v>
      </c>
      <c r="E277" s="167"/>
      <c r="F277" s="168">
        <v>6.7000000000000004E-2</v>
      </c>
      <c r="G277" s="168">
        <v>6.7000000000000004E-2</v>
      </c>
      <c r="H277" s="169"/>
      <c r="I277" s="170">
        <v>6</v>
      </c>
      <c r="J277" s="170">
        <v>6</v>
      </c>
      <c r="K277" s="167"/>
      <c r="L277" s="171">
        <v>1537.3623600000001</v>
      </c>
      <c r="M277" s="171">
        <v>805.97681</v>
      </c>
      <c r="N277" s="171">
        <v>2343.3391700000002</v>
      </c>
      <c r="O277" s="166">
        <v>798.40302286929898</v>
      </c>
      <c r="P277" s="172">
        <v>220.75700000000001</v>
      </c>
      <c r="Q277" s="178">
        <v>3.6166600509578402</v>
      </c>
      <c r="R277" s="179">
        <v>1565.8242904206299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2147.6646249999999</v>
      </c>
      <c r="Y277" s="166">
        <v>731.73442012214502</v>
      </c>
      <c r="Z277" s="177">
        <v>573</v>
      </c>
      <c r="AA277" s="178">
        <v>1.2770234208065401</v>
      </c>
      <c r="AB277" s="179">
        <v>129.53597676243999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215.6</v>
      </c>
      <c r="AI277" s="166">
        <v>73.457437973275006</v>
      </c>
      <c r="AJ277" s="181" t="s">
        <v>53</v>
      </c>
      <c r="AK277" s="182">
        <v>1.1659910789408701</v>
      </c>
      <c r="AL277" s="183">
        <v>-6.2884901203599997</v>
      </c>
      <c r="AM277" s="168">
        <v>1.7000000000000001E-2</v>
      </c>
      <c r="AN277" s="168">
        <v>1.7000000000000001E-2</v>
      </c>
      <c r="AO277" s="176">
        <v>0</v>
      </c>
      <c r="AP277" s="176">
        <v>7</v>
      </c>
      <c r="AQ277" s="167"/>
      <c r="AR277" s="180">
        <v>13</v>
      </c>
      <c r="AS277" s="166">
        <v>4.4292518258468299</v>
      </c>
      <c r="AT277" s="181" t="s">
        <v>54</v>
      </c>
      <c r="AU277" s="173">
        <v>0.27682823911542698</v>
      </c>
      <c r="AV277" s="174">
        <v>-43.352632411519998</v>
      </c>
      <c r="AW277" s="168"/>
      <c r="AX277" s="168"/>
      <c r="AY277" s="176">
        <v>34</v>
      </c>
      <c r="AZ277" s="176">
        <v>44</v>
      </c>
      <c r="BA277" s="167"/>
      <c r="BB277" s="184">
        <v>131.80000000000001</v>
      </c>
      <c r="BC277" s="180">
        <v>44.905799280508603</v>
      </c>
      <c r="BD277" s="181" t="s">
        <v>55</v>
      </c>
      <c r="BE277" s="178">
        <v>1.4033062275158901</v>
      </c>
      <c r="BF277" s="179">
        <v>19.09473517696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357</v>
      </c>
      <c r="C278" s="165" t="s">
        <v>360</v>
      </c>
      <c r="D278" s="166">
        <v>3.9592642514</v>
      </c>
      <c r="E278" s="167"/>
      <c r="F278" s="168">
        <v>2.7E-2</v>
      </c>
      <c r="G278" s="168">
        <v>2.7E-2</v>
      </c>
      <c r="H278" s="169"/>
      <c r="I278" s="170">
        <v>5</v>
      </c>
      <c r="J278" s="170">
        <v>5</v>
      </c>
      <c r="K278" s="167"/>
      <c r="L278" s="171">
        <v>1692.3731299999999</v>
      </c>
      <c r="M278" s="171">
        <v>810.48544000000004</v>
      </c>
      <c r="N278" s="171">
        <v>2502.8585699999999</v>
      </c>
      <c r="O278" s="166">
        <v>632.15244325129004</v>
      </c>
      <c r="P278" s="172">
        <v>222.58099999999999</v>
      </c>
      <c r="Q278" s="178">
        <v>2.8401006521279402</v>
      </c>
      <c r="R278" s="179">
        <v>1445.3501743909601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2336.1701699999999</v>
      </c>
      <c r="Y278" s="166">
        <v>590.05159081612896</v>
      </c>
      <c r="Z278" s="177">
        <v>573</v>
      </c>
      <c r="AA278" s="182">
        <v>1.0297584481956901</v>
      </c>
      <c r="AB278" s="183">
        <v>-386.21992926263999</v>
      </c>
      <c r="AC278" s="168">
        <v>3.0000000000000001E-3</v>
      </c>
      <c r="AD278" s="168">
        <v>3.0000000000000001E-3</v>
      </c>
      <c r="AE278" s="176">
        <v>0</v>
      </c>
      <c r="AF278" s="176">
        <v>387</v>
      </c>
      <c r="AG278" s="167"/>
      <c r="AH278" s="180">
        <v>191.45</v>
      </c>
      <c r="AI278" s="166">
        <v>48.354943707610097</v>
      </c>
      <c r="AJ278" s="181" t="s">
        <v>53</v>
      </c>
      <c r="AK278" s="173">
        <v>0.76753878900968397</v>
      </c>
      <c r="AL278" s="174">
        <v>-107.87037740584</v>
      </c>
      <c r="AM278" s="168"/>
      <c r="AN278" s="168"/>
      <c r="AO278" s="176">
        <v>58</v>
      </c>
      <c r="AP278" s="176">
        <v>108</v>
      </c>
      <c r="AQ278" s="167"/>
      <c r="AR278" s="180">
        <v>12.8</v>
      </c>
      <c r="AS278" s="166">
        <v>3.2329238937446299</v>
      </c>
      <c r="AT278" s="181" t="s">
        <v>54</v>
      </c>
      <c r="AU278" s="173">
        <v>0.202057743359039</v>
      </c>
      <c r="AV278" s="174">
        <v>-63.217873626879999</v>
      </c>
      <c r="AW278" s="168"/>
      <c r="AX278" s="168"/>
      <c r="AY278" s="176">
        <v>51</v>
      </c>
      <c r="AZ278" s="176">
        <v>64</v>
      </c>
      <c r="BA278" s="167"/>
      <c r="BB278" s="184">
        <v>144.6</v>
      </c>
      <c r="BC278" s="180">
        <v>36.521937112146396</v>
      </c>
      <c r="BD278" s="181" t="s">
        <v>55</v>
      </c>
      <c r="BE278" s="182">
        <v>1.14131053475457</v>
      </c>
      <c r="BF278" s="183">
        <v>-7.4357472537600096</v>
      </c>
      <c r="BG278" s="168">
        <v>1.4E-2</v>
      </c>
      <c r="BH278" s="168">
        <v>1.4E-2</v>
      </c>
      <c r="BI278" s="176">
        <v>0</v>
      </c>
      <c r="BJ278" s="176">
        <v>8</v>
      </c>
      <c r="BK278" s="169"/>
      <c r="BL278" s="185">
        <v>0.8</v>
      </c>
      <c r="BM278" s="182">
        <v>0.82</v>
      </c>
      <c r="BN278" s="186">
        <v>7.5000000000000002E-4</v>
      </c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357</v>
      </c>
      <c r="C279" s="165" t="s">
        <v>361</v>
      </c>
      <c r="D279" s="166">
        <v>5.0512032769999999</v>
      </c>
      <c r="E279" s="167"/>
      <c r="F279" s="168">
        <v>5.1999999999999998E-2</v>
      </c>
      <c r="G279" s="168">
        <v>5.1999999999999998E-2</v>
      </c>
      <c r="H279" s="169"/>
      <c r="I279" s="170">
        <v>6</v>
      </c>
      <c r="J279" s="170">
        <v>6</v>
      </c>
      <c r="K279" s="167"/>
      <c r="L279" s="171">
        <v>4471.0311400000001</v>
      </c>
      <c r="M279" s="171">
        <v>3616.1310199999998</v>
      </c>
      <c r="N279" s="171">
        <v>8087.1621599999999</v>
      </c>
      <c r="O279" s="166">
        <v>1601.03676619467</v>
      </c>
      <c r="P279" s="172">
        <v>268.01799999999997</v>
      </c>
      <c r="Q279" s="178">
        <v>5.9736165712551799</v>
      </c>
      <c r="R279" s="179">
        <v>6462.5860801260196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3441.372335</v>
      </c>
      <c r="Y279" s="166">
        <v>681.29753373217898</v>
      </c>
      <c r="Z279" s="177">
        <v>573</v>
      </c>
      <c r="AA279" s="182">
        <v>1.18900093146977</v>
      </c>
      <c r="AB279" s="183">
        <v>-31.8350382652002</v>
      </c>
      <c r="AC279" s="168">
        <v>1.9E-2</v>
      </c>
      <c r="AD279" s="168">
        <v>1.9E-2</v>
      </c>
      <c r="AE279" s="176">
        <v>0</v>
      </c>
      <c r="AF279" s="176">
        <v>32</v>
      </c>
      <c r="AG279" s="167"/>
      <c r="AH279" s="180">
        <v>328.15</v>
      </c>
      <c r="AI279" s="166">
        <v>64.964718702608593</v>
      </c>
      <c r="AJ279" s="181" t="s">
        <v>53</v>
      </c>
      <c r="AK279" s="182">
        <v>1.03118601115252</v>
      </c>
      <c r="AL279" s="183">
        <v>-53.720967741199999</v>
      </c>
      <c r="AM279" s="168">
        <v>3.0000000000000001E-3</v>
      </c>
      <c r="AN279" s="168">
        <v>3.0000000000000001E-3</v>
      </c>
      <c r="AO279" s="176">
        <v>0</v>
      </c>
      <c r="AP279" s="176">
        <v>54</v>
      </c>
      <c r="AQ279" s="167"/>
      <c r="AR279" s="180">
        <v>62.5</v>
      </c>
      <c r="AS279" s="166">
        <v>12.3732894070182</v>
      </c>
      <c r="AT279" s="181" t="s">
        <v>54</v>
      </c>
      <c r="AU279" s="173">
        <v>0.77333058793864096</v>
      </c>
      <c r="AV279" s="174">
        <v>-34.4831029184</v>
      </c>
      <c r="AW279" s="168"/>
      <c r="AX279" s="168"/>
      <c r="AY279" s="176">
        <v>19</v>
      </c>
      <c r="AZ279" s="176">
        <v>35</v>
      </c>
      <c r="BA279" s="167"/>
      <c r="BB279" s="184">
        <v>202.2</v>
      </c>
      <c r="BC279" s="180">
        <v>40.030065889585501</v>
      </c>
      <c r="BD279" s="181" t="s">
        <v>55</v>
      </c>
      <c r="BE279" s="178">
        <v>1.25093955904955</v>
      </c>
      <c r="BF279" s="179">
        <v>8.2337941632000309</v>
      </c>
      <c r="BG279" s="168">
        <v>0.02</v>
      </c>
      <c r="BH279" s="168">
        <v>0.02</v>
      </c>
      <c r="BI279" s="176">
        <v>0</v>
      </c>
      <c r="BJ279" s="176">
        <v>0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357</v>
      </c>
      <c r="C280" s="165" t="s">
        <v>362</v>
      </c>
      <c r="D280" s="166">
        <v>1.7883809039</v>
      </c>
      <c r="E280" s="167"/>
      <c r="F280" s="168">
        <v>0.06</v>
      </c>
      <c r="G280" s="168">
        <v>0.06</v>
      </c>
      <c r="H280" s="169"/>
      <c r="I280" s="170">
        <v>4</v>
      </c>
      <c r="J280" s="170">
        <v>4</v>
      </c>
      <c r="K280" s="167"/>
      <c r="L280" s="171">
        <v>-2939.0454300000001</v>
      </c>
      <c r="M280" s="171">
        <v>216.99044000000001</v>
      </c>
      <c r="N280" s="171">
        <v>-2722.0549900000001</v>
      </c>
      <c r="O280" s="166">
        <v>-1522.0778661100101</v>
      </c>
      <c r="P280" s="172">
        <v>218.47</v>
      </c>
      <c r="Q280" s="173">
        <v>-6.96698798970115</v>
      </c>
      <c r="R280" s="174">
        <v>-3190.9040812900398</v>
      </c>
      <c r="S280" s="168"/>
      <c r="T280" s="168"/>
      <c r="U280" s="175">
        <v>3113</v>
      </c>
      <c r="V280" s="176">
        <v>3191</v>
      </c>
      <c r="W280" s="167"/>
      <c r="X280" s="175">
        <v>1861.2276099999999</v>
      </c>
      <c r="Y280" s="166">
        <v>1040.7333280852799</v>
      </c>
      <c r="Z280" s="177">
        <v>573</v>
      </c>
      <c r="AA280" s="178">
        <v>1.81628853068984</v>
      </c>
      <c r="AB280" s="179">
        <v>631.53690047836005</v>
      </c>
      <c r="AC280" s="168">
        <v>0.02</v>
      </c>
      <c r="AD280" s="168">
        <v>0.02</v>
      </c>
      <c r="AE280" s="176">
        <v>0</v>
      </c>
      <c r="AF280" s="176">
        <v>0</v>
      </c>
      <c r="AG280" s="167"/>
      <c r="AH280" s="180">
        <v>173</v>
      </c>
      <c r="AI280" s="166">
        <v>96.735544213613196</v>
      </c>
      <c r="AJ280" s="181" t="s">
        <v>53</v>
      </c>
      <c r="AK280" s="178">
        <v>1.53548482878751</v>
      </c>
      <c r="AL280" s="179">
        <v>37.798403665160002</v>
      </c>
      <c r="AM280" s="168">
        <v>0.02</v>
      </c>
      <c r="AN280" s="168">
        <v>0.02</v>
      </c>
      <c r="AO280" s="176">
        <v>0</v>
      </c>
      <c r="AP280" s="176">
        <v>0</v>
      </c>
      <c r="AQ280" s="167"/>
      <c r="AR280" s="180">
        <v>8</v>
      </c>
      <c r="AS280" s="166">
        <v>4.4733199636352898</v>
      </c>
      <c r="AT280" s="181" t="s">
        <v>54</v>
      </c>
      <c r="AU280" s="173">
        <v>0.279582497727206</v>
      </c>
      <c r="AV280" s="174">
        <v>-26.33691335488</v>
      </c>
      <c r="AW280" s="168"/>
      <c r="AX280" s="168"/>
      <c r="AY280" s="176">
        <v>21</v>
      </c>
      <c r="AZ280" s="176">
        <v>27</v>
      </c>
      <c r="BA280" s="167"/>
      <c r="BB280" s="184">
        <v>85.4</v>
      </c>
      <c r="BC280" s="180">
        <v>47.752690611806798</v>
      </c>
      <c r="BD280" s="181" t="s">
        <v>55</v>
      </c>
      <c r="BE280" s="178">
        <v>1.49227158161896</v>
      </c>
      <c r="BF280" s="179">
        <v>16.726173290239998</v>
      </c>
      <c r="BG280" s="168">
        <v>0.02</v>
      </c>
      <c r="BH280" s="168">
        <v>0.02</v>
      </c>
      <c r="BI280" s="176">
        <v>0</v>
      </c>
      <c r="BJ280" s="176">
        <v>0</v>
      </c>
      <c r="BK280" s="169"/>
      <c r="BL280" s="185">
        <v>0.8</v>
      </c>
      <c r="BM280" s="173"/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357</v>
      </c>
      <c r="C281" s="165" t="s">
        <v>363</v>
      </c>
      <c r="D281" s="166">
        <v>2.0002456565000002</v>
      </c>
      <c r="E281" s="167"/>
      <c r="F281" s="168">
        <v>0.01</v>
      </c>
      <c r="G281" s="168">
        <v>0.01</v>
      </c>
      <c r="H281" s="169"/>
      <c r="I281" s="170">
        <v>2</v>
      </c>
      <c r="J281" s="170">
        <v>2</v>
      </c>
      <c r="K281" s="167"/>
      <c r="L281" s="171">
        <v>1288.7971399999999</v>
      </c>
      <c r="M281" s="171">
        <v>-202.36499000000001</v>
      </c>
      <c r="N281" s="171">
        <v>1086.4321500000001</v>
      </c>
      <c r="O281" s="166">
        <v>543.14936091451</v>
      </c>
      <c r="P281" s="172">
        <v>212.5</v>
      </c>
      <c r="Q281" s="178">
        <v>2.5559969925388701</v>
      </c>
      <c r="R281" s="179">
        <v>576.36950759249999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1014.875675</v>
      </c>
      <c r="Y281" s="166">
        <v>507.37551745309798</v>
      </c>
      <c r="Z281" s="177">
        <v>573</v>
      </c>
      <c r="AA281" s="188">
        <v>0.88547210724798997</v>
      </c>
      <c r="AB281" s="171">
        <v>-360.49323840940002</v>
      </c>
      <c r="AC281" s="168"/>
      <c r="AD281" s="168"/>
      <c r="AE281" s="176">
        <v>132</v>
      </c>
      <c r="AF281" s="176">
        <v>361</v>
      </c>
      <c r="AG281" s="167"/>
      <c r="AH281" s="180">
        <v>81.2</v>
      </c>
      <c r="AI281" s="166">
        <v>40.595013785497997</v>
      </c>
      <c r="AJ281" s="181" t="s">
        <v>53</v>
      </c>
      <c r="AK281" s="173">
        <v>0.64436529818250798</v>
      </c>
      <c r="AL281" s="174">
        <v>-70.018571631399993</v>
      </c>
      <c r="AM281" s="168"/>
      <c r="AN281" s="168"/>
      <c r="AO281" s="176">
        <v>45</v>
      </c>
      <c r="AP281" s="176">
        <v>71</v>
      </c>
      <c r="AQ281" s="167"/>
      <c r="AR281" s="180">
        <v>6</v>
      </c>
      <c r="AS281" s="166">
        <v>2.9996315605047799</v>
      </c>
      <c r="AT281" s="181" t="s">
        <v>54</v>
      </c>
      <c r="AU281" s="173">
        <v>0.18747697253154899</v>
      </c>
      <c r="AV281" s="174">
        <v>-32.404716604800001</v>
      </c>
      <c r="AW281" s="168"/>
      <c r="AX281" s="168"/>
      <c r="AY281" s="176">
        <v>27</v>
      </c>
      <c r="AZ281" s="176">
        <v>33</v>
      </c>
      <c r="BA281" s="167"/>
      <c r="BB281" s="184">
        <v>62</v>
      </c>
      <c r="BC281" s="180">
        <v>30.996192791882699</v>
      </c>
      <c r="BD281" s="181" t="s">
        <v>55</v>
      </c>
      <c r="BE281" s="188">
        <v>0.968631024746335</v>
      </c>
      <c r="BF281" s="171">
        <v>-14.8094332096</v>
      </c>
      <c r="BG281" s="168"/>
      <c r="BH281" s="168"/>
      <c r="BI281" s="176">
        <v>3</v>
      </c>
      <c r="BJ281" s="176">
        <v>15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357</v>
      </c>
      <c r="C282" s="165" t="s">
        <v>364</v>
      </c>
      <c r="D282" s="166">
        <v>2.8681779876000002</v>
      </c>
      <c r="E282" s="167"/>
      <c r="F282" s="168">
        <v>0.01</v>
      </c>
      <c r="G282" s="168">
        <v>0.01</v>
      </c>
      <c r="H282" s="169"/>
      <c r="I282" s="170">
        <v>3</v>
      </c>
      <c r="J282" s="170">
        <v>3</v>
      </c>
      <c r="K282" s="167"/>
      <c r="L282" s="171">
        <v>1097.76946</v>
      </c>
      <c r="M282" s="171">
        <v>578.91769999999997</v>
      </c>
      <c r="N282" s="171">
        <v>1676.6871599999999</v>
      </c>
      <c r="O282" s="166">
        <v>584.58267487193098</v>
      </c>
      <c r="P282" s="172">
        <v>212.5</v>
      </c>
      <c r="Q282" s="178">
        <v>2.7509772935149699</v>
      </c>
      <c r="R282" s="179">
        <v>945.30177316200002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1429.027885</v>
      </c>
      <c r="Y282" s="166">
        <v>498.23542722178303</v>
      </c>
      <c r="Z282" s="177">
        <v>573</v>
      </c>
      <c r="AA282" s="188">
        <v>0.86952081539578197</v>
      </c>
      <c r="AB282" s="171">
        <v>-543.13129927375996</v>
      </c>
      <c r="AC282" s="168"/>
      <c r="AD282" s="168"/>
      <c r="AE282" s="176">
        <v>215</v>
      </c>
      <c r="AF282" s="176">
        <v>544</v>
      </c>
      <c r="AG282" s="167"/>
      <c r="AH282" s="180">
        <v>96.4</v>
      </c>
      <c r="AI282" s="166">
        <v>33.610187518615099</v>
      </c>
      <c r="AJ282" s="181" t="s">
        <v>53</v>
      </c>
      <c r="AK282" s="173">
        <v>0.53349503997801695</v>
      </c>
      <c r="AL282" s="174">
        <v>-120.43425586255999</v>
      </c>
      <c r="AM282" s="168"/>
      <c r="AN282" s="168"/>
      <c r="AO282" s="176">
        <v>85</v>
      </c>
      <c r="AP282" s="176">
        <v>121</v>
      </c>
      <c r="AQ282" s="167"/>
      <c r="AR282" s="180">
        <v>1</v>
      </c>
      <c r="AS282" s="166">
        <v>0.34865339749600699</v>
      </c>
      <c r="AT282" s="181" t="s">
        <v>54</v>
      </c>
      <c r="AU282" s="173">
        <v>2.1790837343500399E-2</v>
      </c>
      <c r="AV282" s="174">
        <v>-54.069017361919997</v>
      </c>
      <c r="AW282" s="168"/>
      <c r="AX282" s="168"/>
      <c r="AY282" s="176">
        <v>45</v>
      </c>
      <c r="AZ282" s="176">
        <v>55</v>
      </c>
      <c r="BA282" s="167"/>
      <c r="BB282" s="184">
        <v>69.2</v>
      </c>
      <c r="BC282" s="180">
        <v>24.126815106723701</v>
      </c>
      <c r="BD282" s="181" t="s">
        <v>55</v>
      </c>
      <c r="BE282" s="173">
        <v>0.75396297208511498</v>
      </c>
      <c r="BF282" s="174">
        <v>-40.938034723839998</v>
      </c>
      <c r="BG282" s="168"/>
      <c r="BH282" s="168"/>
      <c r="BI282" s="176">
        <v>23</v>
      </c>
      <c r="BJ282" s="176">
        <v>41</v>
      </c>
      <c r="BK282" s="169"/>
      <c r="BL282" s="185">
        <v>0.8</v>
      </c>
      <c r="BM282" s="182">
        <v>0.86</v>
      </c>
      <c r="BN282" s="186">
        <v>2.2499999999999998E-3</v>
      </c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357</v>
      </c>
      <c r="C283" s="165" t="s">
        <v>365</v>
      </c>
      <c r="D283" s="166">
        <v>3.7098249577</v>
      </c>
      <c r="E283" s="167"/>
      <c r="F283" s="168">
        <v>4.4999999999999998E-2</v>
      </c>
      <c r="G283" s="168">
        <v>4.4999999999999998E-2</v>
      </c>
      <c r="H283" s="169"/>
      <c r="I283" s="170">
        <v>4</v>
      </c>
      <c r="J283" s="170">
        <v>4</v>
      </c>
      <c r="K283" s="167"/>
      <c r="L283" s="171">
        <v>2662.2254800000001</v>
      </c>
      <c r="M283" s="171">
        <v>-248.89032</v>
      </c>
      <c r="N283" s="171">
        <v>2413.3351600000001</v>
      </c>
      <c r="O283" s="166">
        <v>650.52534486592299</v>
      </c>
      <c r="P283" s="172">
        <v>229.78899999999999</v>
      </c>
      <c r="Q283" s="178">
        <v>2.83096817021669</v>
      </c>
      <c r="R283" s="179">
        <v>1390.3627993540899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2455.2168299999998</v>
      </c>
      <c r="Y283" s="166">
        <v>661.81473735142799</v>
      </c>
      <c r="Z283" s="177">
        <v>573</v>
      </c>
      <c r="AA283" s="182">
        <v>1.1549995416255301</v>
      </c>
      <c r="AB283" s="183">
        <v>-95.658810914519606</v>
      </c>
      <c r="AC283" s="168">
        <v>1.4999999999999999E-2</v>
      </c>
      <c r="AD283" s="168">
        <v>1.4999999999999999E-2</v>
      </c>
      <c r="AE283" s="176">
        <v>0</v>
      </c>
      <c r="AF283" s="176">
        <v>96</v>
      </c>
      <c r="AG283" s="167"/>
      <c r="AH283" s="180">
        <v>169.2</v>
      </c>
      <c r="AI283" s="166">
        <v>45.608620872748602</v>
      </c>
      <c r="AJ283" s="181" t="s">
        <v>53</v>
      </c>
      <c r="AK283" s="173">
        <v>0.723946363059502</v>
      </c>
      <c r="AL283" s="174">
        <v>-111.26276680212</v>
      </c>
      <c r="AM283" s="168"/>
      <c r="AN283" s="168"/>
      <c r="AO283" s="176">
        <v>65</v>
      </c>
      <c r="AP283" s="176">
        <v>112</v>
      </c>
      <c r="AQ283" s="167"/>
      <c r="AR283" s="180">
        <v>19</v>
      </c>
      <c r="AS283" s="166">
        <v>5.1215354407932896</v>
      </c>
      <c r="AT283" s="181" t="s">
        <v>54</v>
      </c>
      <c r="AU283" s="173">
        <v>0.32009596504958099</v>
      </c>
      <c r="AV283" s="174">
        <v>-52.228639187840002</v>
      </c>
      <c r="AW283" s="168"/>
      <c r="AX283" s="168"/>
      <c r="AY283" s="176">
        <v>41</v>
      </c>
      <c r="AZ283" s="176">
        <v>53</v>
      </c>
      <c r="BA283" s="167"/>
      <c r="BB283" s="184">
        <v>147.80000000000001</v>
      </c>
      <c r="BC283" s="180">
        <v>39.840154639434097</v>
      </c>
      <c r="BD283" s="181" t="s">
        <v>55</v>
      </c>
      <c r="BE283" s="178">
        <v>1.24500483248231</v>
      </c>
      <c r="BF283" s="179">
        <v>5.34272162432001</v>
      </c>
      <c r="BG283" s="168">
        <v>0.02</v>
      </c>
      <c r="BH283" s="168">
        <v>0.02</v>
      </c>
      <c r="BI283" s="176">
        <v>0</v>
      </c>
      <c r="BJ283" s="176">
        <v>0</v>
      </c>
      <c r="BK283" s="169"/>
      <c r="BL283" s="185">
        <v>0.8</v>
      </c>
      <c r="BM283" s="188">
        <v>0.77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357</v>
      </c>
      <c r="C284" s="165" t="s">
        <v>366</v>
      </c>
      <c r="D284" s="166">
        <v>3.4795865201999998</v>
      </c>
      <c r="E284" s="167"/>
      <c r="F284" s="168">
        <v>0.05</v>
      </c>
      <c r="G284" s="168">
        <v>0.05</v>
      </c>
      <c r="H284" s="169"/>
      <c r="I284" s="170">
        <v>5</v>
      </c>
      <c r="J284" s="170">
        <v>5</v>
      </c>
      <c r="K284" s="167"/>
      <c r="L284" s="171">
        <v>1184.2518</v>
      </c>
      <c r="M284" s="171">
        <v>371.15526</v>
      </c>
      <c r="N284" s="171">
        <v>1555.40706</v>
      </c>
      <c r="O284" s="166">
        <v>447.00916358033197</v>
      </c>
      <c r="P284" s="172">
        <v>212.5</v>
      </c>
      <c r="Q284" s="178">
        <v>2.1035725344956799</v>
      </c>
      <c r="R284" s="179">
        <v>668.11249734900002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2456.8285249999999</v>
      </c>
      <c r="Y284" s="166">
        <v>706.06910066394505</v>
      </c>
      <c r="Z284" s="177">
        <v>573</v>
      </c>
      <c r="AA284" s="178">
        <v>1.23223228737163</v>
      </c>
      <c r="AB284" s="179">
        <v>64.264833710479706</v>
      </c>
      <c r="AC284" s="168">
        <v>0.02</v>
      </c>
      <c r="AD284" s="168">
        <v>0.02</v>
      </c>
      <c r="AE284" s="176">
        <v>0</v>
      </c>
      <c r="AF284" s="176">
        <v>0</v>
      </c>
      <c r="AG284" s="167"/>
      <c r="AH284" s="180">
        <v>191.8</v>
      </c>
      <c r="AI284" s="166">
        <v>55.121491845811498</v>
      </c>
      <c r="AJ284" s="181" t="s">
        <v>53</v>
      </c>
      <c r="AK284" s="188">
        <v>0.87494431501288095</v>
      </c>
      <c r="AL284" s="171">
        <v>-71.256740927120006</v>
      </c>
      <c r="AM284" s="168"/>
      <c r="AN284" s="168"/>
      <c r="AO284" s="176">
        <v>28</v>
      </c>
      <c r="AP284" s="176">
        <v>72</v>
      </c>
      <c r="AQ284" s="167"/>
      <c r="AR284" s="180">
        <v>40.9</v>
      </c>
      <c r="AS284" s="166">
        <v>11.7542701589869</v>
      </c>
      <c r="AT284" s="181" t="s">
        <v>54</v>
      </c>
      <c r="AU284" s="173">
        <v>0.73464188493668203</v>
      </c>
      <c r="AV284" s="174">
        <v>-25.908061187840001</v>
      </c>
      <c r="AW284" s="168"/>
      <c r="AX284" s="168"/>
      <c r="AY284" s="176">
        <v>15</v>
      </c>
      <c r="AZ284" s="176">
        <v>26</v>
      </c>
      <c r="BA284" s="167"/>
      <c r="BB284" s="184">
        <v>145.80000000000001</v>
      </c>
      <c r="BC284" s="180">
        <v>41.901530297806701</v>
      </c>
      <c r="BD284" s="181" t="s">
        <v>55</v>
      </c>
      <c r="BE284" s="178">
        <v>1.3094228218064601</v>
      </c>
      <c r="BF284" s="179">
        <v>12.183877624320001</v>
      </c>
      <c r="BG284" s="168">
        <v>0.02</v>
      </c>
      <c r="BH284" s="168">
        <v>0.02</v>
      </c>
      <c r="BI284" s="176">
        <v>0</v>
      </c>
      <c r="BJ284" s="176">
        <v>0</v>
      </c>
      <c r="BK284" s="169"/>
      <c r="BL284" s="185">
        <v>0.8</v>
      </c>
      <c r="BM284" s="182">
        <v>0.81</v>
      </c>
      <c r="BN284" s="186">
        <v>3.7500000000000001E-4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357</v>
      </c>
      <c r="C285" s="165" t="s">
        <v>357</v>
      </c>
      <c r="D285" s="166">
        <v>10.350720621300001</v>
      </c>
      <c r="E285" s="167"/>
      <c r="F285" s="168">
        <v>0.03</v>
      </c>
      <c r="G285" s="168">
        <v>0.03</v>
      </c>
      <c r="H285" s="169"/>
      <c r="I285" s="170">
        <v>3</v>
      </c>
      <c r="J285" s="170">
        <v>3</v>
      </c>
      <c r="K285" s="167"/>
      <c r="L285" s="171">
        <v>6517.6748799999996</v>
      </c>
      <c r="M285" s="171">
        <v>4555.0322699999997</v>
      </c>
      <c r="N285" s="171">
        <v>11072.70715</v>
      </c>
      <c r="O285" s="166">
        <v>1069.7522960106101</v>
      </c>
      <c r="P285" s="172">
        <v>263.10899999999998</v>
      </c>
      <c r="Q285" s="178">
        <v>4.0658141531099696</v>
      </c>
      <c r="R285" s="179">
        <v>7804.6658476604598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5116.2808599999998</v>
      </c>
      <c r="Y285" s="166">
        <v>494.29223792124901</v>
      </c>
      <c r="Z285" s="177">
        <v>573</v>
      </c>
      <c r="AA285" s="188">
        <v>0.86263915867582797</v>
      </c>
      <c r="AB285" s="171">
        <v>-2000.8746392058799</v>
      </c>
      <c r="AC285" s="168"/>
      <c r="AD285" s="168"/>
      <c r="AE285" s="176">
        <v>815</v>
      </c>
      <c r="AF285" s="176">
        <v>2001</v>
      </c>
      <c r="AG285" s="167"/>
      <c r="AH285" s="180">
        <v>467.45</v>
      </c>
      <c r="AI285" s="166">
        <v>45.161106854538097</v>
      </c>
      <c r="AJ285" s="181" t="s">
        <v>53</v>
      </c>
      <c r="AK285" s="173">
        <v>0.71684296594504904</v>
      </c>
      <c r="AL285" s="174">
        <v>-315.06447897027999</v>
      </c>
      <c r="AM285" s="168"/>
      <c r="AN285" s="168"/>
      <c r="AO285" s="176">
        <v>185</v>
      </c>
      <c r="AP285" s="176">
        <v>316</v>
      </c>
      <c r="AQ285" s="167"/>
      <c r="AR285" s="180">
        <v>59.1</v>
      </c>
      <c r="AS285" s="166">
        <v>5.7097473849678</v>
      </c>
      <c r="AT285" s="181" t="s">
        <v>54</v>
      </c>
      <c r="AU285" s="173">
        <v>0.356859211560487</v>
      </c>
      <c r="AV285" s="174">
        <v>-139.63383592896</v>
      </c>
      <c r="AW285" s="168"/>
      <c r="AX285" s="168"/>
      <c r="AY285" s="176">
        <v>107</v>
      </c>
      <c r="AZ285" s="176">
        <v>140</v>
      </c>
      <c r="BA285" s="167"/>
      <c r="BB285" s="184">
        <v>426.2</v>
      </c>
      <c r="BC285" s="180">
        <v>41.175877080766099</v>
      </c>
      <c r="BD285" s="181" t="s">
        <v>55</v>
      </c>
      <c r="BE285" s="178">
        <v>1.2867461587739399</v>
      </c>
      <c r="BF285" s="179">
        <v>28.7323281420801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8">
        <v>0.8</v>
      </c>
      <c r="BN285" s="186">
        <v>0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367</v>
      </c>
      <c r="D286" s="166">
        <v>3.9573386035000002</v>
      </c>
      <c r="E286" s="167"/>
      <c r="F286" s="168">
        <v>2.1999999999999999E-2</v>
      </c>
      <c r="G286" s="168">
        <v>2.1999999999999999E-2</v>
      </c>
      <c r="H286" s="169"/>
      <c r="I286" s="170">
        <v>4</v>
      </c>
      <c r="J286" s="170">
        <v>4</v>
      </c>
      <c r="K286" s="167"/>
      <c r="L286" s="171">
        <v>1636.3978400000001</v>
      </c>
      <c r="M286" s="171">
        <v>239.41399000000001</v>
      </c>
      <c r="N286" s="171">
        <v>1875.8118300000001</v>
      </c>
      <c r="O286" s="166">
        <v>474.00842281754001</v>
      </c>
      <c r="P286" s="172">
        <v>212.5</v>
      </c>
      <c r="Q286" s="178">
        <v>2.2306278720825401</v>
      </c>
      <c r="R286" s="179">
        <v>866.69048610749996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2546.6517050000002</v>
      </c>
      <c r="Y286" s="166">
        <v>643.52635954569496</v>
      </c>
      <c r="Z286" s="177">
        <v>573</v>
      </c>
      <c r="AA286" s="182">
        <v>1.1230826519122099</v>
      </c>
      <c r="AB286" s="183">
        <v>-174.41431876659999</v>
      </c>
      <c r="AC286" s="168">
        <v>1.2E-2</v>
      </c>
      <c r="AD286" s="168">
        <v>1.2E-2</v>
      </c>
      <c r="AE286" s="176">
        <v>0</v>
      </c>
      <c r="AF286" s="176">
        <v>175</v>
      </c>
      <c r="AG286" s="167"/>
      <c r="AH286" s="180">
        <v>228.05</v>
      </c>
      <c r="AI286" s="166">
        <v>57.627113282220797</v>
      </c>
      <c r="AJ286" s="181" t="s">
        <v>53</v>
      </c>
      <c r="AK286" s="188">
        <v>0.91471608384477499</v>
      </c>
      <c r="AL286" s="171">
        <v>-71.124798424600002</v>
      </c>
      <c r="AM286" s="168"/>
      <c r="AN286" s="168"/>
      <c r="AO286" s="176">
        <v>22</v>
      </c>
      <c r="AP286" s="176">
        <v>72</v>
      </c>
      <c r="AQ286" s="167"/>
      <c r="AR286" s="180">
        <v>18.8</v>
      </c>
      <c r="AS286" s="166">
        <v>4.7506675277603598</v>
      </c>
      <c r="AT286" s="181" t="s">
        <v>54</v>
      </c>
      <c r="AU286" s="173">
        <v>0.29691672048502199</v>
      </c>
      <c r="AV286" s="174">
        <v>-57.1809011872</v>
      </c>
      <c r="AW286" s="168"/>
      <c r="AX286" s="168"/>
      <c r="AY286" s="176">
        <v>45</v>
      </c>
      <c r="AZ286" s="176">
        <v>58</v>
      </c>
      <c r="BA286" s="167"/>
      <c r="BB286" s="184">
        <v>103.6</v>
      </c>
      <c r="BC286" s="180">
        <v>26.179210418934801</v>
      </c>
      <c r="BD286" s="181" t="s">
        <v>55</v>
      </c>
      <c r="BE286" s="188">
        <v>0.81810032559171197</v>
      </c>
      <c r="BF286" s="171">
        <v>-48.3618023744</v>
      </c>
      <c r="BG286" s="168"/>
      <c r="BH286" s="168"/>
      <c r="BI286" s="176">
        <v>24</v>
      </c>
      <c r="BJ286" s="176">
        <v>49</v>
      </c>
      <c r="BK286" s="169"/>
      <c r="BL286" s="185">
        <v>0.8</v>
      </c>
      <c r="BM286" s="182">
        <v>0.82</v>
      </c>
      <c r="BN286" s="186">
        <v>7.5000000000000002E-4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368</v>
      </c>
      <c r="D287" s="166">
        <v>1.8999134199000001</v>
      </c>
      <c r="E287" s="167"/>
      <c r="F287" s="168">
        <v>5.3999999999999999E-2</v>
      </c>
      <c r="G287" s="168">
        <v>5.3999999999999999E-2</v>
      </c>
      <c r="H287" s="169"/>
      <c r="I287" s="170">
        <v>4</v>
      </c>
      <c r="J287" s="170">
        <v>4</v>
      </c>
      <c r="K287" s="167"/>
      <c r="L287" s="171">
        <v>310.82416000000001</v>
      </c>
      <c r="M287" s="171">
        <v>-41.511789999999998</v>
      </c>
      <c r="N287" s="171">
        <v>269.31236999999999</v>
      </c>
      <c r="O287" s="166">
        <v>141.74981195415501</v>
      </c>
      <c r="P287" s="172">
        <v>212.5</v>
      </c>
      <c r="Q287" s="173">
        <v>0.66705793860778695</v>
      </c>
      <c r="R287" s="174">
        <v>-215.1655520745</v>
      </c>
      <c r="S287" s="168"/>
      <c r="T287" s="168"/>
      <c r="U287" s="175">
        <v>135</v>
      </c>
      <c r="V287" s="176">
        <v>216</v>
      </c>
      <c r="W287" s="167"/>
      <c r="X287" s="175">
        <v>1469.17057</v>
      </c>
      <c r="Y287" s="166">
        <v>773.28290574279299</v>
      </c>
      <c r="Z287" s="177">
        <v>573</v>
      </c>
      <c r="AA287" s="178">
        <v>1.3495338669158701</v>
      </c>
      <c r="AB287" s="179">
        <v>162.79010247676001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188.25</v>
      </c>
      <c r="AI287" s="166">
        <v>99.083462450572299</v>
      </c>
      <c r="AJ287" s="181" t="s">
        <v>53</v>
      </c>
      <c r="AK287" s="178">
        <v>1.5727533722313101</v>
      </c>
      <c r="AL287" s="179">
        <v>44.616545455560001</v>
      </c>
      <c r="AM287" s="168">
        <v>0.02</v>
      </c>
      <c r="AN287" s="168">
        <v>0.02</v>
      </c>
      <c r="AO287" s="176">
        <v>0</v>
      </c>
      <c r="AP287" s="176">
        <v>0</v>
      </c>
      <c r="AQ287" s="167"/>
      <c r="AR287" s="180">
        <v>15.6</v>
      </c>
      <c r="AS287" s="166">
        <v>8.21090047399165</v>
      </c>
      <c r="AT287" s="181" t="s">
        <v>54</v>
      </c>
      <c r="AU287" s="173">
        <v>0.51318127962447802</v>
      </c>
      <c r="AV287" s="174">
        <v>-20.87833766208</v>
      </c>
      <c r="AW287" s="168"/>
      <c r="AX287" s="168"/>
      <c r="AY287" s="176">
        <v>15</v>
      </c>
      <c r="AZ287" s="176">
        <v>21</v>
      </c>
      <c r="BA287" s="167"/>
      <c r="BB287" s="184">
        <v>69.400000000000006</v>
      </c>
      <c r="BC287" s="180">
        <v>36.527980313783402</v>
      </c>
      <c r="BD287" s="181" t="s">
        <v>55</v>
      </c>
      <c r="BE287" s="182">
        <v>1.14149938480573</v>
      </c>
      <c r="BF287" s="183">
        <v>-3.55667532416</v>
      </c>
      <c r="BG287" s="168">
        <v>1.4E-2</v>
      </c>
      <c r="BH287" s="168">
        <v>1.4E-2</v>
      </c>
      <c r="BI287" s="176">
        <v>0</v>
      </c>
      <c r="BJ287" s="176">
        <v>4</v>
      </c>
      <c r="BK287" s="169"/>
      <c r="BL287" s="185">
        <v>0.8</v>
      </c>
      <c r="BM287" s="188">
        <v>0.78</v>
      </c>
      <c r="BN287" s="186"/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369</v>
      </c>
      <c r="D288" s="166">
        <v>3.2823042082999998</v>
      </c>
      <c r="E288" s="167"/>
      <c r="F288" s="168">
        <v>2.8000000000000001E-2</v>
      </c>
      <c r="G288" s="168">
        <v>2.8000000000000001E-2</v>
      </c>
      <c r="H288" s="169"/>
      <c r="I288" s="170">
        <v>5</v>
      </c>
      <c r="J288" s="170">
        <v>5</v>
      </c>
      <c r="K288" s="167"/>
      <c r="L288" s="171">
        <v>2283.3649700000001</v>
      </c>
      <c r="M288" s="171">
        <v>402.97660999999999</v>
      </c>
      <c r="N288" s="171">
        <v>2686.3415799999998</v>
      </c>
      <c r="O288" s="166">
        <v>818.43162897790501</v>
      </c>
      <c r="P288" s="172">
        <v>236.798</v>
      </c>
      <c r="Q288" s="178">
        <v>3.45624384064859</v>
      </c>
      <c r="R288" s="179">
        <v>1753.6498936995699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1942.4928299999999</v>
      </c>
      <c r="Y288" s="166">
        <v>591.80767738956001</v>
      </c>
      <c r="Z288" s="177">
        <v>573</v>
      </c>
      <c r="AA288" s="182">
        <v>1.03282317170953</v>
      </c>
      <c r="AB288" s="183">
        <v>-314.41954362707997</v>
      </c>
      <c r="AC288" s="168">
        <v>3.0000000000000001E-3</v>
      </c>
      <c r="AD288" s="168">
        <v>3.0000000000000001E-3</v>
      </c>
      <c r="AE288" s="176">
        <v>0</v>
      </c>
      <c r="AF288" s="176">
        <v>315</v>
      </c>
      <c r="AG288" s="167"/>
      <c r="AH288" s="180">
        <v>125.75</v>
      </c>
      <c r="AI288" s="166">
        <v>38.311500707952199</v>
      </c>
      <c r="AJ288" s="181" t="s">
        <v>53</v>
      </c>
      <c r="AK288" s="173">
        <v>0.60811905885638395</v>
      </c>
      <c r="AL288" s="174">
        <v>-122.39219814748</v>
      </c>
      <c r="AM288" s="168"/>
      <c r="AN288" s="168"/>
      <c r="AO288" s="176">
        <v>82</v>
      </c>
      <c r="AP288" s="176">
        <v>123</v>
      </c>
      <c r="AQ288" s="167"/>
      <c r="AR288" s="180">
        <v>14</v>
      </c>
      <c r="AS288" s="166">
        <v>4.2652963014817598</v>
      </c>
      <c r="AT288" s="181" t="s">
        <v>54</v>
      </c>
      <c r="AU288" s="173">
        <v>0.26658101884260998</v>
      </c>
      <c r="AV288" s="174">
        <v>-49.020240799360003</v>
      </c>
      <c r="AW288" s="168"/>
      <c r="AX288" s="168"/>
      <c r="AY288" s="176">
        <v>39</v>
      </c>
      <c r="AZ288" s="176">
        <v>50</v>
      </c>
      <c r="BA288" s="167"/>
      <c r="BB288" s="184">
        <v>121.2</v>
      </c>
      <c r="BC288" s="180">
        <v>36.925279409970599</v>
      </c>
      <c r="BD288" s="181" t="s">
        <v>55</v>
      </c>
      <c r="BE288" s="182">
        <v>1.1539149815615799</v>
      </c>
      <c r="BF288" s="183">
        <v>-4.8404815987200003</v>
      </c>
      <c r="BG288" s="168">
        <v>1.4999999999999999E-2</v>
      </c>
      <c r="BH288" s="168">
        <v>1.4999999999999999E-2</v>
      </c>
      <c r="BI288" s="176">
        <v>0</v>
      </c>
      <c r="BJ288" s="176">
        <v>5</v>
      </c>
      <c r="BK288" s="169"/>
      <c r="BL288" s="185">
        <v>0.8</v>
      </c>
      <c r="BM288" s="182">
        <v>0.85</v>
      </c>
      <c r="BN288" s="186">
        <v>1.8749999999999999E-3</v>
      </c>
      <c r="BO288" s="187">
        <v>0.95</v>
      </c>
      <c r="BP288" s="178">
        <v>1</v>
      </c>
      <c r="BQ288" s="186">
        <v>2.5000000000000001E-3</v>
      </c>
    </row>
    <row r="289" spans="1:69" s="156" customFormat="1" ht="21.95" customHeight="1" x14ac:dyDescent="0.2">
      <c r="A289" s="189"/>
      <c r="B289" s="189"/>
      <c r="C289" s="190" t="s">
        <v>370</v>
      </c>
      <c r="D289" s="191">
        <v>1158.5156432321</v>
      </c>
      <c r="E289" s="192"/>
      <c r="F289" s="189"/>
      <c r="G289" s="189"/>
      <c r="H289" s="193"/>
      <c r="I289" s="189"/>
      <c r="J289" s="189"/>
      <c r="K289" s="192"/>
      <c r="L289" s="194">
        <v>660082.57386999996</v>
      </c>
      <c r="M289" s="194">
        <v>392360.86168999999</v>
      </c>
      <c r="N289" s="194">
        <v>1052443.4355599999</v>
      </c>
      <c r="O289" s="191">
        <v>908.441281486565</v>
      </c>
      <c r="P289" s="195"/>
      <c r="Q289" s="189"/>
      <c r="R289" s="189"/>
      <c r="S289" s="189"/>
      <c r="T289" s="189"/>
      <c r="U289" s="196">
        <v>37805</v>
      </c>
      <c r="V289" s="196">
        <v>41095</v>
      </c>
      <c r="W289" s="192"/>
      <c r="X289" s="197">
        <v>693338.06107000005</v>
      </c>
      <c r="Y289" s="198">
        <v>598.47103931689901</v>
      </c>
      <c r="Z289" s="199"/>
      <c r="AA289" s="200"/>
      <c r="AB289" s="200"/>
      <c r="AC289" s="200"/>
      <c r="AD289" s="200"/>
      <c r="AE289" s="201">
        <v>50925</v>
      </c>
      <c r="AF289" s="201">
        <v>131931</v>
      </c>
      <c r="AG289" s="192"/>
      <c r="AH289" s="198">
        <v>64134.3</v>
      </c>
      <c r="AI289" s="202">
        <v>55.359028058588997</v>
      </c>
      <c r="AJ289" s="199"/>
      <c r="AK289" s="200"/>
      <c r="AL289" s="200"/>
      <c r="AM289" s="200"/>
      <c r="AN289" s="200"/>
      <c r="AO289" s="201">
        <v>13475</v>
      </c>
      <c r="AP289" s="201">
        <v>25877</v>
      </c>
      <c r="AQ289" s="192"/>
      <c r="AR289" s="198">
        <v>12607.4</v>
      </c>
      <c r="AS289" s="202">
        <v>10.882373555895301</v>
      </c>
      <c r="AT289" s="199"/>
      <c r="AU289" s="200"/>
      <c r="AV289" s="200"/>
      <c r="AW289" s="200"/>
      <c r="AX289" s="203"/>
      <c r="AY289" s="201">
        <v>7960</v>
      </c>
      <c r="AZ289" s="201">
        <v>11124</v>
      </c>
      <c r="BA289" s="192"/>
      <c r="BB289" s="200">
        <v>48395</v>
      </c>
      <c r="BC289" s="202">
        <v>41.773281425000597</v>
      </c>
      <c r="BD289" s="199"/>
      <c r="BE289" s="200"/>
      <c r="BF289" s="200"/>
      <c r="BG289" s="200"/>
      <c r="BH289" s="200"/>
      <c r="BI289" s="201">
        <v>890</v>
      </c>
      <c r="BJ289" s="201">
        <v>2880</v>
      </c>
      <c r="BK289" s="200"/>
      <c r="BL289" s="200"/>
      <c r="BM289" s="200"/>
      <c r="BN289" s="200"/>
      <c r="BO289" s="200"/>
      <c r="BP289" s="200"/>
      <c r="BQ289" s="200"/>
    </row>
    <row r="29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P4:P5"/>
    <mergeCell ref="Q4:Q5"/>
    <mergeCell ref="R4:R5"/>
    <mergeCell ref="S4:S5"/>
    <mergeCell ref="T4:T5"/>
    <mergeCell ref="AI4:AI5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29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8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715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716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711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710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717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712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15" t="s">
        <v>706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1.9099567099000001</v>
      </c>
      <c r="E6" s="167"/>
      <c r="F6" s="168">
        <v>4.2000000000000003E-2</v>
      </c>
      <c r="G6" s="168">
        <v>4.2000000000000003E-2</v>
      </c>
      <c r="H6" s="169"/>
      <c r="I6" s="170">
        <v>5</v>
      </c>
      <c r="J6" s="170">
        <v>5</v>
      </c>
      <c r="K6" s="167"/>
      <c r="L6" s="171">
        <v>58.700760000000002</v>
      </c>
      <c r="M6" s="171">
        <v>215.90378000000001</v>
      </c>
      <c r="N6" s="171">
        <v>274.60453999999999</v>
      </c>
      <c r="O6" s="166">
        <v>143.775269133915</v>
      </c>
      <c r="P6" s="172">
        <v>234.65600000000001</v>
      </c>
      <c r="Q6" s="173">
        <v>0.61270655399357099</v>
      </c>
      <c r="R6" s="174">
        <v>-263.21482206195299</v>
      </c>
      <c r="S6" s="168"/>
      <c r="T6" s="168"/>
      <c r="U6" s="175">
        <v>174</v>
      </c>
      <c r="V6" s="176">
        <v>264</v>
      </c>
      <c r="W6" s="167"/>
      <c r="X6" s="175">
        <v>1579.6066949999999</v>
      </c>
      <c r="Y6" s="166">
        <v>827.03795683552596</v>
      </c>
      <c r="Z6" s="177">
        <v>573</v>
      </c>
      <c r="AA6" s="178">
        <v>1.44334721960825</v>
      </c>
      <c r="AB6" s="179">
        <v>266.32046127275999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129.80000000000001</v>
      </c>
      <c r="AI6" s="166">
        <v>67.959655487058598</v>
      </c>
      <c r="AJ6" s="181" t="s">
        <v>53</v>
      </c>
      <c r="AK6" s="182">
        <v>1.0787246902707699</v>
      </c>
      <c r="AL6" s="183">
        <v>-14.592727268439999</v>
      </c>
      <c r="AM6" s="168">
        <v>8.0000000000000002E-3</v>
      </c>
      <c r="AN6" s="168">
        <v>8.0000000000000002E-3</v>
      </c>
      <c r="AO6" s="176">
        <v>0</v>
      </c>
      <c r="AP6" s="176">
        <v>15</v>
      </c>
      <c r="AQ6" s="167"/>
      <c r="AR6" s="180">
        <v>20.2</v>
      </c>
      <c r="AS6" s="166">
        <v>10.576155938664</v>
      </c>
      <c r="AT6" s="181" t="s">
        <v>54</v>
      </c>
      <c r="AU6" s="173">
        <v>0.66100974616649799</v>
      </c>
      <c r="AV6" s="174">
        <v>-16.47116883008</v>
      </c>
      <c r="AW6" s="168"/>
      <c r="AX6" s="168"/>
      <c r="AY6" s="176">
        <v>11</v>
      </c>
      <c r="AZ6" s="176">
        <v>17</v>
      </c>
      <c r="BA6" s="167"/>
      <c r="BB6" s="184">
        <v>69.400000000000006</v>
      </c>
      <c r="BC6" s="180">
        <v>36.335902086300997</v>
      </c>
      <c r="BD6" s="181" t="s">
        <v>55</v>
      </c>
      <c r="BE6" s="182">
        <v>1.1354969401969099</v>
      </c>
      <c r="BF6" s="183">
        <v>-3.94233766015999</v>
      </c>
      <c r="BG6" s="168">
        <v>1.4E-2</v>
      </c>
      <c r="BH6" s="168">
        <v>1.4E-2</v>
      </c>
      <c r="BI6" s="176">
        <v>0</v>
      </c>
      <c r="BJ6" s="176">
        <v>4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9.1868593772999994</v>
      </c>
      <c r="E7" s="167"/>
      <c r="F7" s="168">
        <v>0.05</v>
      </c>
      <c r="G7" s="168">
        <v>0.05</v>
      </c>
      <c r="H7" s="169"/>
      <c r="I7" s="170">
        <v>5</v>
      </c>
      <c r="J7" s="170">
        <v>5</v>
      </c>
      <c r="K7" s="167"/>
      <c r="L7" s="171">
        <v>2829.2645499999999</v>
      </c>
      <c r="M7" s="171">
        <v>6440.2110300000004</v>
      </c>
      <c r="N7" s="171">
        <v>9269.4755800000003</v>
      </c>
      <c r="O7" s="166">
        <v>1008.99286680105</v>
      </c>
      <c r="P7" s="172">
        <v>244.07400000000001</v>
      </c>
      <c r="Q7" s="178">
        <v>4.1339629243633098</v>
      </c>
      <c r="R7" s="179">
        <v>6578.7473612138601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6387.3384850000002</v>
      </c>
      <c r="Y7" s="166">
        <v>695.26899484089301</v>
      </c>
      <c r="Z7" s="177">
        <v>573</v>
      </c>
      <c r="AA7" s="178">
        <v>1.2133839351499001</v>
      </c>
      <c r="AB7" s="179">
        <v>70.453977168520396</v>
      </c>
      <c r="AC7" s="168">
        <v>0.02</v>
      </c>
      <c r="AD7" s="168">
        <v>0.02</v>
      </c>
      <c r="AE7" s="176">
        <v>0</v>
      </c>
      <c r="AF7" s="176">
        <v>0</v>
      </c>
      <c r="AG7" s="167"/>
      <c r="AH7" s="180">
        <v>492.35</v>
      </c>
      <c r="AI7" s="166">
        <v>53.592852549431399</v>
      </c>
      <c r="AJ7" s="181" t="s">
        <v>53</v>
      </c>
      <c r="AK7" s="188">
        <v>0.85068019919732396</v>
      </c>
      <c r="AL7" s="171">
        <v>-202.17656892388001</v>
      </c>
      <c r="AM7" s="168"/>
      <c r="AN7" s="168"/>
      <c r="AO7" s="176">
        <v>87</v>
      </c>
      <c r="AP7" s="176">
        <v>203</v>
      </c>
      <c r="AQ7" s="167"/>
      <c r="AR7" s="180">
        <v>80.7</v>
      </c>
      <c r="AS7" s="166">
        <v>8.7842859769251795</v>
      </c>
      <c r="AT7" s="181" t="s">
        <v>54</v>
      </c>
      <c r="AU7" s="173">
        <v>0.54901787355782405</v>
      </c>
      <c r="AV7" s="174">
        <v>-95.687700044159996</v>
      </c>
      <c r="AW7" s="168"/>
      <c r="AX7" s="168"/>
      <c r="AY7" s="176">
        <v>67</v>
      </c>
      <c r="AZ7" s="176">
        <v>96</v>
      </c>
      <c r="BA7" s="167"/>
      <c r="BB7" s="184">
        <v>399</v>
      </c>
      <c r="BC7" s="180">
        <v>43.431599811563203</v>
      </c>
      <c r="BD7" s="181" t="s">
        <v>55</v>
      </c>
      <c r="BE7" s="178">
        <v>1.3572374941113501</v>
      </c>
      <c r="BF7" s="179">
        <v>46.224599911680102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4.5433852545000004</v>
      </c>
      <c r="E8" s="167"/>
      <c r="F8" s="168">
        <v>0.05</v>
      </c>
      <c r="G8" s="168">
        <v>0.05</v>
      </c>
      <c r="H8" s="169"/>
      <c r="I8" s="170">
        <v>5</v>
      </c>
      <c r="J8" s="170">
        <v>5</v>
      </c>
      <c r="K8" s="167"/>
      <c r="L8" s="171">
        <v>1008.32042</v>
      </c>
      <c r="M8" s="171">
        <v>1032.5092</v>
      </c>
      <c r="N8" s="171">
        <v>2040.82962</v>
      </c>
      <c r="O8" s="166">
        <v>449.18700609389401</v>
      </c>
      <c r="P8" s="172">
        <v>214.66499999999999</v>
      </c>
      <c r="Q8" s="178">
        <v>2.0925022993682898</v>
      </c>
      <c r="R8" s="179">
        <v>870.46266521130894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3633.8936950000002</v>
      </c>
      <c r="Y8" s="166">
        <v>799.82072649480995</v>
      </c>
      <c r="Z8" s="177">
        <v>573</v>
      </c>
      <c r="AA8" s="178">
        <v>1.3958476902178201</v>
      </c>
      <c r="AB8" s="179">
        <v>509.86199400579898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255.85</v>
      </c>
      <c r="AI8" s="166">
        <v>56.3126359902218</v>
      </c>
      <c r="AJ8" s="181" t="s">
        <v>53</v>
      </c>
      <c r="AK8" s="188">
        <v>0.89385136492415596</v>
      </c>
      <c r="AL8" s="171">
        <v>-87.629925240199995</v>
      </c>
      <c r="AM8" s="168"/>
      <c r="AN8" s="168"/>
      <c r="AO8" s="176">
        <v>31</v>
      </c>
      <c r="AP8" s="176">
        <v>88</v>
      </c>
      <c r="AQ8" s="167"/>
      <c r="AR8" s="180">
        <v>70.5</v>
      </c>
      <c r="AS8" s="166">
        <v>15.5170640504617</v>
      </c>
      <c r="AT8" s="181" t="s">
        <v>54</v>
      </c>
      <c r="AU8" s="188">
        <v>0.96981650315385903</v>
      </c>
      <c r="AV8" s="171">
        <v>-16.732996886399999</v>
      </c>
      <c r="AW8" s="168"/>
      <c r="AX8" s="168"/>
      <c r="AY8" s="176">
        <v>3</v>
      </c>
      <c r="AZ8" s="176">
        <v>17</v>
      </c>
      <c r="BA8" s="167"/>
      <c r="BB8" s="184">
        <v>202.6</v>
      </c>
      <c r="BC8" s="180">
        <v>44.592300377638999</v>
      </c>
      <c r="BD8" s="181" t="s">
        <v>55</v>
      </c>
      <c r="BE8" s="178">
        <v>1.3935093868012201</v>
      </c>
      <c r="BF8" s="179">
        <v>28.1340062272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0.87</v>
      </c>
      <c r="BN8" s="186">
        <v>2.6250000000000002E-3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2.7250147438000001</v>
      </c>
      <c r="E9" s="167"/>
      <c r="F9" s="168">
        <v>2E-3</v>
      </c>
      <c r="G9" s="168">
        <v>2E-3</v>
      </c>
      <c r="H9" s="169"/>
      <c r="I9" s="170">
        <v>3</v>
      </c>
      <c r="J9" s="170">
        <v>3</v>
      </c>
      <c r="K9" s="167"/>
      <c r="L9" s="171">
        <v>840.03733</v>
      </c>
      <c r="M9" s="171">
        <v>-571.91517999999996</v>
      </c>
      <c r="N9" s="171">
        <v>268.12214999999998</v>
      </c>
      <c r="O9" s="166">
        <v>98.392917179635802</v>
      </c>
      <c r="P9" s="172">
        <v>212.5</v>
      </c>
      <c r="Q9" s="173">
        <v>0.46302549261005099</v>
      </c>
      <c r="R9" s="174">
        <v>-426.756609669</v>
      </c>
      <c r="S9" s="168"/>
      <c r="T9" s="168"/>
      <c r="U9" s="175">
        <v>311</v>
      </c>
      <c r="V9" s="176">
        <v>427</v>
      </c>
      <c r="W9" s="167"/>
      <c r="X9" s="175">
        <v>1589.8005700000001</v>
      </c>
      <c r="Y9" s="166">
        <v>583.40989663161997</v>
      </c>
      <c r="Z9" s="177">
        <v>573</v>
      </c>
      <c r="AA9" s="182">
        <v>1.0181673588684499</v>
      </c>
      <c r="AB9" s="183">
        <v>-283.91956783687999</v>
      </c>
      <c r="AC9" s="168">
        <v>2E-3</v>
      </c>
      <c r="AD9" s="168">
        <v>2E-3</v>
      </c>
      <c r="AE9" s="176">
        <v>0</v>
      </c>
      <c r="AF9" s="176">
        <v>284</v>
      </c>
      <c r="AG9" s="167"/>
      <c r="AH9" s="180">
        <v>107</v>
      </c>
      <c r="AI9" s="166">
        <v>39.265842595328401</v>
      </c>
      <c r="AJ9" s="181" t="s">
        <v>53</v>
      </c>
      <c r="AK9" s="173">
        <v>0.62326734278299101</v>
      </c>
      <c r="AL9" s="174">
        <v>-99.011114631279995</v>
      </c>
      <c r="AM9" s="168"/>
      <c r="AN9" s="168"/>
      <c r="AO9" s="176">
        <v>65</v>
      </c>
      <c r="AP9" s="176">
        <v>100</v>
      </c>
      <c r="AQ9" s="167"/>
      <c r="AR9" s="180">
        <v>7</v>
      </c>
      <c r="AS9" s="166">
        <v>2.5687934408158801</v>
      </c>
      <c r="AT9" s="181" t="s">
        <v>54</v>
      </c>
      <c r="AU9" s="173">
        <v>0.16054959005099301</v>
      </c>
      <c r="AV9" s="174">
        <v>-45.320283080960003</v>
      </c>
      <c r="AW9" s="168"/>
      <c r="AX9" s="168"/>
      <c r="AY9" s="176">
        <v>37</v>
      </c>
      <c r="AZ9" s="176">
        <v>46</v>
      </c>
      <c r="BA9" s="167"/>
      <c r="BB9" s="184">
        <v>86</v>
      </c>
      <c r="BC9" s="180">
        <v>31.559462272880801</v>
      </c>
      <c r="BD9" s="181" t="s">
        <v>55</v>
      </c>
      <c r="BE9" s="188">
        <v>0.98623319602752402</v>
      </c>
      <c r="BF9" s="171">
        <v>-18.640566161919999</v>
      </c>
      <c r="BG9" s="168"/>
      <c r="BH9" s="168"/>
      <c r="BI9" s="176">
        <v>2</v>
      </c>
      <c r="BJ9" s="176">
        <v>19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6.6645704357</v>
      </c>
      <c r="E10" s="167"/>
      <c r="F10" s="168">
        <v>5.8000000000000003E-2</v>
      </c>
      <c r="G10" s="168">
        <v>5.8000000000000003E-2</v>
      </c>
      <c r="H10" s="169"/>
      <c r="I10" s="170">
        <v>6</v>
      </c>
      <c r="J10" s="170">
        <v>6</v>
      </c>
      <c r="K10" s="167"/>
      <c r="L10" s="171">
        <v>3055.7057199999999</v>
      </c>
      <c r="M10" s="171">
        <v>3290.4430200000002</v>
      </c>
      <c r="N10" s="171">
        <v>6346.1487399999996</v>
      </c>
      <c r="O10" s="166">
        <v>952.22172249927496</v>
      </c>
      <c r="P10" s="172">
        <v>234.65600000000001</v>
      </c>
      <c r="Q10" s="178">
        <v>4.0579474741718702</v>
      </c>
      <c r="R10" s="179">
        <v>4469.4910118084599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5104.9702900000002</v>
      </c>
      <c r="Y10" s="166">
        <v>765.98639616055095</v>
      </c>
      <c r="Z10" s="177">
        <v>573</v>
      </c>
      <c r="AA10" s="178">
        <v>1.3367999932993899</v>
      </c>
      <c r="AB10" s="179">
        <v>522.41165841268003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451.7</v>
      </c>
      <c r="AI10" s="166">
        <v>67.776311220357996</v>
      </c>
      <c r="AJ10" s="181" t="s">
        <v>53</v>
      </c>
      <c r="AK10" s="182">
        <v>1.0758144638152101</v>
      </c>
      <c r="AL10" s="183">
        <v>-52.14152493892</v>
      </c>
      <c r="AM10" s="168">
        <v>8.0000000000000002E-3</v>
      </c>
      <c r="AN10" s="168">
        <v>8.0000000000000002E-3</v>
      </c>
      <c r="AO10" s="176">
        <v>0</v>
      </c>
      <c r="AP10" s="176">
        <v>53</v>
      </c>
      <c r="AQ10" s="167"/>
      <c r="AR10" s="180">
        <v>58.7</v>
      </c>
      <c r="AS10" s="166">
        <v>8.8077694678658691</v>
      </c>
      <c r="AT10" s="181" t="s">
        <v>54</v>
      </c>
      <c r="AU10" s="173">
        <v>0.55048559174161704</v>
      </c>
      <c r="AV10" s="174">
        <v>-69.259752365439994</v>
      </c>
      <c r="AW10" s="168"/>
      <c r="AX10" s="168"/>
      <c r="AY10" s="176">
        <v>48</v>
      </c>
      <c r="AZ10" s="176">
        <v>70</v>
      </c>
      <c r="BA10" s="167"/>
      <c r="BB10" s="184">
        <v>258.8</v>
      </c>
      <c r="BC10" s="180">
        <v>38.832210192226398</v>
      </c>
      <c r="BD10" s="181" t="s">
        <v>55</v>
      </c>
      <c r="BE10" s="178">
        <v>1.2135065685070701</v>
      </c>
      <c r="BF10" s="179">
        <v>2.8804952691200199</v>
      </c>
      <c r="BG10" s="168">
        <v>0.02</v>
      </c>
      <c r="BH10" s="168">
        <v>0.02</v>
      </c>
      <c r="BI10" s="176">
        <v>0</v>
      </c>
      <c r="BJ10" s="176">
        <v>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61</v>
      </c>
      <c r="D11" s="166">
        <v>5.6138556675000002</v>
      </c>
      <c r="E11" s="167"/>
      <c r="F11" s="168">
        <v>3.5000000000000003E-2</v>
      </c>
      <c r="G11" s="168">
        <v>3.5000000000000003E-2</v>
      </c>
      <c r="H11" s="169"/>
      <c r="I11" s="170">
        <v>4</v>
      </c>
      <c r="J11" s="170">
        <v>4</v>
      </c>
      <c r="K11" s="167"/>
      <c r="L11" s="171">
        <v>1685.3670500000001</v>
      </c>
      <c r="M11" s="171">
        <v>2668.64003</v>
      </c>
      <c r="N11" s="171">
        <v>4354.0070800000003</v>
      </c>
      <c r="O11" s="166">
        <v>775.58229813538401</v>
      </c>
      <c r="P11" s="172">
        <v>216.447</v>
      </c>
      <c r="Q11" s="178">
        <v>3.58324346438335</v>
      </c>
      <c r="R11" s="179">
        <v>2895.8844188039502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3380.7429200000001</v>
      </c>
      <c r="Y11" s="166">
        <v>602.21407892118702</v>
      </c>
      <c r="Z11" s="177">
        <v>573</v>
      </c>
      <c r="AA11" s="182">
        <v>1.05098443092703</v>
      </c>
      <c r="AB11" s="183">
        <v>-479.34423697300002</v>
      </c>
      <c r="AC11" s="168">
        <v>5.0000000000000001E-3</v>
      </c>
      <c r="AD11" s="168">
        <v>5.0000000000000001E-3</v>
      </c>
      <c r="AE11" s="176">
        <v>0</v>
      </c>
      <c r="AF11" s="176">
        <v>480</v>
      </c>
      <c r="AG11" s="167"/>
      <c r="AH11" s="180">
        <v>341.6</v>
      </c>
      <c r="AI11" s="166">
        <v>60.849444701189398</v>
      </c>
      <c r="AJ11" s="181" t="s">
        <v>53</v>
      </c>
      <c r="AK11" s="188">
        <v>0.96586420160618103</v>
      </c>
      <c r="AL11" s="171">
        <v>-82.807488462999999</v>
      </c>
      <c r="AM11" s="168"/>
      <c r="AN11" s="168"/>
      <c r="AO11" s="176">
        <v>13</v>
      </c>
      <c r="AP11" s="176">
        <v>83</v>
      </c>
      <c r="AQ11" s="167"/>
      <c r="AR11" s="180">
        <v>53.2</v>
      </c>
      <c r="AS11" s="166">
        <v>9.4765528632999896</v>
      </c>
      <c r="AT11" s="181" t="s">
        <v>54</v>
      </c>
      <c r="AU11" s="173">
        <v>0.59228455395624902</v>
      </c>
      <c r="AV11" s="174">
        <v>-54.586028816000002</v>
      </c>
      <c r="AW11" s="168"/>
      <c r="AX11" s="168"/>
      <c r="AY11" s="176">
        <v>37</v>
      </c>
      <c r="AZ11" s="176">
        <v>55</v>
      </c>
      <c r="BA11" s="167"/>
      <c r="BB11" s="184">
        <v>221.2</v>
      </c>
      <c r="BC11" s="180">
        <v>39.402509273721002</v>
      </c>
      <c r="BD11" s="181" t="s">
        <v>55</v>
      </c>
      <c r="BE11" s="178">
        <v>1.23132841480378</v>
      </c>
      <c r="BF11" s="179">
        <v>5.6279423680000198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8">
        <v>0.78</v>
      </c>
      <c r="BN11" s="186"/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62</v>
      </c>
      <c r="D12" s="166">
        <v>2.4971585251000001</v>
      </c>
      <c r="E12" s="167"/>
      <c r="F12" s="168">
        <v>7.0499999999999993E-2</v>
      </c>
      <c r="G12" s="168">
        <v>7.0499999999999993E-2</v>
      </c>
      <c r="H12" s="169"/>
      <c r="I12" s="170">
        <v>7</v>
      </c>
      <c r="J12" s="170">
        <v>7</v>
      </c>
      <c r="K12" s="167"/>
      <c r="L12" s="171">
        <v>1614.2992899999999</v>
      </c>
      <c r="M12" s="171">
        <v>1450.84898</v>
      </c>
      <c r="N12" s="171">
        <v>3065.1482700000001</v>
      </c>
      <c r="O12" s="166">
        <v>1227.45442037055</v>
      </c>
      <c r="P12" s="172">
        <v>223.197</v>
      </c>
      <c r="Q12" s="178">
        <v>5.4994216784748398</v>
      </c>
      <c r="R12" s="179">
        <v>2396.3183204079101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2303.25443</v>
      </c>
      <c r="Y12" s="166">
        <v>922.35010586993701</v>
      </c>
      <c r="Z12" s="177">
        <v>573</v>
      </c>
      <c r="AA12" s="178">
        <v>1.60968604863863</v>
      </c>
      <c r="AB12" s="179">
        <v>586.20822814124006</v>
      </c>
      <c r="AC12" s="168">
        <v>0.02</v>
      </c>
      <c r="AD12" s="168">
        <v>0.02</v>
      </c>
      <c r="AE12" s="176">
        <v>0</v>
      </c>
      <c r="AF12" s="176">
        <v>0</v>
      </c>
      <c r="AG12" s="167"/>
      <c r="AH12" s="180">
        <v>190.95</v>
      </c>
      <c r="AI12" s="166">
        <v>76.466911523910298</v>
      </c>
      <c r="AJ12" s="181" t="s">
        <v>53</v>
      </c>
      <c r="AK12" s="178">
        <v>1.21376050037953</v>
      </c>
      <c r="AL12" s="179">
        <v>2.16481550244001</v>
      </c>
      <c r="AM12" s="168">
        <v>0.02</v>
      </c>
      <c r="AN12" s="168">
        <v>0.02</v>
      </c>
      <c r="AO12" s="176">
        <v>0</v>
      </c>
      <c r="AP12" s="176">
        <v>0</v>
      </c>
      <c r="AQ12" s="167"/>
      <c r="AR12" s="180">
        <v>40.4</v>
      </c>
      <c r="AS12" s="166">
        <v>16.1783881935898</v>
      </c>
      <c r="AT12" s="181" t="s">
        <v>54</v>
      </c>
      <c r="AU12" s="182">
        <v>1.0111492620993601</v>
      </c>
      <c r="AV12" s="183">
        <v>-7.5454436819200099</v>
      </c>
      <c r="AW12" s="168">
        <v>5.0000000000000001E-4</v>
      </c>
      <c r="AX12" s="168">
        <v>5.0000000000000001E-4</v>
      </c>
      <c r="AY12" s="176">
        <v>0</v>
      </c>
      <c r="AZ12" s="176">
        <v>8</v>
      </c>
      <c r="BA12" s="167"/>
      <c r="BB12" s="184">
        <v>156.80000000000001</v>
      </c>
      <c r="BC12" s="180">
        <v>62.791368038487199</v>
      </c>
      <c r="BD12" s="181" t="s">
        <v>55</v>
      </c>
      <c r="BE12" s="178">
        <v>1.9622302512027201</v>
      </c>
      <c r="BF12" s="179">
        <v>60.909112636160003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2">
        <v>0.82</v>
      </c>
      <c r="BN12" s="186">
        <v>7.5000000000000002E-4</v>
      </c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63</v>
      </c>
      <c r="D13" s="166">
        <v>2.8322348252</v>
      </c>
      <c r="E13" s="167"/>
      <c r="F13" s="168">
        <v>2.5000000000000001E-2</v>
      </c>
      <c r="G13" s="168">
        <v>2.5000000000000001E-2</v>
      </c>
      <c r="H13" s="169"/>
      <c r="I13" s="170">
        <v>3</v>
      </c>
      <c r="J13" s="170">
        <v>3</v>
      </c>
      <c r="K13" s="167"/>
      <c r="L13" s="171">
        <v>1212.05405</v>
      </c>
      <c r="M13" s="171">
        <v>-1081.65354</v>
      </c>
      <c r="N13" s="171">
        <v>130.40051</v>
      </c>
      <c r="O13" s="166">
        <v>46.041560127625303</v>
      </c>
      <c r="P13" s="172">
        <v>212.5</v>
      </c>
      <c r="Q13" s="173">
        <v>0.21666616530647201</v>
      </c>
      <c r="R13" s="174">
        <v>-591.81937042599998</v>
      </c>
      <c r="S13" s="168"/>
      <c r="T13" s="168"/>
      <c r="U13" s="175">
        <v>472</v>
      </c>
      <c r="V13" s="176">
        <v>592</v>
      </c>
      <c r="W13" s="167"/>
      <c r="X13" s="175">
        <v>2081.048065</v>
      </c>
      <c r="Y13" s="166">
        <v>734.77243005549406</v>
      </c>
      <c r="Z13" s="177">
        <v>573</v>
      </c>
      <c r="AA13" s="178">
        <v>1.2823253578629901</v>
      </c>
      <c r="AB13" s="179">
        <v>133.60339919248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188.2</v>
      </c>
      <c r="AI13" s="166">
        <v>66.449292384048803</v>
      </c>
      <c r="AJ13" s="181" t="s">
        <v>53</v>
      </c>
      <c r="AK13" s="182">
        <v>1.0547506727626801</v>
      </c>
      <c r="AL13" s="183">
        <v>-25.916952785119999</v>
      </c>
      <c r="AM13" s="168">
        <v>5.0000000000000001E-3</v>
      </c>
      <c r="AN13" s="168">
        <v>5.0000000000000001E-3</v>
      </c>
      <c r="AO13" s="176">
        <v>0</v>
      </c>
      <c r="AP13" s="176">
        <v>26</v>
      </c>
      <c r="AQ13" s="167"/>
      <c r="AR13" s="180">
        <v>19.3</v>
      </c>
      <c r="AS13" s="166">
        <v>6.8144067110103101</v>
      </c>
      <c r="AT13" s="181" t="s">
        <v>54</v>
      </c>
      <c r="AU13" s="173">
        <v>0.425900419438144</v>
      </c>
      <c r="AV13" s="174">
        <v>-35.078908643840002</v>
      </c>
      <c r="AW13" s="168"/>
      <c r="AX13" s="168"/>
      <c r="AY13" s="176">
        <v>27</v>
      </c>
      <c r="AZ13" s="176">
        <v>36</v>
      </c>
      <c r="BA13" s="167"/>
      <c r="BB13" s="184">
        <v>70.400000000000006</v>
      </c>
      <c r="BC13" s="180">
        <v>24.856695982130901</v>
      </c>
      <c r="BD13" s="181" t="s">
        <v>55</v>
      </c>
      <c r="BE13" s="173">
        <v>0.77677174944159</v>
      </c>
      <c r="BF13" s="174">
        <v>-38.35781728768</v>
      </c>
      <c r="BG13" s="168"/>
      <c r="BH13" s="168"/>
      <c r="BI13" s="176">
        <v>21</v>
      </c>
      <c r="BJ13" s="176">
        <v>39</v>
      </c>
      <c r="BK13" s="169"/>
      <c r="BL13" s="185">
        <v>0.8</v>
      </c>
      <c r="BM13" s="188">
        <v>0.8</v>
      </c>
      <c r="BN13" s="186">
        <v>0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64</v>
      </c>
      <c r="C14" s="165" t="s">
        <v>65</v>
      </c>
      <c r="D14" s="166">
        <v>3.7165962368000001</v>
      </c>
      <c r="E14" s="167"/>
      <c r="F14" s="168">
        <v>1.2E-2</v>
      </c>
      <c r="G14" s="168">
        <v>1.2E-2</v>
      </c>
      <c r="H14" s="169"/>
      <c r="I14" s="170">
        <v>4</v>
      </c>
      <c r="J14" s="170">
        <v>4</v>
      </c>
      <c r="K14" s="167"/>
      <c r="L14" s="171">
        <v>3308.9760999999999</v>
      </c>
      <c r="M14" s="171">
        <v>-2216.8572899999999</v>
      </c>
      <c r="N14" s="171">
        <v>1092.1188099999999</v>
      </c>
      <c r="O14" s="166">
        <v>293.84919437477498</v>
      </c>
      <c r="P14" s="172">
        <v>231.52600000000001</v>
      </c>
      <c r="Q14" s="178">
        <v>1.26918443014942</v>
      </c>
      <c r="R14" s="179">
        <v>59.532417614372001</v>
      </c>
      <c r="S14" s="168">
        <v>0.01</v>
      </c>
      <c r="T14" s="168">
        <v>0.01</v>
      </c>
      <c r="U14" s="175">
        <v>0</v>
      </c>
      <c r="V14" s="176">
        <v>0</v>
      </c>
      <c r="W14" s="167"/>
      <c r="X14" s="175">
        <v>2163.8495050000001</v>
      </c>
      <c r="Y14" s="166">
        <v>582.21269331722704</v>
      </c>
      <c r="Z14" s="177">
        <v>573</v>
      </c>
      <c r="AA14" s="182">
        <v>1.0160779988084201</v>
      </c>
      <c r="AB14" s="183">
        <v>-391.68206742368102</v>
      </c>
      <c r="AC14" s="168">
        <v>2E-3</v>
      </c>
      <c r="AD14" s="168">
        <v>2E-3</v>
      </c>
      <c r="AE14" s="176">
        <v>0</v>
      </c>
      <c r="AF14" s="176">
        <v>392</v>
      </c>
      <c r="AG14" s="167"/>
      <c r="AH14" s="180">
        <v>195</v>
      </c>
      <c r="AI14" s="166">
        <v>52.467361955867297</v>
      </c>
      <c r="AJ14" s="181" t="s">
        <v>53</v>
      </c>
      <c r="AK14" s="188">
        <v>0.83281526914075099</v>
      </c>
      <c r="AL14" s="171">
        <v>-85.974675502080004</v>
      </c>
      <c r="AM14" s="168"/>
      <c r="AN14" s="168"/>
      <c r="AO14" s="176">
        <v>40</v>
      </c>
      <c r="AP14" s="176">
        <v>86</v>
      </c>
      <c r="AQ14" s="167"/>
      <c r="AR14" s="180">
        <v>19.600000000000001</v>
      </c>
      <c r="AS14" s="166">
        <v>5.2736425350512803</v>
      </c>
      <c r="AT14" s="181" t="s">
        <v>54</v>
      </c>
      <c r="AU14" s="173">
        <v>0.32960265844070502</v>
      </c>
      <c r="AV14" s="174">
        <v>-51.758647746560001</v>
      </c>
      <c r="AW14" s="168"/>
      <c r="AX14" s="168"/>
      <c r="AY14" s="176">
        <v>40</v>
      </c>
      <c r="AZ14" s="176">
        <v>52</v>
      </c>
      <c r="BA14" s="167"/>
      <c r="BB14" s="184">
        <v>105.4</v>
      </c>
      <c r="BC14" s="180">
        <v>28.359281795632899</v>
      </c>
      <c r="BD14" s="181" t="s">
        <v>55</v>
      </c>
      <c r="BE14" s="188">
        <v>0.88622755611352799</v>
      </c>
      <c r="BF14" s="171">
        <v>-37.31729549312</v>
      </c>
      <c r="BG14" s="168"/>
      <c r="BH14" s="168"/>
      <c r="BI14" s="176">
        <v>14</v>
      </c>
      <c r="BJ14" s="176">
        <v>38</v>
      </c>
      <c r="BK14" s="169"/>
      <c r="BL14" s="185">
        <v>0.8</v>
      </c>
      <c r="BM14" s="182">
        <v>0.81</v>
      </c>
      <c r="BN14" s="186">
        <v>3.7500000000000001E-4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66</v>
      </c>
      <c r="D15" s="166">
        <v>5.3415308894000004</v>
      </c>
      <c r="E15" s="167"/>
      <c r="F15" s="168">
        <v>6.5000000000000002E-2</v>
      </c>
      <c r="G15" s="168">
        <v>6.5000000000000002E-2</v>
      </c>
      <c r="H15" s="169"/>
      <c r="I15" s="170">
        <v>6</v>
      </c>
      <c r="J15" s="170">
        <v>6</v>
      </c>
      <c r="K15" s="167"/>
      <c r="L15" s="171">
        <v>2227.7318100000002</v>
      </c>
      <c r="M15" s="171">
        <v>-271.74259999999998</v>
      </c>
      <c r="N15" s="171">
        <v>1955.98921</v>
      </c>
      <c r="O15" s="166">
        <v>366.185135029653</v>
      </c>
      <c r="P15" s="172">
        <v>233.14400000000001</v>
      </c>
      <c r="Q15" s="178">
        <v>1.5706393260373499</v>
      </c>
      <c r="R15" s="179">
        <v>461.57415678607202</v>
      </c>
      <c r="S15" s="168">
        <v>0.01</v>
      </c>
      <c r="T15" s="168">
        <v>0.01</v>
      </c>
      <c r="U15" s="175">
        <v>0</v>
      </c>
      <c r="V15" s="176">
        <v>0</v>
      </c>
      <c r="W15" s="167"/>
      <c r="X15" s="175">
        <v>4067.1675249999998</v>
      </c>
      <c r="Y15" s="166">
        <v>761.42357110975297</v>
      </c>
      <c r="Z15" s="177">
        <v>573</v>
      </c>
      <c r="AA15" s="178">
        <v>1.32883694783552</v>
      </c>
      <c r="AB15" s="179">
        <v>394.33088544856002</v>
      </c>
      <c r="AC15" s="168">
        <v>0.02</v>
      </c>
      <c r="AD15" s="168">
        <v>0.02</v>
      </c>
      <c r="AE15" s="176">
        <v>0</v>
      </c>
      <c r="AF15" s="176">
        <v>0</v>
      </c>
      <c r="AG15" s="167"/>
      <c r="AH15" s="180">
        <v>386.1</v>
      </c>
      <c r="AI15" s="166">
        <v>72.282648550473795</v>
      </c>
      <c r="AJ15" s="181" t="s">
        <v>53</v>
      </c>
      <c r="AK15" s="182">
        <v>1.1473436277853</v>
      </c>
      <c r="AL15" s="183">
        <v>-17.719735238639899</v>
      </c>
      <c r="AM15" s="168">
        <v>1.4999999999999999E-2</v>
      </c>
      <c r="AN15" s="168">
        <v>1.4999999999999999E-2</v>
      </c>
      <c r="AO15" s="176">
        <v>0</v>
      </c>
      <c r="AP15" s="176">
        <v>18</v>
      </c>
      <c r="AQ15" s="167"/>
      <c r="AR15" s="180">
        <v>40.1</v>
      </c>
      <c r="AS15" s="166">
        <v>7.5072111030147601</v>
      </c>
      <c r="AT15" s="181" t="s">
        <v>54</v>
      </c>
      <c r="AU15" s="173">
        <v>0.46920069393842301</v>
      </c>
      <c r="AV15" s="174">
        <v>-62.457393076480002</v>
      </c>
      <c r="AW15" s="168"/>
      <c r="AX15" s="168"/>
      <c r="AY15" s="176">
        <v>46</v>
      </c>
      <c r="AZ15" s="176">
        <v>63</v>
      </c>
      <c r="BA15" s="167"/>
      <c r="BB15" s="184">
        <v>211.8</v>
      </c>
      <c r="BC15" s="180">
        <v>39.651553905698897</v>
      </c>
      <c r="BD15" s="181" t="s">
        <v>55</v>
      </c>
      <c r="BE15" s="178">
        <v>1.2391110595530901</v>
      </c>
      <c r="BF15" s="179">
        <v>6.6852138470400497</v>
      </c>
      <c r="BG15" s="168">
        <v>0.02</v>
      </c>
      <c r="BH15" s="168">
        <v>0.02</v>
      </c>
      <c r="BI15" s="176">
        <v>0</v>
      </c>
      <c r="BJ15" s="176">
        <v>0</v>
      </c>
      <c r="BK15" s="169"/>
      <c r="BL15" s="185">
        <v>0.8</v>
      </c>
      <c r="BM15" s="182">
        <v>0.84</v>
      </c>
      <c r="BN15" s="186">
        <v>1.5E-3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67</v>
      </c>
      <c r="D16" s="166">
        <v>3.7586928362999998</v>
      </c>
      <c r="E16" s="167"/>
      <c r="F16" s="168">
        <v>4.5999999999999999E-2</v>
      </c>
      <c r="G16" s="168">
        <v>4.5999999999999999E-2</v>
      </c>
      <c r="H16" s="169"/>
      <c r="I16" s="170">
        <v>4</v>
      </c>
      <c r="J16" s="170">
        <v>4</v>
      </c>
      <c r="K16" s="167"/>
      <c r="L16" s="171">
        <v>2055.7492699999998</v>
      </c>
      <c r="M16" s="171">
        <v>-388.73354</v>
      </c>
      <c r="N16" s="171">
        <v>1667.0157300000001</v>
      </c>
      <c r="O16" s="166">
        <v>443.50943335954599</v>
      </c>
      <c r="P16" s="172">
        <v>246.29499999999999</v>
      </c>
      <c r="Q16" s="178">
        <v>1.8007244700848399</v>
      </c>
      <c r="R16" s="179">
        <v>556.11902746018995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2802.5118200000002</v>
      </c>
      <c r="Y16" s="166">
        <v>745.60809889396296</v>
      </c>
      <c r="Z16" s="177">
        <v>573</v>
      </c>
      <c r="AA16" s="178">
        <v>1.3012357746840499</v>
      </c>
      <c r="AB16" s="179">
        <v>218.03462576012001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157.6</v>
      </c>
      <c r="AI16" s="166">
        <v>41.929470394058299</v>
      </c>
      <c r="AJ16" s="181" t="s">
        <v>53</v>
      </c>
      <c r="AK16" s="173">
        <v>0.66554714911203705</v>
      </c>
      <c r="AL16" s="174">
        <v>-126.55717842428</v>
      </c>
      <c r="AM16" s="168"/>
      <c r="AN16" s="168"/>
      <c r="AO16" s="176">
        <v>80</v>
      </c>
      <c r="AP16" s="176">
        <v>127</v>
      </c>
      <c r="AQ16" s="167"/>
      <c r="AR16" s="180">
        <v>18.100000000000001</v>
      </c>
      <c r="AS16" s="166">
        <v>4.81550389677954</v>
      </c>
      <c r="AT16" s="181" t="s">
        <v>54</v>
      </c>
      <c r="AU16" s="173">
        <v>0.30096899354872098</v>
      </c>
      <c r="AV16" s="174">
        <v>-54.066902456960001</v>
      </c>
      <c r="AW16" s="168"/>
      <c r="AX16" s="168"/>
      <c r="AY16" s="176">
        <v>43</v>
      </c>
      <c r="AZ16" s="176">
        <v>55</v>
      </c>
      <c r="BA16" s="167"/>
      <c r="BB16" s="184">
        <v>139.19999999999999</v>
      </c>
      <c r="BC16" s="180">
        <v>37.034151515564197</v>
      </c>
      <c r="BD16" s="181" t="s">
        <v>55</v>
      </c>
      <c r="BE16" s="182">
        <v>1.1573172348613801</v>
      </c>
      <c r="BF16" s="183">
        <v>-5.1338049139199597</v>
      </c>
      <c r="BG16" s="168">
        <v>1.6E-2</v>
      </c>
      <c r="BH16" s="168">
        <v>1.6E-2</v>
      </c>
      <c r="BI16" s="176">
        <v>0</v>
      </c>
      <c r="BJ16" s="176">
        <v>6</v>
      </c>
      <c r="BK16" s="169"/>
      <c r="BL16" s="185">
        <v>0.8</v>
      </c>
      <c r="BM16" s="188">
        <v>0.78</v>
      </c>
      <c r="BN16" s="186"/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69</v>
      </c>
      <c r="D17" s="166">
        <v>5.7377038060999999</v>
      </c>
      <c r="E17" s="167"/>
      <c r="F17" s="168">
        <v>0.01</v>
      </c>
      <c r="G17" s="168">
        <v>0.01</v>
      </c>
      <c r="H17" s="169"/>
      <c r="I17" s="170">
        <v>3</v>
      </c>
      <c r="J17" s="170">
        <v>3</v>
      </c>
      <c r="K17" s="167"/>
      <c r="L17" s="171">
        <v>2799.1154700000002</v>
      </c>
      <c r="M17" s="171">
        <v>1638.72192</v>
      </c>
      <c r="N17" s="171">
        <v>4437.8373899999997</v>
      </c>
      <c r="O17" s="166">
        <v>773.45180929032006</v>
      </c>
      <c r="P17" s="172">
        <v>212.5</v>
      </c>
      <c r="Q17" s="178">
        <v>3.6397732201897401</v>
      </c>
      <c r="R17" s="179">
        <v>2974.7229194444999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2879.9177749999999</v>
      </c>
      <c r="Y17" s="166">
        <v>501.92862377075602</v>
      </c>
      <c r="Z17" s="177">
        <v>573</v>
      </c>
      <c r="AA17" s="188">
        <v>0.87596618459119702</v>
      </c>
      <c r="AB17" s="171">
        <v>-1065.3273620743601</v>
      </c>
      <c r="AC17" s="168"/>
      <c r="AD17" s="168"/>
      <c r="AE17" s="176">
        <v>408</v>
      </c>
      <c r="AF17" s="176">
        <v>1066</v>
      </c>
      <c r="AG17" s="167"/>
      <c r="AH17" s="180">
        <v>333.9</v>
      </c>
      <c r="AI17" s="166">
        <v>58.194011277650198</v>
      </c>
      <c r="AJ17" s="181" t="s">
        <v>53</v>
      </c>
      <c r="AK17" s="188">
        <v>0.92371446472460705</v>
      </c>
      <c r="AL17" s="171">
        <v>-99.870407741159994</v>
      </c>
      <c r="AM17" s="168"/>
      <c r="AN17" s="168"/>
      <c r="AO17" s="176">
        <v>28</v>
      </c>
      <c r="AP17" s="176">
        <v>100</v>
      </c>
      <c r="AQ17" s="167"/>
      <c r="AR17" s="180">
        <v>31.8</v>
      </c>
      <c r="AS17" s="166">
        <v>5.5422867883476403</v>
      </c>
      <c r="AT17" s="181" t="s">
        <v>54</v>
      </c>
      <c r="AU17" s="173">
        <v>0.34639292427172702</v>
      </c>
      <c r="AV17" s="174">
        <v>-78.363913077120003</v>
      </c>
      <c r="AW17" s="168"/>
      <c r="AX17" s="168"/>
      <c r="AY17" s="176">
        <v>61</v>
      </c>
      <c r="AZ17" s="176">
        <v>79</v>
      </c>
      <c r="BA17" s="167"/>
      <c r="BB17" s="184">
        <v>170.4</v>
      </c>
      <c r="BC17" s="180">
        <v>29.698291469636398</v>
      </c>
      <c r="BD17" s="181" t="s">
        <v>55</v>
      </c>
      <c r="BE17" s="188">
        <v>0.92807160842613801</v>
      </c>
      <c r="BF17" s="171">
        <v>-49.927826154240002</v>
      </c>
      <c r="BG17" s="168"/>
      <c r="BH17" s="168"/>
      <c r="BI17" s="176">
        <v>14</v>
      </c>
      <c r="BJ17" s="176">
        <v>50</v>
      </c>
      <c r="BK17" s="169"/>
      <c r="BL17" s="185">
        <v>0.8</v>
      </c>
      <c r="BM17" s="182">
        <v>0.81</v>
      </c>
      <c r="BN17" s="186">
        <v>3.7500000000000001E-4</v>
      </c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70</v>
      </c>
      <c r="D18" s="166">
        <v>3.8211716883000002</v>
      </c>
      <c r="E18" s="167"/>
      <c r="F18" s="168">
        <v>4.2000000000000003E-2</v>
      </c>
      <c r="G18" s="168">
        <v>4.2000000000000003E-2</v>
      </c>
      <c r="H18" s="169"/>
      <c r="I18" s="170">
        <v>5</v>
      </c>
      <c r="J18" s="170">
        <v>5</v>
      </c>
      <c r="K18" s="167"/>
      <c r="L18" s="171">
        <v>2278.3404099999998</v>
      </c>
      <c r="M18" s="171">
        <v>1120.00109</v>
      </c>
      <c r="N18" s="171">
        <v>3398.3415</v>
      </c>
      <c r="O18" s="166">
        <v>889.34540952591601</v>
      </c>
      <c r="P18" s="172">
        <v>231.90199999999999</v>
      </c>
      <c r="Q18" s="178">
        <v>3.8350053450419401</v>
      </c>
      <c r="R18" s="179">
        <v>2334.9766717678199</v>
      </c>
      <c r="S18" s="168">
        <v>0.01</v>
      </c>
      <c r="T18" s="168">
        <v>0.01</v>
      </c>
      <c r="U18" s="175">
        <v>0</v>
      </c>
      <c r="V18" s="176">
        <v>0</v>
      </c>
      <c r="W18" s="167"/>
      <c r="X18" s="175">
        <v>2449.463025</v>
      </c>
      <c r="Y18" s="166">
        <v>641.02406926649803</v>
      </c>
      <c r="Z18" s="177">
        <v>573</v>
      </c>
      <c r="AA18" s="182">
        <v>1.1187156531701501</v>
      </c>
      <c r="AB18" s="183">
        <v>-177.97462787507999</v>
      </c>
      <c r="AC18" s="168">
        <v>1.2E-2</v>
      </c>
      <c r="AD18" s="168">
        <v>1.2E-2</v>
      </c>
      <c r="AE18" s="176">
        <v>0</v>
      </c>
      <c r="AF18" s="176">
        <v>178</v>
      </c>
      <c r="AG18" s="167"/>
      <c r="AH18" s="180">
        <v>136.69999999999999</v>
      </c>
      <c r="AI18" s="166">
        <v>35.774367432523398</v>
      </c>
      <c r="AJ18" s="181" t="s">
        <v>53</v>
      </c>
      <c r="AK18" s="173">
        <v>0.56784710210354605</v>
      </c>
      <c r="AL18" s="174">
        <v>-152.18057963548</v>
      </c>
      <c r="AM18" s="168"/>
      <c r="AN18" s="168"/>
      <c r="AO18" s="176">
        <v>105</v>
      </c>
      <c r="AP18" s="176">
        <v>153</v>
      </c>
      <c r="AQ18" s="167"/>
      <c r="AR18" s="180">
        <v>54</v>
      </c>
      <c r="AS18" s="166">
        <v>14.131791085268899</v>
      </c>
      <c r="AT18" s="181" t="s">
        <v>54</v>
      </c>
      <c r="AU18" s="188">
        <v>0.88323694282930798</v>
      </c>
      <c r="AV18" s="171">
        <v>-19.36649641536</v>
      </c>
      <c r="AW18" s="168"/>
      <c r="AX18" s="168"/>
      <c r="AY18" s="176">
        <v>8</v>
      </c>
      <c r="AZ18" s="176">
        <v>20</v>
      </c>
      <c r="BA18" s="167"/>
      <c r="BB18" s="184">
        <v>160.19999999999999</v>
      </c>
      <c r="BC18" s="180">
        <v>41.924313552964499</v>
      </c>
      <c r="BD18" s="181" t="s">
        <v>55</v>
      </c>
      <c r="BE18" s="178">
        <v>1.3101347985301399</v>
      </c>
      <c r="BF18" s="179">
        <v>13.46700716928</v>
      </c>
      <c r="BG18" s="168">
        <v>0.02</v>
      </c>
      <c r="BH18" s="168">
        <v>0.02</v>
      </c>
      <c r="BI18" s="176">
        <v>0</v>
      </c>
      <c r="BJ18" s="176">
        <v>0</v>
      </c>
      <c r="BK18" s="169"/>
      <c r="BL18" s="185">
        <v>0.8</v>
      </c>
      <c r="BM18" s="182">
        <v>0.81</v>
      </c>
      <c r="BN18" s="186">
        <v>3.7500000000000001E-4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71</v>
      </c>
      <c r="D19" s="166">
        <v>6.5513831116999999</v>
      </c>
      <c r="E19" s="167"/>
      <c r="F19" s="168">
        <v>3.7999999999999999E-2</v>
      </c>
      <c r="G19" s="168">
        <v>3.7999999999999999E-2</v>
      </c>
      <c r="H19" s="169"/>
      <c r="I19" s="170">
        <v>5</v>
      </c>
      <c r="J19" s="170">
        <v>5</v>
      </c>
      <c r="K19" s="167"/>
      <c r="L19" s="171">
        <v>3072.9827100000002</v>
      </c>
      <c r="M19" s="171">
        <v>-1272.4469099999999</v>
      </c>
      <c r="N19" s="171">
        <v>1800.5358000000001</v>
      </c>
      <c r="O19" s="166">
        <v>274.83292753624102</v>
      </c>
      <c r="P19" s="172">
        <v>218.77099999999999</v>
      </c>
      <c r="Q19" s="178">
        <v>1.25625849649287</v>
      </c>
      <c r="R19" s="179">
        <v>80.632638324335204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4062.0205700000001</v>
      </c>
      <c r="Y19" s="166">
        <v>620.02488646186896</v>
      </c>
      <c r="Z19" s="177">
        <v>573</v>
      </c>
      <c r="AA19" s="182">
        <v>1.0820678646804001</v>
      </c>
      <c r="AB19" s="183">
        <v>-442.71045760492098</v>
      </c>
      <c r="AC19" s="168">
        <v>8.0000000000000002E-3</v>
      </c>
      <c r="AD19" s="168">
        <v>8.0000000000000002E-3</v>
      </c>
      <c r="AE19" s="176">
        <v>0</v>
      </c>
      <c r="AF19" s="176">
        <v>443</v>
      </c>
      <c r="AG19" s="167"/>
      <c r="AH19" s="180">
        <v>243.4</v>
      </c>
      <c r="AI19" s="166">
        <v>37.152460152317502</v>
      </c>
      <c r="AJ19" s="181" t="s">
        <v>53</v>
      </c>
      <c r="AK19" s="173">
        <v>0.58972158971932498</v>
      </c>
      <c r="AL19" s="174">
        <v>-251.88456324452</v>
      </c>
      <c r="AM19" s="168"/>
      <c r="AN19" s="168"/>
      <c r="AO19" s="176">
        <v>170</v>
      </c>
      <c r="AP19" s="176">
        <v>252</v>
      </c>
      <c r="AQ19" s="167"/>
      <c r="AR19" s="180">
        <v>50</v>
      </c>
      <c r="AS19" s="166">
        <v>7.6319762022016198</v>
      </c>
      <c r="AT19" s="181" t="s">
        <v>54</v>
      </c>
      <c r="AU19" s="173">
        <v>0.47699851263760101</v>
      </c>
      <c r="AV19" s="174">
        <v>-75.786555744639998</v>
      </c>
      <c r="AW19" s="168"/>
      <c r="AX19" s="168"/>
      <c r="AY19" s="176">
        <v>55</v>
      </c>
      <c r="AZ19" s="176">
        <v>76</v>
      </c>
      <c r="BA19" s="167"/>
      <c r="BB19" s="184">
        <v>273.8</v>
      </c>
      <c r="BC19" s="180">
        <v>41.792701683256098</v>
      </c>
      <c r="BD19" s="181" t="s">
        <v>55</v>
      </c>
      <c r="BE19" s="178">
        <v>1.30602192760175</v>
      </c>
      <c r="BF19" s="179">
        <v>22.226888510719998</v>
      </c>
      <c r="BG19" s="168">
        <v>0.02</v>
      </c>
      <c r="BH19" s="168">
        <v>0.02</v>
      </c>
      <c r="BI19" s="176">
        <v>0</v>
      </c>
      <c r="BJ19" s="176">
        <v>0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72</v>
      </c>
      <c r="D20" s="166">
        <v>4.4635059957000003</v>
      </c>
      <c r="E20" s="167"/>
      <c r="F20" s="168">
        <v>3.3000000000000002E-2</v>
      </c>
      <c r="G20" s="168">
        <v>3.3000000000000002E-2</v>
      </c>
      <c r="H20" s="169"/>
      <c r="I20" s="170">
        <v>5</v>
      </c>
      <c r="J20" s="170">
        <v>5</v>
      </c>
      <c r="K20" s="167"/>
      <c r="L20" s="171">
        <v>2399.1518500000002</v>
      </c>
      <c r="M20" s="171">
        <v>-271.49099999999999</v>
      </c>
      <c r="N20" s="171">
        <v>2127.6608500000002</v>
      </c>
      <c r="O20" s="166">
        <v>476.67928575647102</v>
      </c>
      <c r="P20" s="172">
        <v>242.99700000000001</v>
      </c>
      <c r="Q20" s="178">
        <v>1.96166736937687</v>
      </c>
      <c r="R20" s="179">
        <v>826.118570275465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2641.1789600000002</v>
      </c>
      <c r="Y20" s="166">
        <v>591.72743635707604</v>
      </c>
      <c r="Z20" s="177">
        <v>573</v>
      </c>
      <c r="AA20" s="182">
        <v>1.0326831350036201</v>
      </c>
      <c r="AB20" s="183">
        <v>-427.92776264332002</v>
      </c>
      <c r="AC20" s="168">
        <v>3.0000000000000001E-3</v>
      </c>
      <c r="AD20" s="168">
        <v>3.0000000000000001E-3</v>
      </c>
      <c r="AE20" s="176">
        <v>0</v>
      </c>
      <c r="AF20" s="176">
        <v>428</v>
      </c>
      <c r="AG20" s="167"/>
      <c r="AH20" s="180">
        <v>150</v>
      </c>
      <c r="AI20" s="166">
        <v>33.605869499112401</v>
      </c>
      <c r="AJ20" s="181" t="s">
        <v>53</v>
      </c>
      <c r="AK20" s="173">
        <v>0.53342649998591096</v>
      </c>
      <c r="AL20" s="174">
        <v>-187.44105327491999</v>
      </c>
      <c r="AM20" s="168"/>
      <c r="AN20" s="168"/>
      <c r="AO20" s="176">
        <v>132</v>
      </c>
      <c r="AP20" s="176">
        <v>188</v>
      </c>
      <c r="AQ20" s="167"/>
      <c r="AR20" s="180">
        <v>40.1</v>
      </c>
      <c r="AS20" s="166">
        <v>8.9839691127627201</v>
      </c>
      <c r="AT20" s="181" t="s">
        <v>54</v>
      </c>
      <c r="AU20" s="173">
        <v>0.56149806954767001</v>
      </c>
      <c r="AV20" s="174">
        <v>-45.59931511744</v>
      </c>
      <c r="AW20" s="168"/>
      <c r="AX20" s="168"/>
      <c r="AY20" s="176">
        <v>32</v>
      </c>
      <c r="AZ20" s="176">
        <v>46</v>
      </c>
      <c r="BA20" s="167"/>
      <c r="BB20" s="184">
        <v>174.4</v>
      </c>
      <c r="BC20" s="180">
        <v>39.072424270968</v>
      </c>
      <c r="BD20" s="181" t="s">
        <v>55</v>
      </c>
      <c r="BE20" s="178">
        <v>1.22101325846775</v>
      </c>
      <c r="BF20" s="179">
        <v>3.00136976511999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73</v>
      </c>
      <c r="D21" s="166">
        <v>4.4850023982999998</v>
      </c>
      <c r="E21" s="167"/>
      <c r="F21" s="168">
        <v>0.01</v>
      </c>
      <c r="G21" s="168">
        <v>0.01</v>
      </c>
      <c r="H21" s="169"/>
      <c r="I21" s="170">
        <v>3</v>
      </c>
      <c r="J21" s="170">
        <v>3</v>
      </c>
      <c r="K21" s="167"/>
      <c r="L21" s="171">
        <v>4389.8716999999997</v>
      </c>
      <c r="M21" s="171">
        <v>2151.7276700000002</v>
      </c>
      <c r="N21" s="171">
        <v>6541.5993699999999</v>
      </c>
      <c r="O21" s="166">
        <v>1458.5498042274301</v>
      </c>
      <c r="P21" s="172">
        <v>251.20400000000001</v>
      </c>
      <c r="Q21" s="178">
        <v>5.8062363824916403</v>
      </c>
      <c r="R21" s="179">
        <v>5189.61871904494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2459.7580050000001</v>
      </c>
      <c r="Y21" s="166">
        <v>548.44073348374297</v>
      </c>
      <c r="Z21" s="177">
        <v>573</v>
      </c>
      <c r="AA21" s="188">
        <v>0.95713915093148905</v>
      </c>
      <c r="AB21" s="171">
        <v>-624.12964407108097</v>
      </c>
      <c r="AC21" s="168"/>
      <c r="AD21" s="168"/>
      <c r="AE21" s="176">
        <v>111</v>
      </c>
      <c r="AF21" s="176">
        <v>625</v>
      </c>
      <c r="AG21" s="167"/>
      <c r="AH21" s="180">
        <v>92</v>
      </c>
      <c r="AI21" s="166">
        <v>20.512809543841399</v>
      </c>
      <c r="AJ21" s="181" t="s">
        <v>53</v>
      </c>
      <c r="AK21" s="173">
        <v>0.32560015148954702</v>
      </c>
      <c r="AL21" s="174">
        <v>-247.06618131147999</v>
      </c>
      <c r="AM21" s="168"/>
      <c r="AN21" s="168"/>
      <c r="AO21" s="176">
        <v>191</v>
      </c>
      <c r="AP21" s="176">
        <v>248</v>
      </c>
      <c r="AQ21" s="167"/>
      <c r="AR21" s="180">
        <v>19.8</v>
      </c>
      <c r="AS21" s="166">
        <v>4.4147133583484797</v>
      </c>
      <c r="AT21" s="181" t="s">
        <v>54</v>
      </c>
      <c r="AU21" s="173">
        <v>0.27591958489677998</v>
      </c>
      <c r="AV21" s="174">
        <v>-66.312046047359999</v>
      </c>
      <c r="AW21" s="168"/>
      <c r="AX21" s="168"/>
      <c r="AY21" s="176">
        <v>52</v>
      </c>
      <c r="AZ21" s="176">
        <v>67</v>
      </c>
      <c r="BA21" s="167"/>
      <c r="BB21" s="184">
        <v>128.6</v>
      </c>
      <c r="BC21" s="180">
        <v>28.673340297152301</v>
      </c>
      <c r="BD21" s="181" t="s">
        <v>55</v>
      </c>
      <c r="BE21" s="188">
        <v>0.89604188428600795</v>
      </c>
      <c r="BF21" s="171">
        <v>-43.624092094719998</v>
      </c>
      <c r="BG21" s="168"/>
      <c r="BH21" s="168"/>
      <c r="BI21" s="176">
        <v>15</v>
      </c>
      <c r="BJ21" s="176">
        <v>44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74</v>
      </c>
      <c r="D22" s="166">
        <v>5.2387683994999996</v>
      </c>
      <c r="E22" s="167"/>
      <c r="F22" s="168">
        <v>4.2999999999999997E-2</v>
      </c>
      <c r="G22" s="168">
        <v>4.2999999999999997E-2</v>
      </c>
      <c r="H22" s="169"/>
      <c r="I22" s="170">
        <v>5</v>
      </c>
      <c r="J22" s="170">
        <v>5</v>
      </c>
      <c r="K22" s="167"/>
      <c r="L22" s="171">
        <v>4341.3393900000001</v>
      </c>
      <c r="M22" s="171">
        <v>4266.6997799999999</v>
      </c>
      <c r="N22" s="171">
        <v>8608.03917</v>
      </c>
      <c r="O22" s="166">
        <v>1643.1417679814899</v>
      </c>
      <c r="P22" s="172">
        <v>248.62299999999999</v>
      </c>
      <c r="Q22" s="178">
        <v>6.6089692746909598</v>
      </c>
      <c r="R22" s="179">
        <v>7045.0651910533297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3551.0817750000001</v>
      </c>
      <c r="Y22" s="166">
        <v>677.84668154807605</v>
      </c>
      <c r="Z22" s="177">
        <v>573</v>
      </c>
      <c r="AA22" s="182">
        <v>1.1829785018290999</v>
      </c>
      <c r="AB22" s="183">
        <v>-51.095376496200501</v>
      </c>
      <c r="AC22" s="168">
        <v>1.7999999999999999E-2</v>
      </c>
      <c r="AD22" s="168">
        <v>1.7999999999999999E-2</v>
      </c>
      <c r="AE22" s="176">
        <v>0</v>
      </c>
      <c r="AF22" s="176">
        <v>52</v>
      </c>
      <c r="AG22" s="167"/>
      <c r="AH22" s="180">
        <v>277.8</v>
      </c>
      <c r="AI22" s="166">
        <v>53.027730721311102</v>
      </c>
      <c r="AJ22" s="181" t="s">
        <v>53</v>
      </c>
      <c r="AK22" s="188">
        <v>0.84171001144938296</v>
      </c>
      <c r="AL22" s="171">
        <v>-118.25089100220001</v>
      </c>
      <c r="AM22" s="168"/>
      <c r="AN22" s="168"/>
      <c r="AO22" s="176">
        <v>53</v>
      </c>
      <c r="AP22" s="176">
        <v>119</v>
      </c>
      <c r="AQ22" s="167"/>
      <c r="AR22" s="180">
        <v>54.1</v>
      </c>
      <c r="AS22" s="166">
        <v>10.3268546869076</v>
      </c>
      <c r="AT22" s="181" t="s">
        <v>54</v>
      </c>
      <c r="AU22" s="173">
        <v>0.64542841793172401</v>
      </c>
      <c r="AV22" s="174">
        <v>-46.4843532704</v>
      </c>
      <c r="AW22" s="168"/>
      <c r="AX22" s="168"/>
      <c r="AY22" s="176">
        <v>30</v>
      </c>
      <c r="AZ22" s="176">
        <v>47</v>
      </c>
      <c r="BA22" s="167"/>
      <c r="BB22" s="184">
        <v>193.6</v>
      </c>
      <c r="BC22" s="180">
        <v>36.955250783462297</v>
      </c>
      <c r="BD22" s="181" t="s">
        <v>55</v>
      </c>
      <c r="BE22" s="182">
        <v>1.1548515869831999</v>
      </c>
      <c r="BF22" s="183">
        <v>-7.5687065408000098</v>
      </c>
      <c r="BG22" s="168">
        <v>1.4999999999999999E-2</v>
      </c>
      <c r="BH22" s="168">
        <v>1.4999999999999999E-2</v>
      </c>
      <c r="BI22" s="176">
        <v>0</v>
      </c>
      <c r="BJ22" s="176">
        <v>8</v>
      </c>
      <c r="BK22" s="169"/>
      <c r="BL22" s="185">
        <v>0.8</v>
      </c>
      <c r="BM22" s="182">
        <v>0.85</v>
      </c>
      <c r="BN22" s="186">
        <v>1.8749999999999999E-3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75</v>
      </c>
      <c r="D23" s="166">
        <v>4.1535167486000004</v>
      </c>
      <c r="E23" s="167"/>
      <c r="F23" s="168">
        <v>0.03</v>
      </c>
      <c r="G23" s="168">
        <v>0.03</v>
      </c>
      <c r="H23" s="169"/>
      <c r="I23" s="170">
        <v>4</v>
      </c>
      <c r="J23" s="170">
        <v>4</v>
      </c>
      <c r="K23" s="167"/>
      <c r="L23" s="171">
        <v>1586.9902300000001</v>
      </c>
      <c r="M23" s="171">
        <v>648.30730000000005</v>
      </c>
      <c r="N23" s="171">
        <v>2235.2975299999998</v>
      </c>
      <c r="O23" s="166">
        <v>538.16986069779</v>
      </c>
      <c r="P23" s="172">
        <v>212.5</v>
      </c>
      <c r="Q23" s="178">
        <v>2.5325640503425402</v>
      </c>
      <c r="R23" s="179">
        <v>1176.1507591070001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1914.0329200000001</v>
      </c>
      <c r="Y23" s="166">
        <v>460.82224674913198</v>
      </c>
      <c r="Z23" s="177">
        <v>573</v>
      </c>
      <c r="AA23" s="188">
        <v>0.80422730671750697</v>
      </c>
      <c r="AB23" s="171">
        <v>-941.92519633736094</v>
      </c>
      <c r="AC23" s="168"/>
      <c r="AD23" s="168"/>
      <c r="AE23" s="176">
        <v>466</v>
      </c>
      <c r="AF23" s="176">
        <v>942</v>
      </c>
      <c r="AG23" s="167"/>
      <c r="AH23" s="180">
        <v>152.15</v>
      </c>
      <c r="AI23" s="166">
        <v>36.631608636532903</v>
      </c>
      <c r="AJ23" s="181" t="s">
        <v>53</v>
      </c>
      <c r="AK23" s="173">
        <v>0.58145410534179298</v>
      </c>
      <c r="AL23" s="174">
        <v>-161.85586619416</v>
      </c>
      <c r="AM23" s="168"/>
      <c r="AN23" s="168"/>
      <c r="AO23" s="176">
        <v>110</v>
      </c>
      <c r="AP23" s="176">
        <v>162</v>
      </c>
      <c r="AQ23" s="167"/>
      <c r="AR23" s="180">
        <v>42.4</v>
      </c>
      <c r="AS23" s="166">
        <v>10.208216931902699</v>
      </c>
      <c r="AT23" s="181" t="s">
        <v>54</v>
      </c>
      <c r="AU23" s="173">
        <v>0.63801355824391903</v>
      </c>
      <c r="AV23" s="174">
        <v>-37.347521573119998</v>
      </c>
      <c r="AW23" s="168"/>
      <c r="AX23" s="168"/>
      <c r="AY23" s="176">
        <v>25</v>
      </c>
      <c r="AZ23" s="176">
        <v>38</v>
      </c>
      <c r="BA23" s="167"/>
      <c r="BB23" s="184">
        <v>169.4</v>
      </c>
      <c r="BC23" s="180">
        <v>40.784715760950903</v>
      </c>
      <c r="BD23" s="181" t="s">
        <v>55</v>
      </c>
      <c r="BE23" s="178">
        <v>1.2745223675297199</v>
      </c>
      <c r="BF23" s="179">
        <v>9.9049568537599804</v>
      </c>
      <c r="BG23" s="168">
        <v>0.02</v>
      </c>
      <c r="BH23" s="168">
        <v>0.02</v>
      </c>
      <c r="BI23" s="176">
        <v>0</v>
      </c>
      <c r="BJ23" s="176">
        <v>0</v>
      </c>
      <c r="BK23" s="169"/>
      <c r="BL23" s="185">
        <v>0.8</v>
      </c>
      <c r="BM23" s="182">
        <v>0.82</v>
      </c>
      <c r="BN23" s="186">
        <v>7.5000000000000002E-4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76</v>
      </c>
      <c r="D24" s="166">
        <v>3.2214728245000002</v>
      </c>
      <c r="E24" s="167"/>
      <c r="F24" s="168">
        <v>0.03</v>
      </c>
      <c r="G24" s="168">
        <v>0.03</v>
      </c>
      <c r="H24" s="169"/>
      <c r="I24" s="170">
        <v>3</v>
      </c>
      <c r="J24" s="170">
        <v>3</v>
      </c>
      <c r="K24" s="167"/>
      <c r="L24" s="171">
        <v>2736.8216699999998</v>
      </c>
      <c r="M24" s="171">
        <v>818.72630000000004</v>
      </c>
      <c r="N24" s="171">
        <v>3555.5479700000001</v>
      </c>
      <c r="O24" s="166">
        <v>1103.70261172445</v>
      </c>
      <c r="P24" s="172">
        <v>231.042</v>
      </c>
      <c r="Q24" s="178">
        <v>4.7770648268472797</v>
      </c>
      <c r="R24" s="179">
        <v>2662.3933408182502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1772.77774</v>
      </c>
      <c r="Y24" s="166">
        <v>550.300386369129</v>
      </c>
      <c r="Z24" s="177">
        <v>573</v>
      </c>
      <c r="AA24" s="188">
        <v>0.96038461844525203</v>
      </c>
      <c r="AB24" s="171">
        <v>-442.30697412619998</v>
      </c>
      <c r="AC24" s="168"/>
      <c r="AD24" s="168"/>
      <c r="AE24" s="176">
        <v>74</v>
      </c>
      <c r="AF24" s="176">
        <v>443</v>
      </c>
      <c r="AG24" s="167"/>
      <c r="AH24" s="180">
        <v>176.9</v>
      </c>
      <c r="AI24" s="166">
        <v>54.912771156918403</v>
      </c>
      <c r="AJ24" s="181" t="s">
        <v>53</v>
      </c>
      <c r="AK24" s="188">
        <v>0.87163128820505398</v>
      </c>
      <c r="AL24" s="171">
        <v>-66.643345532200001</v>
      </c>
      <c r="AM24" s="168"/>
      <c r="AN24" s="168"/>
      <c r="AO24" s="176">
        <v>27</v>
      </c>
      <c r="AP24" s="176">
        <v>67</v>
      </c>
      <c r="AQ24" s="167"/>
      <c r="AR24" s="180">
        <v>40.6</v>
      </c>
      <c r="AS24" s="166">
        <v>12.602931085194401</v>
      </c>
      <c r="AT24" s="181" t="s">
        <v>54</v>
      </c>
      <c r="AU24" s="173">
        <v>0.78768319282464905</v>
      </c>
      <c r="AV24" s="174">
        <v>-21.252278230400002</v>
      </c>
      <c r="AW24" s="168"/>
      <c r="AX24" s="168"/>
      <c r="AY24" s="176">
        <v>11</v>
      </c>
      <c r="AZ24" s="176">
        <v>22</v>
      </c>
      <c r="BA24" s="167"/>
      <c r="BB24" s="184">
        <v>151.6</v>
      </c>
      <c r="BC24" s="180">
        <v>47.059220505307103</v>
      </c>
      <c r="BD24" s="181" t="s">
        <v>55</v>
      </c>
      <c r="BE24" s="178">
        <v>1.4706006407908501</v>
      </c>
      <c r="BF24" s="179">
        <v>27.895443539199999</v>
      </c>
      <c r="BG24" s="168">
        <v>0.02</v>
      </c>
      <c r="BH24" s="168">
        <v>0.02</v>
      </c>
      <c r="BI24" s="176">
        <v>0</v>
      </c>
      <c r="BJ24" s="176">
        <v>0</v>
      </c>
      <c r="BK24" s="169"/>
      <c r="BL24" s="185">
        <v>0.8</v>
      </c>
      <c r="BM24" s="188">
        <v>0.79</v>
      </c>
      <c r="BN24" s="186"/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77</v>
      </c>
      <c r="D25" s="166">
        <v>2.5875001669</v>
      </c>
      <c r="E25" s="167"/>
      <c r="F25" s="168">
        <v>2.8000000000000001E-2</v>
      </c>
      <c r="G25" s="168">
        <v>2.8000000000000001E-2</v>
      </c>
      <c r="H25" s="169"/>
      <c r="I25" s="170">
        <v>4</v>
      </c>
      <c r="J25" s="170">
        <v>4</v>
      </c>
      <c r="K25" s="167"/>
      <c r="L25" s="171">
        <v>851.40213000000006</v>
      </c>
      <c r="M25" s="171">
        <v>745.08189000000004</v>
      </c>
      <c r="N25" s="171">
        <v>1596.4840200000001</v>
      </c>
      <c r="O25" s="166">
        <v>616.99861527456301</v>
      </c>
      <c r="P25" s="172">
        <v>212.5</v>
      </c>
      <c r="Q25" s="178">
        <v>2.9035228954097101</v>
      </c>
      <c r="R25" s="179">
        <v>936.67147744049998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1244.2505550000001</v>
      </c>
      <c r="Y25" s="166">
        <v>480.86974869288503</v>
      </c>
      <c r="Z25" s="177">
        <v>573</v>
      </c>
      <c r="AA25" s="188">
        <v>0.83921422110451105</v>
      </c>
      <c r="AB25" s="171">
        <v>-534.91455976044006</v>
      </c>
      <c r="AC25" s="168"/>
      <c r="AD25" s="168"/>
      <c r="AE25" s="176">
        <v>239</v>
      </c>
      <c r="AF25" s="176">
        <v>535</v>
      </c>
      <c r="AG25" s="167"/>
      <c r="AH25" s="180">
        <v>154.05000000000001</v>
      </c>
      <c r="AI25" s="166">
        <v>59.5362280438274</v>
      </c>
      <c r="AJ25" s="181" t="s">
        <v>53</v>
      </c>
      <c r="AK25" s="188">
        <v>0.94501949275916597</v>
      </c>
      <c r="AL25" s="171">
        <v>-41.565012617640001</v>
      </c>
      <c r="AM25" s="168"/>
      <c r="AN25" s="168"/>
      <c r="AO25" s="176">
        <v>9</v>
      </c>
      <c r="AP25" s="176">
        <v>42</v>
      </c>
      <c r="AQ25" s="167"/>
      <c r="AR25" s="180">
        <v>14.3</v>
      </c>
      <c r="AS25" s="166">
        <v>5.5265696918320799</v>
      </c>
      <c r="AT25" s="181" t="s">
        <v>54</v>
      </c>
      <c r="AU25" s="173">
        <v>0.34541060573950499</v>
      </c>
      <c r="AV25" s="174">
        <v>-35.380003204479998</v>
      </c>
      <c r="AW25" s="168"/>
      <c r="AX25" s="168"/>
      <c r="AY25" s="176">
        <v>28</v>
      </c>
      <c r="AZ25" s="176">
        <v>36</v>
      </c>
      <c r="BA25" s="167"/>
      <c r="BB25" s="184">
        <v>97.4</v>
      </c>
      <c r="BC25" s="180">
        <v>37.642509649261903</v>
      </c>
      <c r="BD25" s="181" t="s">
        <v>55</v>
      </c>
      <c r="BE25" s="182">
        <v>1.17632842653943</v>
      </c>
      <c r="BF25" s="183">
        <v>-1.96000640895998</v>
      </c>
      <c r="BG25" s="168">
        <v>1.7999999999999999E-2</v>
      </c>
      <c r="BH25" s="168">
        <v>1.7999999999999999E-2</v>
      </c>
      <c r="BI25" s="176">
        <v>0</v>
      </c>
      <c r="BJ25" s="176">
        <v>2</v>
      </c>
      <c r="BK25" s="169"/>
      <c r="BL25" s="185">
        <v>0.8</v>
      </c>
      <c r="BM25" s="182">
        <v>0.81</v>
      </c>
      <c r="BN25" s="186">
        <v>3.7500000000000001E-4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78</v>
      </c>
      <c r="D26" s="166">
        <v>9.7042865218000003</v>
      </c>
      <c r="E26" s="167"/>
      <c r="F26" s="168">
        <v>0.05</v>
      </c>
      <c r="G26" s="168">
        <v>0.05</v>
      </c>
      <c r="H26" s="169"/>
      <c r="I26" s="170">
        <v>4</v>
      </c>
      <c r="J26" s="170">
        <v>4</v>
      </c>
      <c r="K26" s="167"/>
      <c r="L26" s="171">
        <v>8103.1444199999996</v>
      </c>
      <c r="M26" s="171">
        <v>5957.1643100000001</v>
      </c>
      <c r="N26" s="171">
        <v>14060.308730000001</v>
      </c>
      <c r="O26" s="166">
        <v>1448.8760918604901</v>
      </c>
      <c r="P26" s="172">
        <v>268.108</v>
      </c>
      <c r="Q26" s="178">
        <v>5.40407631201042</v>
      </c>
      <c r="R26" s="179">
        <v>10938.152509055901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7034.13256</v>
      </c>
      <c r="Y26" s="166">
        <v>724.847987968854</v>
      </c>
      <c r="Z26" s="177">
        <v>573</v>
      </c>
      <c r="AA26" s="178">
        <v>1.2650052146053301</v>
      </c>
      <c r="AB26" s="179">
        <v>361.46514761032</v>
      </c>
      <c r="AC26" s="168">
        <v>0.02</v>
      </c>
      <c r="AD26" s="168">
        <v>0.02</v>
      </c>
      <c r="AE26" s="176">
        <v>0</v>
      </c>
      <c r="AF26" s="176">
        <v>0</v>
      </c>
      <c r="AG26" s="167"/>
      <c r="AH26" s="180">
        <v>409.3</v>
      </c>
      <c r="AI26" s="166">
        <v>42.177237768128201</v>
      </c>
      <c r="AJ26" s="181" t="s">
        <v>53</v>
      </c>
      <c r="AK26" s="173">
        <v>0.66947996457346304</v>
      </c>
      <c r="AL26" s="174">
        <v>-324.34406104807999</v>
      </c>
      <c r="AM26" s="168"/>
      <c r="AN26" s="168"/>
      <c r="AO26" s="176">
        <v>203</v>
      </c>
      <c r="AP26" s="176">
        <v>325</v>
      </c>
      <c r="AQ26" s="167"/>
      <c r="AR26" s="180">
        <v>100.1</v>
      </c>
      <c r="AS26" s="166">
        <v>10.315029319789</v>
      </c>
      <c r="AT26" s="181" t="s">
        <v>54</v>
      </c>
      <c r="AU26" s="173">
        <v>0.64468933248681104</v>
      </c>
      <c r="AV26" s="174">
        <v>-86.222301218560006</v>
      </c>
      <c r="AW26" s="168"/>
      <c r="AX26" s="168"/>
      <c r="AY26" s="176">
        <v>56</v>
      </c>
      <c r="AZ26" s="176">
        <v>87</v>
      </c>
      <c r="BA26" s="167"/>
      <c r="BB26" s="184">
        <v>461.8</v>
      </c>
      <c r="BC26" s="180">
        <v>47.5872181806049</v>
      </c>
      <c r="BD26" s="181" t="s">
        <v>55</v>
      </c>
      <c r="BE26" s="178">
        <v>1.4871005681439</v>
      </c>
      <c r="BF26" s="179">
        <v>89.155397562879998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0.73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79</v>
      </c>
      <c r="D27" s="166">
        <v>4.4939813465</v>
      </c>
      <c r="E27" s="167"/>
      <c r="F27" s="168">
        <v>1.2E-2</v>
      </c>
      <c r="G27" s="168">
        <v>1.2E-2</v>
      </c>
      <c r="H27" s="169"/>
      <c r="I27" s="170">
        <v>3</v>
      </c>
      <c r="J27" s="170">
        <v>3</v>
      </c>
      <c r="K27" s="167"/>
      <c r="L27" s="171">
        <v>3790.7058400000001</v>
      </c>
      <c r="M27" s="171">
        <v>-178.39769000000001</v>
      </c>
      <c r="N27" s="171">
        <v>3612.3081499999998</v>
      </c>
      <c r="O27" s="166">
        <v>803.81022338095295</v>
      </c>
      <c r="P27" s="172">
        <v>241.767</v>
      </c>
      <c r="Q27" s="178">
        <v>3.3247309325960601</v>
      </c>
      <c r="R27" s="179">
        <v>2308.5124841608799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2557.2750999999998</v>
      </c>
      <c r="Y27" s="166">
        <v>569.04444029160402</v>
      </c>
      <c r="Z27" s="177">
        <v>573</v>
      </c>
      <c r="AA27" s="188">
        <v>0.99309675443560896</v>
      </c>
      <c r="AB27" s="171">
        <v>-532.78647385340003</v>
      </c>
      <c r="AC27" s="168"/>
      <c r="AD27" s="168"/>
      <c r="AE27" s="176">
        <v>18</v>
      </c>
      <c r="AF27" s="176">
        <v>533</v>
      </c>
      <c r="AG27" s="167"/>
      <c r="AH27" s="180">
        <v>183.9</v>
      </c>
      <c r="AI27" s="166">
        <v>40.9213981591679</v>
      </c>
      <c r="AJ27" s="181" t="s">
        <v>53</v>
      </c>
      <c r="AK27" s="173">
        <v>0.64954600252647499</v>
      </c>
      <c r="AL27" s="174">
        <v>-155.84498979540001</v>
      </c>
      <c r="AM27" s="168"/>
      <c r="AN27" s="168"/>
      <c r="AO27" s="176">
        <v>100</v>
      </c>
      <c r="AP27" s="176">
        <v>156</v>
      </c>
      <c r="AQ27" s="167"/>
      <c r="AR27" s="180">
        <v>20.5</v>
      </c>
      <c r="AS27" s="166">
        <v>4.5616566735342099</v>
      </c>
      <c r="AT27" s="181" t="s">
        <v>54</v>
      </c>
      <c r="AU27" s="173">
        <v>0.28510354209588801</v>
      </c>
      <c r="AV27" s="174">
        <v>-65.784441852800001</v>
      </c>
      <c r="AW27" s="168"/>
      <c r="AX27" s="168"/>
      <c r="AY27" s="176">
        <v>52</v>
      </c>
      <c r="AZ27" s="176">
        <v>66</v>
      </c>
      <c r="BA27" s="167"/>
      <c r="BB27" s="184">
        <v>147.19999999999999</v>
      </c>
      <c r="BC27" s="180">
        <v>32.754920114352998</v>
      </c>
      <c r="BD27" s="181" t="s">
        <v>55</v>
      </c>
      <c r="BE27" s="182">
        <v>1.0235912535735301</v>
      </c>
      <c r="BF27" s="183">
        <v>-25.368883705599998</v>
      </c>
      <c r="BG27" s="168">
        <v>2E-3</v>
      </c>
      <c r="BH27" s="168">
        <v>2E-3</v>
      </c>
      <c r="BI27" s="176">
        <v>0</v>
      </c>
      <c r="BJ27" s="176">
        <v>26</v>
      </c>
      <c r="BK27" s="169"/>
      <c r="BL27" s="185">
        <v>0.8</v>
      </c>
      <c r="BM27" s="188">
        <v>0.79</v>
      </c>
      <c r="BN27" s="186"/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80</v>
      </c>
      <c r="B28" s="165" t="s">
        <v>81</v>
      </c>
      <c r="C28" s="165" t="s">
        <v>82</v>
      </c>
      <c r="D28" s="166">
        <v>7.7730577488000003</v>
      </c>
      <c r="E28" s="167"/>
      <c r="F28" s="168">
        <v>0.03</v>
      </c>
      <c r="G28" s="168">
        <v>0.03</v>
      </c>
      <c r="H28" s="169"/>
      <c r="I28" s="170">
        <v>3</v>
      </c>
      <c r="J28" s="170">
        <v>3</v>
      </c>
      <c r="K28" s="167"/>
      <c r="L28" s="171">
        <v>2959.7645200000002</v>
      </c>
      <c r="M28" s="171">
        <v>2567.94983</v>
      </c>
      <c r="N28" s="171">
        <v>5527.7143500000002</v>
      </c>
      <c r="O28" s="166">
        <v>711.13769235194002</v>
      </c>
      <c r="P28" s="172">
        <v>244.696</v>
      </c>
      <c r="Q28" s="178">
        <v>2.90620889737446</v>
      </c>
      <c r="R28" s="179">
        <v>3245.2709833195599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3253.7302300000001</v>
      </c>
      <c r="Y28" s="166">
        <v>418.59077021553202</v>
      </c>
      <c r="Z28" s="177">
        <v>573</v>
      </c>
      <c r="AA28" s="173">
        <v>0.73052490439010798</v>
      </c>
      <c r="AB28" s="174">
        <v>-2091.0242780748799</v>
      </c>
      <c r="AC28" s="168"/>
      <c r="AD28" s="168"/>
      <c r="AE28" s="176">
        <v>1201</v>
      </c>
      <c r="AF28" s="176">
        <v>2092</v>
      </c>
      <c r="AG28" s="167"/>
      <c r="AH28" s="180">
        <v>438</v>
      </c>
      <c r="AI28" s="166">
        <v>56.348481402652403</v>
      </c>
      <c r="AJ28" s="181" t="s">
        <v>53</v>
      </c>
      <c r="AK28" s="188">
        <v>0.89442033972464097</v>
      </c>
      <c r="AL28" s="171">
        <v>-149.64316580927999</v>
      </c>
      <c r="AM28" s="168"/>
      <c r="AN28" s="168"/>
      <c r="AO28" s="176">
        <v>52</v>
      </c>
      <c r="AP28" s="176">
        <v>150</v>
      </c>
      <c r="AQ28" s="167"/>
      <c r="AR28" s="180">
        <v>45.7</v>
      </c>
      <c r="AS28" s="166">
        <v>5.8792821920119103</v>
      </c>
      <c r="AT28" s="181" t="s">
        <v>54</v>
      </c>
      <c r="AU28" s="173">
        <v>0.367455137000744</v>
      </c>
      <c r="AV28" s="174">
        <v>-103.54270877696</v>
      </c>
      <c r="AW28" s="168"/>
      <c r="AX28" s="168"/>
      <c r="AY28" s="176">
        <v>79</v>
      </c>
      <c r="AZ28" s="176">
        <v>104</v>
      </c>
      <c r="BA28" s="167"/>
      <c r="BB28" s="184">
        <v>300.39999999999998</v>
      </c>
      <c r="BC28" s="180">
        <v>38.646310076157</v>
      </c>
      <c r="BD28" s="181" t="s">
        <v>55</v>
      </c>
      <c r="BE28" s="178">
        <v>1.20769718987991</v>
      </c>
      <c r="BF28" s="179">
        <v>1.91458244608003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0.72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80</v>
      </c>
      <c r="B29" s="165" t="s">
        <v>81</v>
      </c>
      <c r="C29" s="165" t="s">
        <v>83</v>
      </c>
      <c r="D29" s="166">
        <v>2.8153302611000002</v>
      </c>
      <c r="E29" s="167"/>
      <c r="F29" s="168">
        <v>5.0999999999999997E-2</v>
      </c>
      <c r="G29" s="168">
        <v>5.0999999999999997E-2</v>
      </c>
      <c r="H29" s="169"/>
      <c r="I29" s="170">
        <v>5</v>
      </c>
      <c r="J29" s="170">
        <v>5</v>
      </c>
      <c r="K29" s="167"/>
      <c r="L29" s="171">
        <v>939.43322000000001</v>
      </c>
      <c r="M29" s="171">
        <v>793.45299</v>
      </c>
      <c r="N29" s="171">
        <v>1732.8862099999999</v>
      </c>
      <c r="O29" s="166">
        <v>615.51791416575395</v>
      </c>
      <c r="P29" s="172">
        <v>255.976</v>
      </c>
      <c r="Q29" s="178">
        <v>2.4045922827364801</v>
      </c>
      <c r="R29" s="179">
        <v>868.09783530159905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2042.5629449999999</v>
      </c>
      <c r="Y29" s="166">
        <v>725.51450649414505</v>
      </c>
      <c r="Z29" s="177">
        <v>573</v>
      </c>
      <c r="AA29" s="178">
        <v>1.26616842320095</v>
      </c>
      <c r="AB29" s="179">
        <v>106.74185746764</v>
      </c>
      <c r="AC29" s="168">
        <v>0.02</v>
      </c>
      <c r="AD29" s="168">
        <v>0.02</v>
      </c>
      <c r="AE29" s="176">
        <v>0</v>
      </c>
      <c r="AF29" s="176">
        <v>0</v>
      </c>
      <c r="AG29" s="167"/>
      <c r="AH29" s="180">
        <v>179.05</v>
      </c>
      <c r="AI29" s="166">
        <v>63.598222373399999</v>
      </c>
      <c r="AJ29" s="181" t="s">
        <v>53</v>
      </c>
      <c r="AK29" s="182">
        <v>1.0094955932285701</v>
      </c>
      <c r="AL29" s="183">
        <v>-33.78896773916</v>
      </c>
      <c r="AM29" s="168">
        <v>1E-3</v>
      </c>
      <c r="AN29" s="168">
        <v>1E-3</v>
      </c>
      <c r="AO29" s="176">
        <v>0</v>
      </c>
      <c r="AP29" s="176">
        <v>34</v>
      </c>
      <c r="AQ29" s="167"/>
      <c r="AR29" s="180">
        <v>22.2</v>
      </c>
      <c r="AS29" s="166">
        <v>7.8853981384500402</v>
      </c>
      <c r="AT29" s="181" t="s">
        <v>54</v>
      </c>
      <c r="AU29" s="173">
        <v>0.49283738365312701</v>
      </c>
      <c r="AV29" s="174">
        <v>-31.854341013119999</v>
      </c>
      <c r="AW29" s="168"/>
      <c r="AX29" s="168"/>
      <c r="AY29" s="176">
        <v>23</v>
      </c>
      <c r="AZ29" s="176">
        <v>32</v>
      </c>
      <c r="BA29" s="167"/>
      <c r="BB29" s="184">
        <v>110.8</v>
      </c>
      <c r="BC29" s="180">
        <v>39.355951069381298</v>
      </c>
      <c r="BD29" s="181" t="s">
        <v>55</v>
      </c>
      <c r="BE29" s="178">
        <v>1.22987347091816</v>
      </c>
      <c r="BF29" s="179">
        <v>2.6913179737599902</v>
      </c>
      <c r="BG29" s="168">
        <v>0.02</v>
      </c>
      <c r="BH29" s="168">
        <v>0.02</v>
      </c>
      <c r="BI29" s="176">
        <v>0</v>
      </c>
      <c r="BJ29" s="176">
        <v>0</v>
      </c>
      <c r="BK29" s="169"/>
      <c r="BL29" s="185">
        <v>0.8</v>
      </c>
      <c r="BM29" s="173">
        <v>0.67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84</v>
      </c>
      <c r="D30" s="166">
        <v>7.2509326679999999</v>
      </c>
      <c r="E30" s="167"/>
      <c r="F30" s="168">
        <v>0.01</v>
      </c>
      <c r="G30" s="168">
        <v>0.01</v>
      </c>
      <c r="H30" s="169"/>
      <c r="I30" s="170">
        <v>2</v>
      </c>
      <c r="J30" s="170">
        <v>2</v>
      </c>
      <c r="K30" s="167"/>
      <c r="L30" s="171">
        <v>5448.2821800000002</v>
      </c>
      <c r="M30" s="171">
        <v>2591.4511200000002</v>
      </c>
      <c r="N30" s="171">
        <v>8039.7332999999999</v>
      </c>
      <c r="O30" s="166">
        <v>1108.78609250933</v>
      </c>
      <c r="P30" s="172">
        <v>282.02199999999999</v>
      </c>
      <c r="Q30" s="178">
        <v>3.9315588589164299</v>
      </c>
      <c r="R30" s="179">
        <v>5585.8262605263599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3911.879645</v>
      </c>
      <c r="Y30" s="166">
        <v>539.50020281721902</v>
      </c>
      <c r="Z30" s="177">
        <v>573</v>
      </c>
      <c r="AA30" s="188">
        <v>0.941536130571063</v>
      </c>
      <c r="AB30" s="171">
        <v>-1073.8616575168001</v>
      </c>
      <c r="AC30" s="168"/>
      <c r="AD30" s="168"/>
      <c r="AE30" s="176">
        <v>243</v>
      </c>
      <c r="AF30" s="176">
        <v>1074</v>
      </c>
      <c r="AG30" s="167"/>
      <c r="AH30" s="180">
        <v>237.8</v>
      </c>
      <c r="AI30" s="166">
        <v>32.795781024069498</v>
      </c>
      <c r="AJ30" s="181" t="s">
        <v>53</v>
      </c>
      <c r="AK30" s="173">
        <v>0.52056795276300805</v>
      </c>
      <c r="AL30" s="174">
        <v>-310.37050970080003</v>
      </c>
      <c r="AM30" s="168"/>
      <c r="AN30" s="168"/>
      <c r="AO30" s="176">
        <v>220</v>
      </c>
      <c r="AP30" s="176">
        <v>311</v>
      </c>
      <c r="AQ30" s="167"/>
      <c r="AR30" s="180">
        <v>54.2</v>
      </c>
      <c r="AS30" s="166">
        <v>7.4749004689006204</v>
      </c>
      <c r="AT30" s="181" t="s">
        <v>54</v>
      </c>
      <c r="AU30" s="173">
        <v>0.467181279306289</v>
      </c>
      <c r="AV30" s="174">
        <v>-85.017907225599998</v>
      </c>
      <c r="AW30" s="168"/>
      <c r="AX30" s="168"/>
      <c r="AY30" s="176">
        <v>62</v>
      </c>
      <c r="AZ30" s="176">
        <v>86</v>
      </c>
      <c r="BA30" s="167"/>
      <c r="BB30" s="184">
        <v>199</v>
      </c>
      <c r="BC30" s="180">
        <v>27.444745264044698</v>
      </c>
      <c r="BD30" s="181" t="s">
        <v>55</v>
      </c>
      <c r="BE30" s="188">
        <v>0.85764828950139604</v>
      </c>
      <c r="BF30" s="171">
        <v>-79.435814451200002</v>
      </c>
      <c r="BG30" s="168"/>
      <c r="BH30" s="168"/>
      <c r="BI30" s="176">
        <v>34</v>
      </c>
      <c r="BJ30" s="176">
        <v>80</v>
      </c>
      <c r="BK30" s="169"/>
      <c r="BL30" s="185">
        <v>0.8</v>
      </c>
      <c r="BM30" s="173">
        <v>0.69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85</v>
      </c>
      <c r="D31" s="166">
        <v>9.4014083054000004</v>
      </c>
      <c r="E31" s="167"/>
      <c r="F31" s="168">
        <v>2.3E-2</v>
      </c>
      <c r="G31" s="168">
        <v>2.3E-2</v>
      </c>
      <c r="H31" s="169"/>
      <c r="I31" s="170">
        <v>3</v>
      </c>
      <c r="J31" s="170">
        <v>3</v>
      </c>
      <c r="K31" s="167"/>
      <c r="L31" s="171">
        <v>6915.0854200000003</v>
      </c>
      <c r="M31" s="171">
        <v>3793.4273600000001</v>
      </c>
      <c r="N31" s="171">
        <v>10708.512779999999</v>
      </c>
      <c r="O31" s="166">
        <v>1139.0328376493601</v>
      </c>
      <c r="P31" s="172">
        <v>276.94400000000002</v>
      </c>
      <c r="Q31" s="178">
        <v>4.11286338627795</v>
      </c>
      <c r="R31" s="179">
        <v>7584.11643392316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4835.4684649999999</v>
      </c>
      <c r="Y31" s="166">
        <v>514.33448138004997</v>
      </c>
      <c r="Z31" s="177">
        <v>573</v>
      </c>
      <c r="AA31" s="188">
        <v>0.89761689595122096</v>
      </c>
      <c r="AB31" s="171">
        <v>-1628.93988579304</v>
      </c>
      <c r="AC31" s="168"/>
      <c r="AD31" s="168"/>
      <c r="AE31" s="176">
        <v>552</v>
      </c>
      <c r="AF31" s="176">
        <v>1629</v>
      </c>
      <c r="AG31" s="167"/>
      <c r="AH31" s="180">
        <v>403.45</v>
      </c>
      <c r="AI31" s="166">
        <v>42.913783434792997</v>
      </c>
      <c r="AJ31" s="181" t="s">
        <v>53</v>
      </c>
      <c r="AK31" s="173">
        <v>0.68117116563163504</v>
      </c>
      <c r="AL31" s="174">
        <v>-307.29646788823999</v>
      </c>
      <c r="AM31" s="168"/>
      <c r="AN31" s="168"/>
      <c r="AO31" s="176">
        <v>189</v>
      </c>
      <c r="AP31" s="176">
        <v>308</v>
      </c>
      <c r="AQ31" s="167"/>
      <c r="AR31" s="180">
        <v>72.400000000000006</v>
      </c>
      <c r="AS31" s="166">
        <v>7.7009739017945602</v>
      </c>
      <c r="AT31" s="181" t="s">
        <v>54</v>
      </c>
      <c r="AU31" s="173">
        <v>0.48131086886216001</v>
      </c>
      <c r="AV31" s="174">
        <v>-108.10703946368</v>
      </c>
      <c r="AW31" s="168"/>
      <c r="AX31" s="168"/>
      <c r="AY31" s="176">
        <v>79</v>
      </c>
      <c r="AZ31" s="176">
        <v>109</v>
      </c>
      <c r="BA31" s="167"/>
      <c r="BB31" s="184">
        <v>340.2</v>
      </c>
      <c r="BC31" s="180">
        <v>36.186067975006999</v>
      </c>
      <c r="BD31" s="181" t="s">
        <v>55</v>
      </c>
      <c r="BE31" s="182">
        <v>1.1308146242189701</v>
      </c>
      <c r="BF31" s="183">
        <v>-20.814078927360001</v>
      </c>
      <c r="BG31" s="168">
        <v>1.2999999999999999E-2</v>
      </c>
      <c r="BH31" s="168">
        <v>1.2999999999999999E-2</v>
      </c>
      <c r="BI31" s="176">
        <v>0</v>
      </c>
      <c r="BJ31" s="176">
        <v>21</v>
      </c>
      <c r="BK31" s="169"/>
      <c r="BL31" s="185">
        <v>0.8</v>
      </c>
      <c r="BM31" s="173">
        <v>0.68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87</v>
      </c>
      <c r="D32" s="166">
        <v>2.4268161168</v>
      </c>
      <c r="E32" s="167"/>
      <c r="F32" s="168">
        <v>0.04</v>
      </c>
      <c r="G32" s="168">
        <v>0.04</v>
      </c>
      <c r="H32" s="169"/>
      <c r="I32" s="170">
        <v>5</v>
      </c>
      <c r="J32" s="170">
        <v>5</v>
      </c>
      <c r="K32" s="167"/>
      <c r="L32" s="171">
        <v>1959.1201900000001</v>
      </c>
      <c r="M32" s="171">
        <v>829.15340000000003</v>
      </c>
      <c r="N32" s="171">
        <v>2788.2735899999998</v>
      </c>
      <c r="O32" s="166">
        <v>1148.9430825425</v>
      </c>
      <c r="P32" s="172">
        <v>237.21100000000001</v>
      </c>
      <c r="Q32" s="178">
        <v>4.8435489186525897</v>
      </c>
      <c r="R32" s="179">
        <v>2097.4726165413099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1638.5234049999999</v>
      </c>
      <c r="Y32" s="166">
        <v>675.17410720040698</v>
      </c>
      <c r="Z32" s="177">
        <v>573</v>
      </c>
      <c r="AA32" s="182">
        <v>1.17831432321188</v>
      </c>
      <c r="AB32" s="183">
        <v>-30.155356911679998</v>
      </c>
      <c r="AC32" s="168">
        <v>1.7999999999999999E-2</v>
      </c>
      <c r="AD32" s="168">
        <v>1.7999999999999999E-2</v>
      </c>
      <c r="AE32" s="176">
        <v>0</v>
      </c>
      <c r="AF32" s="176">
        <v>31</v>
      </c>
      <c r="AG32" s="167"/>
      <c r="AH32" s="180">
        <v>169.2</v>
      </c>
      <c r="AI32" s="166">
        <v>69.720980847575305</v>
      </c>
      <c r="AJ32" s="181" t="s">
        <v>53</v>
      </c>
      <c r="AK32" s="182">
        <v>1.1066822356757999</v>
      </c>
      <c r="AL32" s="183">
        <v>-14.26729843008</v>
      </c>
      <c r="AM32" s="168">
        <v>1.0999999999999999E-2</v>
      </c>
      <c r="AN32" s="168">
        <v>1.0999999999999999E-2</v>
      </c>
      <c r="AO32" s="176">
        <v>0</v>
      </c>
      <c r="AP32" s="176">
        <v>15</v>
      </c>
      <c r="AQ32" s="167"/>
      <c r="AR32" s="180">
        <v>28.4</v>
      </c>
      <c r="AS32" s="166">
        <v>11.7025759815079</v>
      </c>
      <c r="AT32" s="181" t="s">
        <v>54</v>
      </c>
      <c r="AU32" s="173">
        <v>0.73141099884424499</v>
      </c>
      <c r="AV32" s="174">
        <v>-18.194869442560002</v>
      </c>
      <c r="AW32" s="168"/>
      <c r="AX32" s="168"/>
      <c r="AY32" s="176">
        <v>11</v>
      </c>
      <c r="AZ32" s="176">
        <v>19</v>
      </c>
      <c r="BA32" s="167"/>
      <c r="BB32" s="184">
        <v>78.2</v>
      </c>
      <c r="BC32" s="180">
        <v>32.223290202602797</v>
      </c>
      <c r="BD32" s="181" t="s">
        <v>55</v>
      </c>
      <c r="BE32" s="182">
        <v>1.0069778188313401</v>
      </c>
      <c r="BF32" s="183">
        <v>-14.98973888512</v>
      </c>
      <c r="BG32" s="168">
        <v>1E-3</v>
      </c>
      <c r="BH32" s="168">
        <v>1E-3</v>
      </c>
      <c r="BI32" s="176">
        <v>0</v>
      </c>
      <c r="BJ32" s="176">
        <v>15</v>
      </c>
      <c r="BK32" s="169"/>
      <c r="BL32" s="185">
        <v>0.8</v>
      </c>
      <c r="BM32" s="173">
        <v>0.64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88</v>
      </c>
      <c r="D33" s="166">
        <v>2.4661802025999999</v>
      </c>
      <c r="E33" s="167"/>
      <c r="F33" s="168">
        <v>0.03</v>
      </c>
      <c r="G33" s="168">
        <v>0.03</v>
      </c>
      <c r="H33" s="169"/>
      <c r="I33" s="170">
        <v>3</v>
      </c>
      <c r="J33" s="170">
        <v>3</v>
      </c>
      <c r="K33" s="167"/>
      <c r="L33" s="171">
        <v>1230.25198</v>
      </c>
      <c r="M33" s="171">
        <v>1905.338</v>
      </c>
      <c r="N33" s="171">
        <v>3135.5899800000002</v>
      </c>
      <c r="O33" s="166">
        <v>1271.43587345899</v>
      </c>
      <c r="P33" s="172">
        <v>282.02199999999999</v>
      </c>
      <c r="Q33" s="178">
        <v>4.5082861388791997</v>
      </c>
      <c r="R33" s="179">
        <v>2300.9694922828098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1265.8699099999999</v>
      </c>
      <c r="Y33" s="166">
        <v>513.29173296640795</v>
      </c>
      <c r="Z33" s="177">
        <v>573</v>
      </c>
      <c r="AA33" s="188">
        <v>0.89579709069181102</v>
      </c>
      <c r="AB33" s="171">
        <v>-429.87559730776002</v>
      </c>
      <c r="AC33" s="168"/>
      <c r="AD33" s="168"/>
      <c r="AE33" s="176">
        <v>148</v>
      </c>
      <c r="AF33" s="176">
        <v>430</v>
      </c>
      <c r="AG33" s="167"/>
      <c r="AH33" s="180">
        <v>144.1</v>
      </c>
      <c r="AI33" s="166">
        <v>58.430442288069997</v>
      </c>
      <c r="AJ33" s="181" t="s">
        <v>53</v>
      </c>
      <c r="AK33" s="188">
        <v>0.92746733790587299</v>
      </c>
      <c r="AL33" s="171">
        <v>-42.34322331656</v>
      </c>
      <c r="AM33" s="168"/>
      <c r="AN33" s="168"/>
      <c r="AO33" s="176">
        <v>12</v>
      </c>
      <c r="AP33" s="176">
        <v>43</v>
      </c>
      <c r="AQ33" s="167"/>
      <c r="AR33" s="180">
        <v>15.6</v>
      </c>
      <c r="AS33" s="166">
        <v>6.32557182299717</v>
      </c>
      <c r="AT33" s="181" t="s">
        <v>54</v>
      </c>
      <c r="AU33" s="173">
        <v>0.39534823893732302</v>
      </c>
      <c r="AV33" s="174">
        <v>-31.750659889920001</v>
      </c>
      <c r="AW33" s="168"/>
      <c r="AX33" s="168"/>
      <c r="AY33" s="176">
        <v>24</v>
      </c>
      <c r="AZ33" s="176">
        <v>32</v>
      </c>
      <c r="BA33" s="167"/>
      <c r="BB33" s="184">
        <v>102.6</v>
      </c>
      <c r="BC33" s="180">
        <v>41.602799297404403</v>
      </c>
      <c r="BD33" s="181" t="s">
        <v>55</v>
      </c>
      <c r="BE33" s="178">
        <v>1.30008747804389</v>
      </c>
      <c r="BF33" s="179">
        <v>7.8986802201600197</v>
      </c>
      <c r="BG33" s="168">
        <v>0.02</v>
      </c>
      <c r="BH33" s="168">
        <v>0.02</v>
      </c>
      <c r="BI33" s="176">
        <v>0</v>
      </c>
      <c r="BJ33" s="176">
        <v>0</v>
      </c>
      <c r="BK33" s="169"/>
      <c r="BL33" s="185">
        <v>0.8</v>
      </c>
      <c r="BM33" s="188">
        <v>0.76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89</v>
      </c>
      <c r="D34" s="166">
        <v>3.6840844160000001</v>
      </c>
      <c r="E34" s="167"/>
      <c r="F34" s="168">
        <v>2.8000000000000001E-2</v>
      </c>
      <c r="G34" s="168">
        <v>2.8000000000000001E-2</v>
      </c>
      <c r="H34" s="169"/>
      <c r="I34" s="170">
        <v>2</v>
      </c>
      <c r="J34" s="170">
        <v>2</v>
      </c>
      <c r="K34" s="167"/>
      <c r="L34" s="171">
        <v>1192.2113400000001</v>
      </c>
      <c r="M34" s="171">
        <v>2237.5351999999998</v>
      </c>
      <c r="N34" s="171">
        <v>3429.7465400000001</v>
      </c>
      <c r="O34" s="166">
        <v>930.96307052699206</v>
      </c>
      <c r="P34" s="172">
        <v>231.66</v>
      </c>
      <c r="Q34" s="178">
        <v>4.01866127310279</v>
      </c>
      <c r="R34" s="179">
        <v>2405.6005450273301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2487.0498499999999</v>
      </c>
      <c r="Y34" s="166">
        <v>675.07949578970795</v>
      </c>
      <c r="Z34" s="177">
        <v>573</v>
      </c>
      <c r="AA34" s="182">
        <v>1.17814920731188</v>
      </c>
      <c r="AB34" s="183">
        <v>-46.126594441600403</v>
      </c>
      <c r="AC34" s="168">
        <v>1.7999999999999999E-2</v>
      </c>
      <c r="AD34" s="168">
        <v>1.7999999999999999E-2</v>
      </c>
      <c r="AE34" s="176">
        <v>0</v>
      </c>
      <c r="AF34" s="176">
        <v>47</v>
      </c>
      <c r="AG34" s="167"/>
      <c r="AH34" s="180">
        <v>206.7</v>
      </c>
      <c r="AI34" s="166">
        <v>56.1062062265188</v>
      </c>
      <c r="AJ34" s="181" t="s">
        <v>53</v>
      </c>
      <c r="AK34" s="188">
        <v>0.89057470200823396</v>
      </c>
      <c r="AL34" s="171">
        <v>-71.816781849600005</v>
      </c>
      <c r="AM34" s="168"/>
      <c r="AN34" s="168"/>
      <c r="AO34" s="176">
        <v>26</v>
      </c>
      <c r="AP34" s="176">
        <v>72</v>
      </c>
      <c r="AQ34" s="167"/>
      <c r="AR34" s="180">
        <v>18.100000000000001</v>
      </c>
      <c r="AS34" s="166">
        <v>4.9130253154329502</v>
      </c>
      <c r="AT34" s="181" t="s">
        <v>54</v>
      </c>
      <c r="AU34" s="173">
        <v>0.307064082214559</v>
      </c>
      <c r="AV34" s="174">
        <v>-52.6344207872</v>
      </c>
      <c r="AW34" s="168"/>
      <c r="AX34" s="168"/>
      <c r="AY34" s="176">
        <v>41</v>
      </c>
      <c r="AZ34" s="176">
        <v>53</v>
      </c>
      <c r="BA34" s="167"/>
      <c r="BB34" s="184">
        <v>99</v>
      </c>
      <c r="BC34" s="180">
        <v>26.8723484103791</v>
      </c>
      <c r="BD34" s="181" t="s">
        <v>55</v>
      </c>
      <c r="BE34" s="188">
        <v>0.83976088782434599</v>
      </c>
      <c r="BF34" s="171">
        <v>-42.468841574400003</v>
      </c>
      <c r="BG34" s="168"/>
      <c r="BH34" s="168"/>
      <c r="BI34" s="176">
        <v>19</v>
      </c>
      <c r="BJ34" s="176">
        <v>43</v>
      </c>
      <c r="BK34" s="169"/>
      <c r="BL34" s="185">
        <v>0.8</v>
      </c>
      <c r="BM34" s="173">
        <v>0.67</v>
      </c>
      <c r="BN34" s="186"/>
      <c r="BO34" s="187">
        <v>0.95</v>
      </c>
      <c r="BP34" s="188">
        <v>0.94</v>
      </c>
      <c r="BQ34" s="186"/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90</v>
      </c>
      <c r="D35" s="166">
        <v>5.7444507926000004</v>
      </c>
      <c r="E35" s="167"/>
      <c r="F35" s="168">
        <v>2.5000000000000001E-2</v>
      </c>
      <c r="G35" s="168">
        <v>2.5000000000000001E-2</v>
      </c>
      <c r="H35" s="169"/>
      <c r="I35" s="170">
        <v>3</v>
      </c>
      <c r="J35" s="170">
        <v>3</v>
      </c>
      <c r="K35" s="167"/>
      <c r="L35" s="171">
        <v>1771.2833499999999</v>
      </c>
      <c r="M35" s="171">
        <v>1247.5479399999999</v>
      </c>
      <c r="N35" s="171">
        <v>3018.8312900000001</v>
      </c>
      <c r="O35" s="166">
        <v>525.52130725688505</v>
      </c>
      <c r="P35" s="172">
        <v>236.59800000000001</v>
      </c>
      <c r="Q35" s="178">
        <v>2.2211570142473098</v>
      </c>
      <c r="R35" s="179">
        <v>1387.88060764691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3618.2411849999999</v>
      </c>
      <c r="Y35" s="166">
        <v>629.86720848249195</v>
      </c>
      <c r="Z35" s="177">
        <v>573</v>
      </c>
      <c r="AA35" s="182">
        <v>1.09924469194152</v>
      </c>
      <c r="AB35" s="183">
        <v>-331.64317999176001</v>
      </c>
      <c r="AC35" s="168">
        <v>0.01</v>
      </c>
      <c r="AD35" s="168">
        <v>0.01</v>
      </c>
      <c r="AE35" s="176">
        <v>0</v>
      </c>
      <c r="AF35" s="176">
        <v>332</v>
      </c>
      <c r="AG35" s="167"/>
      <c r="AH35" s="180">
        <v>278.7</v>
      </c>
      <c r="AI35" s="166">
        <v>48.5163873905964</v>
      </c>
      <c r="AJ35" s="181" t="s">
        <v>53</v>
      </c>
      <c r="AK35" s="173">
        <v>0.77010138715232301</v>
      </c>
      <c r="AL35" s="174">
        <v>-155.58047992056001</v>
      </c>
      <c r="AM35" s="168"/>
      <c r="AN35" s="168"/>
      <c r="AO35" s="176">
        <v>84</v>
      </c>
      <c r="AP35" s="176">
        <v>156</v>
      </c>
      <c r="AQ35" s="167"/>
      <c r="AR35" s="180">
        <v>44.5</v>
      </c>
      <c r="AS35" s="166">
        <v>7.7466065263062003</v>
      </c>
      <c r="AT35" s="181" t="s">
        <v>54</v>
      </c>
      <c r="AU35" s="173">
        <v>0.48416290789413802</v>
      </c>
      <c r="AV35" s="174">
        <v>-65.793455217919998</v>
      </c>
      <c r="AW35" s="168"/>
      <c r="AX35" s="168"/>
      <c r="AY35" s="176">
        <v>48</v>
      </c>
      <c r="AZ35" s="176">
        <v>66</v>
      </c>
      <c r="BA35" s="167"/>
      <c r="BB35" s="184">
        <v>193.2</v>
      </c>
      <c r="BC35" s="180">
        <v>33.632457997356397</v>
      </c>
      <c r="BD35" s="181" t="s">
        <v>55</v>
      </c>
      <c r="BE35" s="182">
        <v>1.0510143124173901</v>
      </c>
      <c r="BF35" s="183">
        <v>-27.386910435840001</v>
      </c>
      <c r="BG35" s="168">
        <v>5.0000000000000001E-3</v>
      </c>
      <c r="BH35" s="168">
        <v>5.0000000000000001E-3</v>
      </c>
      <c r="BI35" s="176">
        <v>0</v>
      </c>
      <c r="BJ35" s="176">
        <v>28</v>
      </c>
      <c r="BK35" s="169"/>
      <c r="BL35" s="185">
        <v>0.8</v>
      </c>
      <c r="BM35" s="173">
        <v>0.68</v>
      </c>
      <c r="BN35" s="186"/>
      <c r="BO35" s="187">
        <v>0.95</v>
      </c>
      <c r="BP35" s="188">
        <v>0.88</v>
      </c>
      <c r="BQ35" s="186"/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91</v>
      </c>
      <c r="D36" s="166">
        <v>2.9198757764000001</v>
      </c>
      <c r="E36" s="167"/>
      <c r="F36" s="168">
        <v>2.3E-2</v>
      </c>
      <c r="G36" s="168">
        <v>2.3E-2</v>
      </c>
      <c r="H36" s="169"/>
      <c r="I36" s="170">
        <v>3</v>
      </c>
      <c r="J36" s="170">
        <v>3</v>
      </c>
      <c r="K36" s="167"/>
      <c r="L36" s="171">
        <v>2028.2115699999999</v>
      </c>
      <c r="M36" s="171">
        <v>2165.01523</v>
      </c>
      <c r="N36" s="171">
        <v>4193.2268000000004</v>
      </c>
      <c r="O36" s="166">
        <v>1436.0976702816999</v>
      </c>
      <c r="P36" s="172">
        <v>240.53200000000001</v>
      </c>
      <c r="Q36" s="178">
        <v>5.9705056719343004</v>
      </c>
      <c r="R36" s="179">
        <v>3350.4385277011502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1320.322285</v>
      </c>
      <c r="Y36" s="166">
        <v>452.184403073429</v>
      </c>
      <c r="Z36" s="177">
        <v>573</v>
      </c>
      <c r="AA36" s="173">
        <v>0.78915253590476298</v>
      </c>
      <c r="AB36" s="174">
        <v>-687.38429885263997</v>
      </c>
      <c r="AC36" s="168"/>
      <c r="AD36" s="168"/>
      <c r="AE36" s="176">
        <v>353</v>
      </c>
      <c r="AF36" s="176">
        <v>688</v>
      </c>
      <c r="AG36" s="167"/>
      <c r="AH36" s="180">
        <v>140.44999999999999</v>
      </c>
      <c r="AI36" s="166">
        <v>48.101361412424502</v>
      </c>
      <c r="AJ36" s="181" t="s">
        <v>53</v>
      </c>
      <c r="AK36" s="173">
        <v>0.76351367321308705</v>
      </c>
      <c r="AL36" s="174">
        <v>-80.292608695840002</v>
      </c>
      <c r="AM36" s="168"/>
      <c r="AN36" s="168"/>
      <c r="AO36" s="176">
        <v>44</v>
      </c>
      <c r="AP36" s="176">
        <v>81</v>
      </c>
      <c r="AQ36" s="167"/>
      <c r="AR36" s="180">
        <v>24.1</v>
      </c>
      <c r="AS36" s="166">
        <v>8.2537757923775796</v>
      </c>
      <c r="AT36" s="181" t="s">
        <v>54</v>
      </c>
      <c r="AU36" s="173">
        <v>0.51586098702359895</v>
      </c>
      <c r="AV36" s="174">
        <v>-31.961614906880001</v>
      </c>
      <c r="AW36" s="168"/>
      <c r="AX36" s="168"/>
      <c r="AY36" s="176">
        <v>23</v>
      </c>
      <c r="AZ36" s="176">
        <v>32</v>
      </c>
      <c r="BA36" s="167"/>
      <c r="BB36" s="184">
        <v>105.2</v>
      </c>
      <c r="BC36" s="180">
        <v>36.028930014859803</v>
      </c>
      <c r="BD36" s="181" t="s">
        <v>55</v>
      </c>
      <c r="BE36" s="182">
        <v>1.12590406296437</v>
      </c>
      <c r="BF36" s="183">
        <v>-6.9232298137599999</v>
      </c>
      <c r="BG36" s="168">
        <v>1.2999999999999999E-2</v>
      </c>
      <c r="BH36" s="168">
        <v>1.2999999999999999E-2</v>
      </c>
      <c r="BI36" s="176">
        <v>0</v>
      </c>
      <c r="BJ36" s="176">
        <v>7</v>
      </c>
      <c r="BK36" s="169"/>
      <c r="BL36" s="185">
        <v>0.8</v>
      </c>
      <c r="BM36" s="173">
        <v>0.68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92</v>
      </c>
      <c r="D37" s="166">
        <v>4.1744809966999998</v>
      </c>
      <c r="E37" s="167"/>
      <c r="F37" s="168">
        <v>3.9E-2</v>
      </c>
      <c r="G37" s="168">
        <v>3.9E-2</v>
      </c>
      <c r="H37" s="169"/>
      <c r="I37" s="170">
        <v>4</v>
      </c>
      <c r="J37" s="170">
        <v>4</v>
      </c>
      <c r="K37" s="167"/>
      <c r="L37" s="171">
        <v>794.61828000000003</v>
      </c>
      <c r="M37" s="171">
        <v>1413.26242</v>
      </c>
      <c r="N37" s="171">
        <v>2207.8807000000002</v>
      </c>
      <c r="O37" s="166">
        <v>528.89944923581402</v>
      </c>
      <c r="P37" s="172">
        <v>228.25</v>
      </c>
      <c r="Q37" s="178">
        <v>2.3171936439685101</v>
      </c>
      <c r="R37" s="179">
        <v>1064.49035500387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3035.3696049999999</v>
      </c>
      <c r="Y37" s="166">
        <v>727.12502641634103</v>
      </c>
      <c r="Z37" s="177">
        <v>573</v>
      </c>
      <c r="AA37" s="178">
        <v>1.2689791036934399</v>
      </c>
      <c r="AB37" s="179">
        <v>164.99647166907999</v>
      </c>
      <c r="AC37" s="168">
        <v>0.02</v>
      </c>
      <c r="AD37" s="168">
        <v>0.02</v>
      </c>
      <c r="AE37" s="176">
        <v>0</v>
      </c>
      <c r="AF37" s="176">
        <v>0</v>
      </c>
      <c r="AG37" s="167"/>
      <c r="AH37" s="180">
        <v>193.8</v>
      </c>
      <c r="AI37" s="166">
        <v>46.424932860684301</v>
      </c>
      <c r="AJ37" s="181" t="s">
        <v>53</v>
      </c>
      <c r="AK37" s="173">
        <v>0.736903696201338</v>
      </c>
      <c r="AL37" s="174">
        <v>-121.79076335052</v>
      </c>
      <c r="AM37" s="168"/>
      <c r="AN37" s="168"/>
      <c r="AO37" s="176">
        <v>70</v>
      </c>
      <c r="AP37" s="176">
        <v>122</v>
      </c>
      <c r="AQ37" s="167"/>
      <c r="AR37" s="180">
        <v>30.8</v>
      </c>
      <c r="AS37" s="166">
        <v>7.3781627043812001</v>
      </c>
      <c r="AT37" s="181" t="s">
        <v>54</v>
      </c>
      <c r="AU37" s="173">
        <v>0.46113516902382501</v>
      </c>
      <c r="AV37" s="174">
        <v>-49.350035136640003</v>
      </c>
      <c r="AW37" s="168"/>
      <c r="AX37" s="168"/>
      <c r="AY37" s="176">
        <v>36</v>
      </c>
      <c r="AZ37" s="176">
        <v>50</v>
      </c>
      <c r="BA37" s="167"/>
      <c r="BB37" s="184">
        <v>145</v>
      </c>
      <c r="BC37" s="180">
        <v>34.734856887508897</v>
      </c>
      <c r="BD37" s="181" t="s">
        <v>55</v>
      </c>
      <c r="BE37" s="182">
        <v>1.0854642777346499</v>
      </c>
      <c r="BF37" s="183">
        <v>-15.300070273279999</v>
      </c>
      <c r="BG37" s="168">
        <v>8.9999999999999993E-3</v>
      </c>
      <c r="BH37" s="168">
        <v>8.9999999999999993E-3</v>
      </c>
      <c r="BI37" s="176">
        <v>0</v>
      </c>
      <c r="BJ37" s="176">
        <v>16</v>
      </c>
      <c r="BK37" s="169"/>
      <c r="BL37" s="185">
        <v>0.8</v>
      </c>
      <c r="BM37" s="188">
        <v>0.73</v>
      </c>
      <c r="BN37" s="186"/>
      <c r="BO37" s="187">
        <v>0.95</v>
      </c>
      <c r="BP37" s="178">
        <v>1</v>
      </c>
      <c r="BQ37" s="186">
        <v>2.5000000000000001E-3</v>
      </c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93</v>
      </c>
      <c r="D38" s="166">
        <v>7.6530726036000001</v>
      </c>
      <c r="E38" s="167"/>
      <c r="F38" s="168">
        <v>4.8000000000000001E-2</v>
      </c>
      <c r="G38" s="168">
        <v>4.8000000000000001E-2</v>
      </c>
      <c r="H38" s="169"/>
      <c r="I38" s="170">
        <v>4</v>
      </c>
      <c r="J38" s="170">
        <v>4</v>
      </c>
      <c r="K38" s="167"/>
      <c r="L38" s="171">
        <v>5952.5305099999996</v>
      </c>
      <c r="M38" s="171">
        <v>3363.8420799999999</v>
      </c>
      <c r="N38" s="171">
        <v>9316.3725900000009</v>
      </c>
      <c r="O38" s="166">
        <v>1217.33754173684</v>
      </c>
      <c r="P38" s="172">
        <v>287.5</v>
      </c>
      <c r="Q38" s="178">
        <v>4.2342175364759704</v>
      </c>
      <c r="R38" s="179">
        <v>6676.0625417580004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5371.7915949999997</v>
      </c>
      <c r="Y38" s="166">
        <v>701.91305809291703</v>
      </c>
      <c r="Z38" s="177">
        <v>573</v>
      </c>
      <c r="AA38" s="178">
        <v>1.22497915897542</v>
      </c>
      <c r="AB38" s="179">
        <v>109.53887276464</v>
      </c>
      <c r="AC38" s="168">
        <v>0.02</v>
      </c>
      <c r="AD38" s="168">
        <v>0.02</v>
      </c>
      <c r="AE38" s="176">
        <v>0</v>
      </c>
      <c r="AF38" s="176">
        <v>0</v>
      </c>
      <c r="AG38" s="167"/>
      <c r="AH38" s="180">
        <v>351.05</v>
      </c>
      <c r="AI38" s="166">
        <v>45.870465129896502</v>
      </c>
      <c r="AJ38" s="181" t="s">
        <v>53</v>
      </c>
      <c r="AK38" s="173">
        <v>0.728102621109468</v>
      </c>
      <c r="AL38" s="174">
        <v>-227.52228883216</v>
      </c>
      <c r="AM38" s="168"/>
      <c r="AN38" s="168"/>
      <c r="AO38" s="176">
        <v>132</v>
      </c>
      <c r="AP38" s="176">
        <v>228</v>
      </c>
      <c r="AQ38" s="167"/>
      <c r="AR38" s="180">
        <v>79.400000000000006</v>
      </c>
      <c r="AS38" s="166">
        <v>10.374917907175</v>
      </c>
      <c r="AT38" s="181" t="s">
        <v>54</v>
      </c>
      <c r="AU38" s="173">
        <v>0.64843236919843705</v>
      </c>
      <c r="AV38" s="174">
        <v>-67.538993989120002</v>
      </c>
      <c r="AW38" s="168"/>
      <c r="AX38" s="168"/>
      <c r="AY38" s="176">
        <v>44</v>
      </c>
      <c r="AZ38" s="176">
        <v>68</v>
      </c>
      <c r="BA38" s="167"/>
      <c r="BB38" s="184">
        <v>290</v>
      </c>
      <c r="BC38" s="180">
        <v>37.893276990941402</v>
      </c>
      <c r="BD38" s="181" t="s">
        <v>55</v>
      </c>
      <c r="BE38" s="182">
        <v>1.1841649059669199</v>
      </c>
      <c r="BF38" s="183">
        <v>-3.87798797824001</v>
      </c>
      <c r="BG38" s="168">
        <v>1.7999999999999999E-2</v>
      </c>
      <c r="BH38" s="168">
        <v>1.7999999999999999E-2</v>
      </c>
      <c r="BI38" s="176">
        <v>0</v>
      </c>
      <c r="BJ38" s="176">
        <v>4</v>
      </c>
      <c r="BK38" s="169"/>
      <c r="BL38" s="185">
        <v>0.8</v>
      </c>
      <c r="BM38" s="188">
        <v>0.71</v>
      </c>
      <c r="BN38" s="186"/>
      <c r="BO38" s="187">
        <v>0.95</v>
      </c>
      <c r="BP38" s="182">
        <v>0.98</v>
      </c>
      <c r="BQ38" s="186">
        <v>1.5E-3</v>
      </c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94</v>
      </c>
      <c r="D39" s="166">
        <v>2.3872319147000001</v>
      </c>
      <c r="E39" s="167"/>
      <c r="F39" s="168">
        <v>0.01</v>
      </c>
      <c r="G39" s="168">
        <v>0.01</v>
      </c>
      <c r="H39" s="169"/>
      <c r="I39" s="170">
        <v>2</v>
      </c>
      <c r="J39" s="170">
        <v>2</v>
      </c>
      <c r="K39" s="167"/>
      <c r="L39" s="171">
        <v>961.17756999999995</v>
      </c>
      <c r="M39" s="171">
        <v>1173.11877</v>
      </c>
      <c r="N39" s="171">
        <v>2134.2963399999999</v>
      </c>
      <c r="O39" s="166">
        <v>894.04650082696901</v>
      </c>
      <c r="P39" s="172">
        <v>276.94400000000002</v>
      </c>
      <c r="Q39" s="178">
        <v>3.2282573402094599</v>
      </c>
      <c r="R39" s="179">
        <v>1340.94087353839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1252.7759900000001</v>
      </c>
      <c r="Y39" s="166">
        <v>524.78185394795798</v>
      </c>
      <c r="Z39" s="177">
        <v>573</v>
      </c>
      <c r="AA39" s="188">
        <v>0.91584965784983996</v>
      </c>
      <c r="AB39" s="171">
        <v>-388.68467454772002</v>
      </c>
      <c r="AC39" s="168"/>
      <c r="AD39" s="168"/>
      <c r="AE39" s="176">
        <v>116</v>
      </c>
      <c r="AF39" s="176">
        <v>389</v>
      </c>
      <c r="AG39" s="167"/>
      <c r="AH39" s="180">
        <v>103.85</v>
      </c>
      <c r="AI39" s="166">
        <v>43.502266939595003</v>
      </c>
      <c r="AJ39" s="181" t="s">
        <v>53</v>
      </c>
      <c r="AK39" s="173">
        <v>0.69051217364436601</v>
      </c>
      <c r="AL39" s="174">
        <v>-76.624732751319996</v>
      </c>
      <c r="AM39" s="168"/>
      <c r="AN39" s="168"/>
      <c r="AO39" s="176">
        <v>47</v>
      </c>
      <c r="AP39" s="176">
        <v>77</v>
      </c>
      <c r="AQ39" s="167"/>
      <c r="AR39" s="180">
        <v>13.6</v>
      </c>
      <c r="AS39" s="166">
        <v>5.6969747749493802</v>
      </c>
      <c r="AT39" s="181" t="s">
        <v>54</v>
      </c>
      <c r="AU39" s="173">
        <v>0.35606092343433599</v>
      </c>
      <c r="AV39" s="174">
        <v>-32.234852762240003</v>
      </c>
      <c r="AW39" s="168"/>
      <c r="AX39" s="168"/>
      <c r="AY39" s="176">
        <v>25</v>
      </c>
      <c r="AZ39" s="176">
        <v>33</v>
      </c>
      <c r="BA39" s="167"/>
      <c r="BB39" s="184">
        <v>64.599999999999994</v>
      </c>
      <c r="BC39" s="180">
        <v>27.0606301810095</v>
      </c>
      <c r="BD39" s="181" t="s">
        <v>55</v>
      </c>
      <c r="BE39" s="188">
        <v>0.845644693156548</v>
      </c>
      <c r="BF39" s="171">
        <v>-27.06970552448</v>
      </c>
      <c r="BG39" s="168"/>
      <c r="BH39" s="168"/>
      <c r="BI39" s="176">
        <v>12</v>
      </c>
      <c r="BJ39" s="176">
        <v>28</v>
      </c>
      <c r="BK39" s="169"/>
      <c r="BL39" s="185">
        <v>0.8</v>
      </c>
      <c r="BM39" s="188">
        <v>0.75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96</v>
      </c>
      <c r="D40" s="166">
        <v>2.3989256106000001</v>
      </c>
      <c r="E40" s="167"/>
      <c r="F40" s="168">
        <v>5.2999999999999999E-2</v>
      </c>
      <c r="G40" s="168">
        <v>5.2999999999999999E-2</v>
      </c>
      <c r="H40" s="169"/>
      <c r="I40" s="170">
        <v>6</v>
      </c>
      <c r="J40" s="170">
        <v>6</v>
      </c>
      <c r="K40" s="167"/>
      <c r="L40" s="171">
        <v>688.69586000000004</v>
      </c>
      <c r="M40" s="171">
        <v>1479.35142</v>
      </c>
      <c r="N40" s="171">
        <v>2168.0472799999998</v>
      </c>
      <c r="O40" s="166">
        <v>903.75761149915195</v>
      </c>
      <c r="P40" s="172">
        <v>239.304</v>
      </c>
      <c r="Q40" s="178">
        <v>3.77660888033276</v>
      </c>
      <c r="R40" s="179">
        <v>1479.1602868171699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1421.6162400000001</v>
      </c>
      <c r="Y40" s="166">
        <v>592.60538706093405</v>
      </c>
      <c r="Z40" s="177">
        <v>573</v>
      </c>
      <c r="AA40" s="182">
        <v>1.03421533518488</v>
      </c>
      <c r="AB40" s="183">
        <v>-227.88500984856</v>
      </c>
      <c r="AC40" s="168">
        <v>3.0000000000000001E-3</v>
      </c>
      <c r="AD40" s="168">
        <v>3.0000000000000001E-3</v>
      </c>
      <c r="AE40" s="176">
        <v>0</v>
      </c>
      <c r="AF40" s="176">
        <v>228</v>
      </c>
      <c r="AG40" s="167"/>
      <c r="AH40" s="180">
        <v>183.1</v>
      </c>
      <c r="AI40" s="166">
        <v>76.325834861633894</v>
      </c>
      <c r="AJ40" s="181" t="s">
        <v>53</v>
      </c>
      <c r="AK40" s="178">
        <v>1.2115211882799</v>
      </c>
      <c r="AL40" s="179">
        <v>1.7412238386400001</v>
      </c>
      <c r="AM40" s="168">
        <v>0.02</v>
      </c>
      <c r="AN40" s="168">
        <v>0.02</v>
      </c>
      <c r="AO40" s="176">
        <v>0</v>
      </c>
      <c r="AP40" s="176">
        <v>0</v>
      </c>
      <c r="AQ40" s="167"/>
      <c r="AR40" s="180">
        <v>36.4</v>
      </c>
      <c r="AS40" s="166">
        <v>15.173459251575499</v>
      </c>
      <c r="AT40" s="181" t="s">
        <v>54</v>
      </c>
      <c r="AU40" s="188">
        <v>0.94834120322346904</v>
      </c>
      <c r="AV40" s="171">
        <v>-9.6593717235199996</v>
      </c>
      <c r="AW40" s="168"/>
      <c r="AX40" s="168"/>
      <c r="AY40" s="176">
        <v>2</v>
      </c>
      <c r="AZ40" s="176">
        <v>10</v>
      </c>
      <c r="BA40" s="167"/>
      <c r="BB40" s="184">
        <v>118.6</v>
      </c>
      <c r="BC40" s="180">
        <v>49.438798550463098</v>
      </c>
      <c r="BD40" s="181" t="s">
        <v>55</v>
      </c>
      <c r="BE40" s="178">
        <v>1.54496245470197</v>
      </c>
      <c r="BF40" s="179">
        <v>26.481256552960001</v>
      </c>
      <c r="BG40" s="168">
        <v>0.02</v>
      </c>
      <c r="BH40" s="168">
        <v>0.02</v>
      </c>
      <c r="BI40" s="176">
        <v>0</v>
      </c>
      <c r="BJ40" s="176">
        <v>0</v>
      </c>
      <c r="BK40" s="169"/>
      <c r="BL40" s="185">
        <v>0.8</v>
      </c>
      <c r="BM40" s="182">
        <v>0.82</v>
      </c>
      <c r="BN40" s="186">
        <v>7.5000000000000002E-4</v>
      </c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97</v>
      </c>
      <c r="D41" s="166">
        <v>2.9626703857000001</v>
      </c>
      <c r="E41" s="167"/>
      <c r="F41" s="168">
        <v>0.05</v>
      </c>
      <c r="G41" s="168">
        <v>0.05</v>
      </c>
      <c r="H41" s="169"/>
      <c r="I41" s="170">
        <v>5</v>
      </c>
      <c r="J41" s="170">
        <v>5</v>
      </c>
      <c r="K41" s="167"/>
      <c r="L41" s="171">
        <v>3423.6952299999998</v>
      </c>
      <c r="M41" s="171">
        <v>1930.28928</v>
      </c>
      <c r="N41" s="171">
        <v>5353.9845100000002</v>
      </c>
      <c r="O41" s="166">
        <v>1807.14821866186</v>
      </c>
      <c r="P41" s="172">
        <v>287.5</v>
      </c>
      <c r="Q41" s="178">
        <v>6.28573293447604</v>
      </c>
      <c r="R41" s="179">
        <v>4331.8632269335003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2111.9130500000001</v>
      </c>
      <c r="Y41" s="166">
        <v>712.84104374000799</v>
      </c>
      <c r="Z41" s="177">
        <v>573</v>
      </c>
      <c r="AA41" s="178">
        <v>1.2440506871553401</v>
      </c>
      <c r="AB41" s="179">
        <v>74.780892792679694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118.35</v>
      </c>
      <c r="AI41" s="166">
        <v>39.947069566443503</v>
      </c>
      <c r="AJ41" s="181" t="s">
        <v>53</v>
      </c>
      <c r="AK41" s="173">
        <v>0.63408046930862805</v>
      </c>
      <c r="AL41" s="174">
        <v>-105.62788115892</v>
      </c>
      <c r="AM41" s="168"/>
      <c r="AN41" s="168"/>
      <c r="AO41" s="176">
        <v>69</v>
      </c>
      <c r="AP41" s="176">
        <v>106</v>
      </c>
      <c r="AQ41" s="167"/>
      <c r="AR41" s="180">
        <v>17.8</v>
      </c>
      <c r="AS41" s="166">
        <v>6.0080932681258501</v>
      </c>
      <c r="AT41" s="181" t="s">
        <v>54</v>
      </c>
      <c r="AU41" s="173">
        <v>0.37550582925786602</v>
      </c>
      <c r="AV41" s="174">
        <v>-39.083271405440001</v>
      </c>
      <c r="AW41" s="168"/>
      <c r="AX41" s="168"/>
      <c r="AY41" s="176">
        <v>30</v>
      </c>
      <c r="AZ41" s="176">
        <v>40</v>
      </c>
      <c r="BA41" s="167"/>
      <c r="BB41" s="184">
        <v>126</v>
      </c>
      <c r="BC41" s="180">
        <v>42.529199538419</v>
      </c>
      <c r="BD41" s="181" t="s">
        <v>55</v>
      </c>
      <c r="BE41" s="178">
        <v>1.32903748557559</v>
      </c>
      <c r="BF41" s="179">
        <v>12.233457189119999</v>
      </c>
      <c r="BG41" s="168">
        <v>0.02</v>
      </c>
      <c r="BH41" s="168">
        <v>0.02</v>
      </c>
      <c r="BI41" s="176">
        <v>0</v>
      </c>
      <c r="BJ41" s="176">
        <v>0</v>
      </c>
      <c r="BK41" s="169"/>
      <c r="BL41" s="185">
        <v>0.8</v>
      </c>
      <c r="BM41" s="182">
        <v>0.81</v>
      </c>
      <c r="BN41" s="186">
        <v>3.7500000000000001E-4</v>
      </c>
      <c r="BO41" s="187">
        <v>0.95</v>
      </c>
      <c r="BP41" s="178">
        <v>1</v>
      </c>
      <c r="BQ41" s="186">
        <v>2.5000000000000001E-3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98</v>
      </c>
      <c r="D42" s="166">
        <v>8.6589570983000002</v>
      </c>
      <c r="E42" s="167"/>
      <c r="F42" s="168">
        <v>0.03</v>
      </c>
      <c r="G42" s="168">
        <v>0.03</v>
      </c>
      <c r="H42" s="169"/>
      <c r="I42" s="170">
        <v>3</v>
      </c>
      <c r="J42" s="170">
        <v>3</v>
      </c>
      <c r="K42" s="167"/>
      <c r="L42" s="171">
        <v>2943.3193500000002</v>
      </c>
      <c r="M42" s="171">
        <v>5430.3909800000001</v>
      </c>
      <c r="N42" s="171">
        <v>8373.7103299999999</v>
      </c>
      <c r="O42" s="166">
        <v>967.05760693097704</v>
      </c>
      <c r="P42" s="172">
        <v>276.44</v>
      </c>
      <c r="Q42" s="178">
        <v>3.4982549809397199</v>
      </c>
      <c r="R42" s="179">
        <v>5501.2918096951398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4470.3004499999997</v>
      </c>
      <c r="Y42" s="166">
        <v>516.26314800400701</v>
      </c>
      <c r="Z42" s="177">
        <v>573</v>
      </c>
      <c r="AA42" s="188">
        <v>0.90098280628971605</v>
      </c>
      <c r="AB42" s="171">
        <v>-1483.59845079108</v>
      </c>
      <c r="AC42" s="168"/>
      <c r="AD42" s="168"/>
      <c r="AE42" s="176">
        <v>492</v>
      </c>
      <c r="AF42" s="176">
        <v>1484</v>
      </c>
      <c r="AG42" s="167"/>
      <c r="AH42" s="180">
        <v>528.75</v>
      </c>
      <c r="AI42" s="166">
        <v>61.063935760093898</v>
      </c>
      <c r="AJ42" s="181" t="s">
        <v>53</v>
      </c>
      <c r="AK42" s="188">
        <v>0.96926882158879202</v>
      </c>
      <c r="AL42" s="171">
        <v>-125.86715663148</v>
      </c>
      <c r="AM42" s="168"/>
      <c r="AN42" s="168"/>
      <c r="AO42" s="176">
        <v>17</v>
      </c>
      <c r="AP42" s="176">
        <v>126</v>
      </c>
      <c r="AQ42" s="167"/>
      <c r="AR42" s="180">
        <v>24</v>
      </c>
      <c r="AS42" s="166">
        <v>2.77169637492625</v>
      </c>
      <c r="AT42" s="181" t="s">
        <v>54</v>
      </c>
      <c r="AU42" s="173">
        <v>0.17323102343289101</v>
      </c>
      <c r="AV42" s="174">
        <v>-142.25197628736001</v>
      </c>
      <c r="AW42" s="168"/>
      <c r="AX42" s="168"/>
      <c r="AY42" s="176">
        <v>115</v>
      </c>
      <c r="AZ42" s="176">
        <v>143</v>
      </c>
      <c r="BA42" s="167"/>
      <c r="BB42" s="184">
        <v>332</v>
      </c>
      <c r="BC42" s="180">
        <v>38.341799853146398</v>
      </c>
      <c r="BD42" s="181" t="s">
        <v>55</v>
      </c>
      <c r="BE42" s="178">
        <v>1.19818124541083</v>
      </c>
      <c r="BF42" s="179">
        <v>-0.50395257472001698</v>
      </c>
      <c r="BG42" s="168">
        <v>0.02</v>
      </c>
      <c r="BH42" s="168">
        <v>0.02</v>
      </c>
      <c r="BI42" s="176">
        <v>0</v>
      </c>
      <c r="BJ42" s="176">
        <v>1</v>
      </c>
      <c r="BK42" s="169"/>
      <c r="BL42" s="185">
        <v>0.8</v>
      </c>
      <c r="BM42" s="188">
        <v>0.7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99</v>
      </c>
      <c r="D43" s="166">
        <v>2.3189639597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801.47950000000003</v>
      </c>
      <c r="M43" s="171">
        <v>1083.5481600000001</v>
      </c>
      <c r="N43" s="171">
        <v>1885.02766</v>
      </c>
      <c r="O43" s="166">
        <v>812.87492723425601</v>
      </c>
      <c r="P43" s="172">
        <v>236.59800000000001</v>
      </c>
      <c r="Q43" s="178">
        <v>3.43567962211961</v>
      </c>
      <c r="R43" s="179">
        <v>1226.63297807548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1173.3613</v>
      </c>
      <c r="Y43" s="166">
        <v>505.98513835971602</v>
      </c>
      <c r="Z43" s="177">
        <v>573</v>
      </c>
      <c r="AA43" s="188">
        <v>0.88304561668362402</v>
      </c>
      <c r="AB43" s="171">
        <v>-421.15831868971998</v>
      </c>
      <c r="AC43" s="168"/>
      <c r="AD43" s="168"/>
      <c r="AE43" s="176">
        <v>156</v>
      </c>
      <c r="AF43" s="176">
        <v>422</v>
      </c>
      <c r="AG43" s="167"/>
      <c r="AH43" s="180">
        <v>99.75</v>
      </c>
      <c r="AI43" s="166">
        <v>43.014898779584499</v>
      </c>
      <c r="AJ43" s="181" t="s">
        <v>53</v>
      </c>
      <c r="AK43" s="173">
        <v>0.68277617110451605</v>
      </c>
      <c r="AL43" s="174">
        <v>-75.563675353319994</v>
      </c>
      <c r="AM43" s="168"/>
      <c r="AN43" s="168"/>
      <c r="AO43" s="176">
        <v>47</v>
      </c>
      <c r="AP43" s="176">
        <v>76</v>
      </c>
      <c r="AQ43" s="167"/>
      <c r="AR43" s="180">
        <v>1</v>
      </c>
      <c r="AS43" s="166">
        <v>0.43122705543443102</v>
      </c>
      <c r="AT43" s="181" t="s">
        <v>54</v>
      </c>
      <c r="AU43" s="173">
        <v>2.69516909646519E-2</v>
      </c>
      <c r="AV43" s="174">
        <v>-43.52410802624</v>
      </c>
      <c r="AW43" s="168"/>
      <c r="AX43" s="168"/>
      <c r="AY43" s="176">
        <v>37</v>
      </c>
      <c r="AZ43" s="176">
        <v>44</v>
      </c>
      <c r="BA43" s="167"/>
      <c r="BB43" s="184">
        <v>63.2</v>
      </c>
      <c r="BC43" s="180">
        <v>27.253549903456101</v>
      </c>
      <c r="BD43" s="181" t="s">
        <v>55</v>
      </c>
      <c r="BE43" s="188">
        <v>0.85167343448300203</v>
      </c>
      <c r="BF43" s="171">
        <v>-25.848216052480002</v>
      </c>
      <c r="BG43" s="168"/>
      <c r="BH43" s="168"/>
      <c r="BI43" s="176">
        <v>12</v>
      </c>
      <c r="BJ43" s="176">
        <v>26</v>
      </c>
      <c r="BK43" s="169"/>
      <c r="BL43" s="185">
        <v>0.8</v>
      </c>
      <c r="BM43" s="188">
        <v>0.72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100</v>
      </c>
      <c r="C44" s="165" t="s">
        <v>101</v>
      </c>
      <c r="D44" s="166">
        <v>2.9363854939</v>
      </c>
      <c r="E44" s="167"/>
      <c r="F44" s="168">
        <v>0.04</v>
      </c>
      <c r="G44" s="168">
        <v>0.04</v>
      </c>
      <c r="H44" s="169"/>
      <c r="I44" s="170">
        <v>4</v>
      </c>
      <c r="J44" s="170">
        <v>4</v>
      </c>
      <c r="K44" s="167"/>
      <c r="L44" s="171">
        <v>2349.0723899999998</v>
      </c>
      <c r="M44" s="171">
        <v>1952.3727899999999</v>
      </c>
      <c r="N44" s="171">
        <v>4301.4451799999997</v>
      </c>
      <c r="O44" s="166">
        <v>1464.8775472211501</v>
      </c>
      <c r="P44" s="172">
        <v>287.5</v>
      </c>
      <c r="Q44" s="178">
        <v>5.0952262512040001</v>
      </c>
      <c r="R44" s="179">
        <v>3288.3921846045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1579.9601849999999</v>
      </c>
      <c r="Y44" s="166">
        <v>538.06293086591802</v>
      </c>
      <c r="Z44" s="177">
        <v>573</v>
      </c>
      <c r="AA44" s="188">
        <v>0.93902780255832097</v>
      </c>
      <c r="AB44" s="171">
        <v>-439.09848060564002</v>
      </c>
      <c r="AC44" s="168"/>
      <c r="AD44" s="168"/>
      <c r="AE44" s="176">
        <v>103</v>
      </c>
      <c r="AF44" s="176">
        <v>440</v>
      </c>
      <c r="AG44" s="167"/>
      <c r="AH44" s="180">
        <v>179</v>
      </c>
      <c r="AI44" s="166">
        <v>60.959298556627402</v>
      </c>
      <c r="AJ44" s="181" t="s">
        <v>53</v>
      </c>
      <c r="AK44" s="188">
        <v>0.96760791359726095</v>
      </c>
      <c r="AL44" s="171">
        <v>-42.990743338839998</v>
      </c>
      <c r="AM44" s="168"/>
      <c r="AN44" s="168"/>
      <c r="AO44" s="176">
        <v>6</v>
      </c>
      <c r="AP44" s="176">
        <v>43</v>
      </c>
      <c r="AQ44" s="167"/>
      <c r="AR44" s="180">
        <v>60.9</v>
      </c>
      <c r="AS44" s="166">
        <v>20.739783698874898</v>
      </c>
      <c r="AT44" s="181" t="s">
        <v>54</v>
      </c>
      <c r="AU44" s="178">
        <v>1.29623648117968</v>
      </c>
      <c r="AV44" s="179">
        <v>4.5213985171199997</v>
      </c>
      <c r="AW44" s="168">
        <v>0.01</v>
      </c>
      <c r="AX44" s="168">
        <v>0.01</v>
      </c>
      <c r="AY44" s="176">
        <v>0</v>
      </c>
      <c r="AZ44" s="176">
        <v>0</v>
      </c>
      <c r="BA44" s="167"/>
      <c r="BB44" s="184">
        <v>132</v>
      </c>
      <c r="BC44" s="180">
        <v>44.953225751255999</v>
      </c>
      <c r="BD44" s="181" t="s">
        <v>55</v>
      </c>
      <c r="BE44" s="178">
        <v>1.40478830472675</v>
      </c>
      <c r="BF44" s="179">
        <v>19.242797034239999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73">
        <v>0.64</v>
      </c>
      <c r="BN44" s="186"/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100</v>
      </c>
      <c r="C45" s="165" t="s">
        <v>102</v>
      </c>
      <c r="D45" s="166">
        <v>3.6697588771</v>
      </c>
      <c r="E45" s="167"/>
      <c r="F45" s="168">
        <v>0.01</v>
      </c>
      <c r="G45" s="168">
        <v>0.01</v>
      </c>
      <c r="H45" s="169"/>
      <c r="I45" s="170">
        <v>2</v>
      </c>
      <c r="J45" s="170">
        <v>2</v>
      </c>
      <c r="K45" s="167"/>
      <c r="L45" s="171">
        <v>4119.3933200000001</v>
      </c>
      <c r="M45" s="171">
        <v>35.212479999999999</v>
      </c>
      <c r="N45" s="171">
        <v>4154.6058000000003</v>
      </c>
      <c r="O45" s="166">
        <v>1132.1195585697801</v>
      </c>
      <c r="P45" s="172">
        <v>265.84899999999999</v>
      </c>
      <c r="Q45" s="178">
        <v>4.2585059886242904</v>
      </c>
      <c r="R45" s="179">
        <v>2983.88372673821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1670.5688150000001</v>
      </c>
      <c r="Y45" s="166">
        <v>455.22577121474399</v>
      </c>
      <c r="Z45" s="177">
        <v>573</v>
      </c>
      <c r="AA45" s="173">
        <v>0.79446033370810498</v>
      </c>
      <c r="AB45" s="174">
        <v>-852.75738889395996</v>
      </c>
      <c r="AC45" s="168"/>
      <c r="AD45" s="168"/>
      <c r="AE45" s="176">
        <v>433</v>
      </c>
      <c r="AF45" s="176">
        <v>853</v>
      </c>
      <c r="AG45" s="167"/>
      <c r="AH45" s="180">
        <v>127.3</v>
      </c>
      <c r="AI45" s="166">
        <v>34.6889276007687</v>
      </c>
      <c r="AJ45" s="181" t="s">
        <v>53</v>
      </c>
      <c r="AK45" s="173">
        <v>0.55061789842489905</v>
      </c>
      <c r="AL45" s="174">
        <v>-150.13377110875999</v>
      </c>
      <c r="AM45" s="168"/>
      <c r="AN45" s="168"/>
      <c r="AO45" s="176">
        <v>104</v>
      </c>
      <c r="AP45" s="176">
        <v>151</v>
      </c>
      <c r="AQ45" s="167"/>
      <c r="AR45" s="180">
        <v>4.8</v>
      </c>
      <c r="AS45" s="166">
        <v>1.3079878435482299</v>
      </c>
      <c r="AT45" s="181" t="s">
        <v>54</v>
      </c>
      <c r="AU45" s="173">
        <v>8.1749240221764399E-2</v>
      </c>
      <c r="AV45" s="174">
        <v>-65.659370440320004</v>
      </c>
      <c r="AW45" s="168"/>
      <c r="AX45" s="168"/>
      <c r="AY45" s="176">
        <v>54</v>
      </c>
      <c r="AZ45" s="176">
        <v>66</v>
      </c>
      <c r="BA45" s="167"/>
      <c r="BB45" s="184">
        <v>116.6</v>
      </c>
      <c r="BC45" s="180">
        <v>31.773204699525699</v>
      </c>
      <c r="BD45" s="181" t="s">
        <v>55</v>
      </c>
      <c r="BE45" s="188">
        <v>0.99291264686017899</v>
      </c>
      <c r="BF45" s="171">
        <v>-24.31874088064</v>
      </c>
      <c r="BG45" s="168"/>
      <c r="BH45" s="168"/>
      <c r="BI45" s="176">
        <v>1</v>
      </c>
      <c r="BJ45" s="176">
        <v>25</v>
      </c>
      <c r="BK45" s="169"/>
      <c r="BL45" s="185">
        <v>0.8</v>
      </c>
      <c r="BM45" s="173">
        <v>0.64</v>
      </c>
      <c r="BN45" s="186"/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100</v>
      </c>
      <c r="C46" s="165" t="s">
        <v>103</v>
      </c>
      <c r="D46" s="166">
        <v>4.5862475959999998</v>
      </c>
      <c r="E46" s="167"/>
      <c r="F46" s="168">
        <v>0.01</v>
      </c>
      <c r="G46" s="168">
        <v>0.01</v>
      </c>
      <c r="H46" s="169"/>
      <c r="I46" s="170">
        <v>2</v>
      </c>
      <c r="J46" s="170">
        <v>2</v>
      </c>
      <c r="K46" s="167"/>
      <c r="L46" s="171">
        <v>1367.86239</v>
      </c>
      <c r="M46" s="171">
        <v>2117.6901400000002</v>
      </c>
      <c r="N46" s="171">
        <v>3485.5525299999999</v>
      </c>
      <c r="O46" s="166">
        <v>760.00095002284695</v>
      </c>
      <c r="P46" s="172">
        <v>287.5</v>
      </c>
      <c r="Q46" s="178">
        <v>2.64348156529686</v>
      </c>
      <c r="R46" s="179">
        <v>1903.2971093799999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1529.39122</v>
      </c>
      <c r="Y46" s="166">
        <v>333.47332170506701</v>
      </c>
      <c r="Z46" s="177">
        <v>573</v>
      </c>
      <c r="AA46" s="173">
        <v>0.58197787383083299</v>
      </c>
      <c r="AB46" s="174">
        <v>-1624.1126270095999</v>
      </c>
      <c r="AC46" s="168"/>
      <c r="AD46" s="168"/>
      <c r="AE46" s="176">
        <v>1099</v>
      </c>
      <c r="AF46" s="176">
        <v>1625</v>
      </c>
      <c r="AG46" s="167"/>
      <c r="AH46" s="180">
        <v>150.19999999999999</v>
      </c>
      <c r="AI46" s="166">
        <v>32.750085305250501</v>
      </c>
      <c r="AJ46" s="181" t="s">
        <v>53</v>
      </c>
      <c r="AK46" s="173">
        <v>0.51984262389286495</v>
      </c>
      <c r="AL46" s="174">
        <v>-196.5203182576</v>
      </c>
      <c r="AM46" s="168"/>
      <c r="AN46" s="168"/>
      <c r="AO46" s="176">
        <v>139</v>
      </c>
      <c r="AP46" s="176">
        <v>197</v>
      </c>
      <c r="AQ46" s="167"/>
      <c r="AR46" s="180">
        <v>17.100000000000001</v>
      </c>
      <c r="AS46" s="166">
        <v>3.7285383403447598</v>
      </c>
      <c r="AT46" s="181" t="s">
        <v>54</v>
      </c>
      <c r="AU46" s="173">
        <v>0.23303364627154699</v>
      </c>
      <c r="AV46" s="174">
        <v>-70.955953843200007</v>
      </c>
      <c r="AW46" s="168"/>
      <c r="AX46" s="168"/>
      <c r="AY46" s="176">
        <v>57</v>
      </c>
      <c r="AZ46" s="176">
        <v>71</v>
      </c>
      <c r="BA46" s="167"/>
      <c r="BB46" s="184">
        <v>105.6</v>
      </c>
      <c r="BC46" s="180">
        <v>23.025359575462399</v>
      </c>
      <c r="BD46" s="181" t="s">
        <v>55</v>
      </c>
      <c r="BE46" s="173">
        <v>0.71954248673319998</v>
      </c>
      <c r="BF46" s="174">
        <v>-70.511907686399994</v>
      </c>
      <c r="BG46" s="168"/>
      <c r="BH46" s="168"/>
      <c r="BI46" s="176">
        <v>42</v>
      </c>
      <c r="BJ46" s="176">
        <v>71</v>
      </c>
      <c r="BK46" s="169"/>
      <c r="BL46" s="185">
        <v>0.8</v>
      </c>
      <c r="BM46" s="173">
        <v>0.68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100</v>
      </c>
      <c r="C47" s="165" t="s">
        <v>104</v>
      </c>
      <c r="D47" s="166">
        <v>2.2888526380999998</v>
      </c>
      <c r="E47" s="167"/>
      <c r="F47" s="168">
        <v>3.5000000000000003E-2</v>
      </c>
      <c r="G47" s="168">
        <v>3.5000000000000003E-2</v>
      </c>
      <c r="H47" s="169"/>
      <c r="I47" s="170">
        <v>4</v>
      </c>
      <c r="J47" s="170">
        <v>4</v>
      </c>
      <c r="K47" s="167"/>
      <c r="L47" s="171">
        <v>840.70908999999995</v>
      </c>
      <c r="M47" s="171">
        <v>2123.1940199999999</v>
      </c>
      <c r="N47" s="171">
        <v>2963.9031100000002</v>
      </c>
      <c r="O47" s="166">
        <v>1294.9296344654001</v>
      </c>
      <c r="P47" s="172">
        <v>287.5</v>
      </c>
      <c r="Q47" s="178">
        <v>4.5041030764013898</v>
      </c>
      <c r="R47" s="179">
        <v>2174.2489498555001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1190.962035</v>
      </c>
      <c r="Y47" s="166">
        <v>520.33146004044602</v>
      </c>
      <c r="Z47" s="177">
        <v>573</v>
      </c>
      <c r="AA47" s="188">
        <v>0.90808282729571699</v>
      </c>
      <c r="AB47" s="171">
        <v>-382.85303895755999</v>
      </c>
      <c r="AC47" s="168"/>
      <c r="AD47" s="168"/>
      <c r="AE47" s="176">
        <v>121</v>
      </c>
      <c r="AF47" s="176">
        <v>383</v>
      </c>
      <c r="AG47" s="167"/>
      <c r="AH47" s="180">
        <v>151.15</v>
      </c>
      <c r="AI47" s="166">
        <v>66.037453649908699</v>
      </c>
      <c r="AJ47" s="181" t="s">
        <v>53</v>
      </c>
      <c r="AK47" s="182">
        <v>1.0482135499985501</v>
      </c>
      <c r="AL47" s="183">
        <v>-21.887259440360001</v>
      </c>
      <c r="AM47" s="168">
        <v>5.0000000000000001E-3</v>
      </c>
      <c r="AN47" s="168">
        <v>5.0000000000000001E-3</v>
      </c>
      <c r="AO47" s="176">
        <v>0</v>
      </c>
      <c r="AP47" s="176">
        <v>22</v>
      </c>
      <c r="AQ47" s="167"/>
      <c r="AR47" s="180">
        <v>9.3000000000000007</v>
      </c>
      <c r="AS47" s="166">
        <v>4.0631711474968597</v>
      </c>
      <c r="AT47" s="181" t="s">
        <v>54</v>
      </c>
      <c r="AU47" s="173">
        <v>0.25394819671855401</v>
      </c>
      <c r="AV47" s="174">
        <v>-34.645970651520003</v>
      </c>
      <c r="AW47" s="168"/>
      <c r="AX47" s="168"/>
      <c r="AY47" s="176">
        <v>28</v>
      </c>
      <c r="AZ47" s="176">
        <v>35</v>
      </c>
      <c r="BA47" s="167"/>
      <c r="BB47" s="184">
        <v>111.6</v>
      </c>
      <c r="BC47" s="180">
        <v>48.758053769962402</v>
      </c>
      <c r="BD47" s="181" t="s">
        <v>55</v>
      </c>
      <c r="BE47" s="178">
        <v>1.5236891803113199</v>
      </c>
      <c r="BF47" s="179">
        <v>23.708058696959998</v>
      </c>
      <c r="BG47" s="168">
        <v>0.02</v>
      </c>
      <c r="BH47" s="168">
        <v>0.02</v>
      </c>
      <c r="BI47" s="176">
        <v>0</v>
      </c>
      <c r="BJ47" s="176">
        <v>0</v>
      </c>
      <c r="BK47" s="169"/>
      <c r="BL47" s="185">
        <v>0.8</v>
      </c>
      <c r="BM47" s="188">
        <v>0.73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105</v>
      </c>
      <c r="D48" s="166">
        <v>7.7189326176000002</v>
      </c>
      <c r="E48" s="167"/>
      <c r="F48" s="168">
        <v>4.3999999999999997E-2</v>
      </c>
      <c r="G48" s="168">
        <v>4.3999999999999997E-2</v>
      </c>
      <c r="H48" s="169"/>
      <c r="I48" s="170">
        <v>4</v>
      </c>
      <c r="J48" s="170">
        <v>4</v>
      </c>
      <c r="K48" s="167"/>
      <c r="L48" s="171">
        <v>5054.3764899999996</v>
      </c>
      <c r="M48" s="171">
        <v>4351.3464100000001</v>
      </c>
      <c r="N48" s="171">
        <v>9405.7229000000007</v>
      </c>
      <c r="O48" s="166">
        <v>1218.52636445536</v>
      </c>
      <c r="P48" s="172">
        <v>287.5</v>
      </c>
      <c r="Q48" s="178">
        <v>4.2383525720186404</v>
      </c>
      <c r="R48" s="179">
        <v>6742.6911469280003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5146.7981900000004</v>
      </c>
      <c r="Y48" s="166">
        <v>666.77589311568101</v>
      </c>
      <c r="Z48" s="177">
        <v>573</v>
      </c>
      <c r="AA48" s="182">
        <v>1.16365775412859</v>
      </c>
      <c r="AB48" s="183">
        <v>-160.73987786175999</v>
      </c>
      <c r="AC48" s="168">
        <v>1.6E-2</v>
      </c>
      <c r="AD48" s="168">
        <v>1.6E-2</v>
      </c>
      <c r="AE48" s="176">
        <v>0</v>
      </c>
      <c r="AF48" s="176">
        <v>161</v>
      </c>
      <c r="AG48" s="167"/>
      <c r="AH48" s="180">
        <v>456.6</v>
      </c>
      <c r="AI48" s="166">
        <v>59.153256365899999</v>
      </c>
      <c r="AJ48" s="181" t="s">
        <v>53</v>
      </c>
      <c r="AK48" s="188">
        <v>0.93894057723650703</v>
      </c>
      <c r="AL48" s="171">
        <v>-126.95130589055999</v>
      </c>
      <c r="AM48" s="168"/>
      <c r="AN48" s="168"/>
      <c r="AO48" s="176">
        <v>30</v>
      </c>
      <c r="AP48" s="176">
        <v>127</v>
      </c>
      <c r="AQ48" s="167"/>
      <c r="AR48" s="180">
        <v>85.6</v>
      </c>
      <c r="AS48" s="166">
        <v>11.089616173721099</v>
      </c>
      <c r="AT48" s="181" t="s">
        <v>54</v>
      </c>
      <c r="AU48" s="173">
        <v>0.69310101085756604</v>
      </c>
      <c r="AV48" s="174">
        <v>-62.603506257920003</v>
      </c>
      <c r="AW48" s="168"/>
      <c r="AX48" s="168"/>
      <c r="AY48" s="176">
        <v>38</v>
      </c>
      <c r="AZ48" s="176">
        <v>63</v>
      </c>
      <c r="BA48" s="167"/>
      <c r="BB48" s="184">
        <v>290.60000000000002</v>
      </c>
      <c r="BC48" s="180">
        <v>37.6476922906932</v>
      </c>
      <c r="BD48" s="181" t="s">
        <v>55</v>
      </c>
      <c r="BE48" s="182">
        <v>1.1764903840841601</v>
      </c>
      <c r="BF48" s="183">
        <v>-5.8070125158399701</v>
      </c>
      <c r="BG48" s="168">
        <v>1.7999999999999999E-2</v>
      </c>
      <c r="BH48" s="168">
        <v>1.7999999999999999E-2</v>
      </c>
      <c r="BI48" s="176">
        <v>0</v>
      </c>
      <c r="BJ48" s="176">
        <v>6</v>
      </c>
      <c r="BK48" s="169"/>
      <c r="BL48" s="185">
        <v>0.8</v>
      </c>
      <c r="BM48" s="188">
        <v>0.73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106</v>
      </c>
      <c r="D49" s="166">
        <v>4.7786252672999998</v>
      </c>
      <c r="E49" s="167"/>
      <c r="F49" s="168">
        <v>0.03</v>
      </c>
      <c r="G49" s="168">
        <v>0.03</v>
      </c>
      <c r="H49" s="169"/>
      <c r="I49" s="170">
        <v>3</v>
      </c>
      <c r="J49" s="170">
        <v>3</v>
      </c>
      <c r="K49" s="167"/>
      <c r="L49" s="171">
        <v>492.20262000000002</v>
      </c>
      <c r="M49" s="171">
        <v>1457.6856299999999</v>
      </c>
      <c r="N49" s="171">
        <v>1949.88825</v>
      </c>
      <c r="O49" s="166">
        <v>408.043765922185</v>
      </c>
      <c r="P49" s="172">
        <v>284.87700000000001</v>
      </c>
      <c r="Q49" s="178">
        <v>1.43235068440831</v>
      </c>
      <c r="R49" s="179">
        <v>316.30373367285301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2396.5718149999998</v>
      </c>
      <c r="Y49" s="166">
        <v>501.51909407914297</v>
      </c>
      <c r="Z49" s="177">
        <v>573</v>
      </c>
      <c r="AA49" s="188">
        <v>0.87525147308750995</v>
      </c>
      <c r="AB49" s="171">
        <v>-889.21091879548101</v>
      </c>
      <c r="AC49" s="168"/>
      <c r="AD49" s="168"/>
      <c r="AE49" s="176">
        <v>342</v>
      </c>
      <c r="AF49" s="176">
        <v>890</v>
      </c>
      <c r="AG49" s="167"/>
      <c r="AH49" s="180">
        <v>165.95</v>
      </c>
      <c r="AI49" s="166">
        <v>34.727560902419199</v>
      </c>
      <c r="AJ49" s="181" t="s">
        <v>53</v>
      </c>
      <c r="AK49" s="173">
        <v>0.55123112543522501</v>
      </c>
      <c r="AL49" s="174">
        <v>-195.31407020788001</v>
      </c>
      <c r="AM49" s="168"/>
      <c r="AN49" s="168"/>
      <c r="AO49" s="176">
        <v>136</v>
      </c>
      <c r="AP49" s="176">
        <v>196</v>
      </c>
      <c r="AQ49" s="167"/>
      <c r="AR49" s="180">
        <v>24.2</v>
      </c>
      <c r="AS49" s="166">
        <v>5.0642179803467604</v>
      </c>
      <c r="AT49" s="181" t="s">
        <v>54</v>
      </c>
      <c r="AU49" s="173">
        <v>0.31651362377167203</v>
      </c>
      <c r="AV49" s="174">
        <v>-67.549605132159996</v>
      </c>
      <c r="AW49" s="168"/>
      <c r="AX49" s="168"/>
      <c r="AY49" s="176">
        <v>53</v>
      </c>
      <c r="AZ49" s="176">
        <v>68</v>
      </c>
      <c r="BA49" s="167"/>
      <c r="BB49" s="184">
        <v>185.8</v>
      </c>
      <c r="BC49" s="180">
        <v>38.881475237538297</v>
      </c>
      <c r="BD49" s="181" t="s">
        <v>55</v>
      </c>
      <c r="BE49" s="178">
        <v>1.21504610117307</v>
      </c>
      <c r="BF49" s="179">
        <v>2.30078973567998</v>
      </c>
      <c r="BG49" s="168">
        <v>0.02</v>
      </c>
      <c r="BH49" s="168">
        <v>0.02</v>
      </c>
      <c r="BI49" s="176">
        <v>0</v>
      </c>
      <c r="BJ49" s="176">
        <v>0</v>
      </c>
      <c r="BK49" s="169"/>
      <c r="BL49" s="185">
        <v>0.8</v>
      </c>
      <c r="BM49" s="188">
        <v>0.7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107</v>
      </c>
      <c r="D50" s="166">
        <v>2.5538709473000001</v>
      </c>
      <c r="E50" s="167"/>
      <c r="F50" s="168">
        <v>0.05</v>
      </c>
      <c r="G50" s="168">
        <v>0.05</v>
      </c>
      <c r="H50" s="169"/>
      <c r="I50" s="170">
        <v>4</v>
      </c>
      <c r="J50" s="170">
        <v>4</v>
      </c>
      <c r="K50" s="167"/>
      <c r="L50" s="171">
        <v>1037.22164</v>
      </c>
      <c r="M50" s="171">
        <v>-488.79185999999999</v>
      </c>
      <c r="N50" s="171">
        <v>548.42978000000005</v>
      </c>
      <c r="O50" s="166">
        <v>214.74451580249601</v>
      </c>
      <c r="P50" s="172">
        <v>239.02500000000001</v>
      </c>
      <c r="Q50" s="188">
        <v>0.89841864157513196</v>
      </c>
      <c r="R50" s="171">
        <v>-184.09702381405901</v>
      </c>
      <c r="S50" s="168"/>
      <c r="T50" s="168"/>
      <c r="U50" s="175">
        <v>63</v>
      </c>
      <c r="V50" s="176">
        <v>185</v>
      </c>
      <c r="W50" s="167"/>
      <c r="X50" s="175">
        <v>1741.0207250000001</v>
      </c>
      <c r="Y50" s="166">
        <v>681.71836436787805</v>
      </c>
      <c r="Z50" s="177">
        <v>573</v>
      </c>
      <c r="AA50" s="182">
        <v>1.18973536538897</v>
      </c>
      <c r="AB50" s="183">
        <v>-15.0209383634801</v>
      </c>
      <c r="AC50" s="168">
        <v>1.9E-2</v>
      </c>
      <c r="AD50" s="168">
        <v>1.9E-2</v>
      </c>
      <c r="AE50" s="176">
        <v>0</v>
      </c>
      <c r="AF50" s="176">
        <v>16</v>
      </c>
      <c r="AG50" s="167"/>
      <c r="AH50" s="180">
        <v>178.8</v>
      </c>
      <c r="AI50" s="166">
        <v>70.011368502793999</v>
      </c>
      <c r="AJ50" s="181" t="s">
        <v>53</v>
      </c>
      <c r="AK50" s="182">
        <v>1.11129156353641</v>
      </c>
      <c r="AL50" s="183">
        <v>-14.27264361588</v>
      </c>
      <c r="AM50" s="168">
        <v>1.0999999999999999E-2</v>
      </c>
      <c r="AN50" s="168">
        <v>1.0999999999999999E-2</v>
      </c>
      <c r="AO50" s="176">
        <v>0</v>
      </c>
      <c r="AP50" s="176">
        <v>15</v>
      </c>
      <c r="AQ50" s="167"/>
      <c r="AR50" s="180">
        <v>15.8</v>
      </c>
      <c r="AS50" s="166">
        <v>6.1866869258621104</v>
      </c>
      <c r="AT50" s="181" t="s">
        <v>54</v>
      </c>
      <c r="AU50" s="173">
        <v>0.38666793286638201</v>
      </c>
      <c r="AV50" s="174">
        <v>-33.23432218816</v>
      </c>
      <c r="AW50" s="168"/>
      <c r="AX50" s="168"/>
      <c r="AY50" s="176">
        <v>26</v>
      </c>
      <c r="AZ50" s="176">
        <v>34</v>
      </c>
      <c r="BA50" s="167"/>
      <c r="BB50" s="184">
        <v>100.8</v>
      </c>
      <c r="BC50" s="180">
        <v>39.4694963371456</v>
      </c>
      <c r="BD50" s="181" t="s">
        <v>55</v>
      </c>
      <c r="BE50" s="178">
        <v>1.2334217605358</v>
      </c>
      <c r="BF50" s="179">
        <v>2.7313556236799998</v>
      </c>
      <c r="BG50" s="168">
        <v>0.02</v>
      </c>
      <c r="BH50" s="168">
        <v>0.02</v>
      </c>
      <c r="BI50" s="176">
        <v>0</v>
      </c>
      <c r="BJ50" s="176">
        <v>0</v>
      </c>
      <c r="BK50" s="169"/>
      <c r="BL50" s="185">
        <v>0.8</v>
      </c>
      <c r="BM50" s="188">
        <v>0.7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108</v>
      </c>
      <c r="D51" s="166">
        <v>2.4778808929</v>
      </c>
      <c r="E51" s="167"/>
      <c r="F51" s="168"/>
      <c r="G51" s="168"/>
      <c r="H51" s="169"/>
      <c r="I51" s="170">
        <v>1</v>
      </c>
      <c r="J51" s="170">
        <v>1</v>
      </c>
      <c r="K51" s="167"/>
      <c r="L51" s="171">
        <v>94.908659999999998</v>
      </c>
      <c r="M51" s="171">
        <v>514.05705</v>
      </c>
      <c r="N51" s="171">
        <v>608.96570999999994</v>
      </c>
      <c r="O51" s="166">
        <v>245.76068678074901</v>
      </c>
      <c r="P51" s="172">
        <v>273.43799999999999</v>
      </c>
      <c r="Q51" s="188">
        <v>0.89878029674276805</v>
      </c>
      <c r="R51" s="171">
        <v>-204.090444711348</v>
      </c>
      <c r="S51" s="168"/>
      <c r="T51" s="168"/>
      <c r="U51" s="175">
        <v>69</v>
      </c>
      <c r="V51" s="176">
        <v>205</v>
      </c>
      <c r="W51" s="167"/>
      <c r="X51" s="175">
        <v>1108.9817599999999</v>
      </c>
      <c r="Y51" s="166">
        <v>447.55248857102998</v>
      </c>
      <c r="Z51" s="177">
        <v>573</v>
      </c>
      <c r="AA51" s="173">
        <v>0.78106891548172697</v>
      </c>
      <c r="AB51" s="174">
        <v>-594.80914195803996</v>
      </c>
      <c r="AC51" s="168"/>
      <c r="AD51" s="168"/>
      <c r="AE51" s="176">
        <v>311</v>
      </c>
      <c r="AF51" s="176">
        <v>595</v>
      </c>
      <c r="AG51" s="167"/>
      <c r="AH51" s="180">
        <v>102.1</v>
      </c>
      <c r="AI51" s="166">
        <v>41.204563259094598</v>
      </c>
      <c r="AJ51" s="181" t="s">
        <v>53</v>
      </c>
      <c r="AK51" s="173">
        <v>0.65404068665229598</v>
      </c>
      <c r="AL51" s="174">
        <v>-85.227795503240003</v>
      </c>
      <c r="AM51" s="168"/>
      <c r="AN51" s="168"/>
      <c r="AO51" s="176">
        <v>55</v>
      </c>
      <c r="AP51" s="176">
        <v>86</v>
      </c>
      <c r="AQ51" s="167"/>
      <c r="AR51" s="180">
        <v>7</v>
      </c>
      <c r="AS51" s="166">
        <v>2.8249945427391001</v>
      </c>
      <c r="AT51" s="181" t="s">
        <v>54</v>
      </c>
      <c r="AU51" s="173">
        <v>0.17656215892119401</v>
      </c>
      <c r="AV51" s="174">
        <v>-40.575313143679999</v>
      </c>
      <c r="AW51" s="168"/>
      <c r="AX51" s="168"/>
      <c r="AY51" s="176">
        <v>33</v>
      </c>
      <c r="AZ51" s="176">
        <v>41</v>
      </c>
      <c r="BA51" s="167"/>
      <c r="BB51" s="184">
        <v>59.4</v>
      </c>
      <c r="BC51" s="180">
        <v>23.972096548386101</v>
      </c>
      <c r="BD51" s="181" t="s">
        <v>55</v>
      </c>
      <c r="BE51" s="173">
        <v>0.749128017137066</v>
      </c>
      <c r="BF51" s="174">
        <v>-35.750626287359999</v>
      </c>
      <c r="BG51" s="168"/>
      <c r="BH51" s="168"/>
      <c r="BI51" s="176">
        <v>20</v>
      </c>
      <c r="BJ51" s="176">
        <v>36</v>
      </c>
      <c r="BK51" s="169"/>
      <c r="BL51" s="185">
        <v>0.8</v>
      </c>
      <c r="BM51" s="188">
        <v>0.74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109</v>
      </c>
      <c r="D52" s="166">
        <v>5.1910156440000002</v>
      </c>
      <c r="E52" s="167"/>
      <c r="F52" s="168">
        <v>0.03</v>
      </c>
      <c r="G52" s="168">
        <v>0.03</v>
      </c>
      <c r="H52" s="169"/>
      <c r="I52" s="170">
        <v>3</v>
      </c>
      <c r="J52" s="170">
        <v>3</v>
      </c>
      <c r="K52" s="167"/>
      <c r="L52" s="171">
        <v>3834.3323599999999</v>
      </c>
      <c r="M52" s="171">
        <v>1429.01776</v>
      </c>
      <c r="N52" s="171">
        <v>5263.3501200000001</v>
      </c>
      <c r="O52" s="166">
        <v>1013.93455172565</v>
      </c>
      <c r="P52" s="172">
        <v>287.5</v>
      </c>
      <c r="Q52" s="178">
        <v>3.5267288755674802</v>
      </c>
      <c r="R52" s="179">
        <v>3472.4497228199998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2629.8419100000001</v>
      </c>
      <c r="Y52" s="166">
        <v>506.61413687698803</v>
      </c>
      <c r="Z52" s="177">
        <v>573</v>
      </c>
      <c r="AA52" s="188">
        <v>0.88414334533505701</v>
      </c>
      <c r="AB52" s="171">
        <v>-939.50044681439999</v>
      </c>
      <c r="AC52" s="168"/>
      <c r="AD52" s="168"/>
      <c r="AE52" s="176">
        <v>345</v>
      </c>
      <c r="AF52" s="176">
        <v>940</v>
      </c>
      <c r="AG52" s="167"/>
      <c r="AH52" s="180">
        <v>163.30000000000001</v>
      </c>
      <c r="AI52" s="166">
        <v>31.458198394903501</v>
      </c>
      <c r="AJ52" s="181" t="s">
        <v>53</v>
      </c>
      <c r="AK52" s="173">
        <v>0.49933648245878598</v>
      </c>
      <c r="AL52" s="174">
        <v>-229.1407826864</v>
      </c>
      <c r="AM52" s="168"/>
      <c r="AN52" s="168"/>
      <c r="AO52" s="176">
        <v>164</v>
      </c>
      <c r="AP52" s="176">
        <v>230</v>
      </c>
      <c r="AQ52" s="167"/>
      <c r="AR52" s="180">
        <v>34.299999999999997</v>
      </c>
      <c r="AS52" s="166">
        <v>6.6075701466331402</v>
      </c>
      <c r="AT52" s="181" t="s">
        <v>54</v>
      </c>
      <c r="AU52" s="173">
        <v>0.41297313416457099</v>
      </c>
      <c r="AV52" s="174">
        <v>-65.367500364799994</v>
      </c>
      <c r="AW52" s="168"/>
      <c r="AX52" s="168"/>
      <c r="AY52" s="176">
        <v>49</v>
      </c>
      <c r="AZ52" s="176">
        <v>66</v>
      </c>
      <c r="BA52" s="167"/>
      <c r="BB52" s="184">
        <v>199.8</v>
      </c>
      <c r="BC52" s="180">
        <v>38.489577705460697</v>
      </c>
      <c r="BD52" s="181" t="s">
        <v>55</v>
      </c>
      <c r="BE52" s="178">
        <v>1.2027993032956501</v>
      </c>
      <c r="BF52" s="179">
        <v>0.4649992704</v>
      </c>
      <c r="BG52" s="168">
        <v>0.02</v>
      </c>
      <c r="BH52" s="168">
        <v>0.02</v>
      </c>
      <c r="BI52" s="176">
        <v>0</v>
      </c>
      <c r="BJ52" s="176">
        <v>0</v>
      </c>
      <c r="BK52" s="169"/>
      <c r="BL52" s="185">
        <v>0.8</v>
      </c>
      <c r="BM52" s="188">
        <v>0.7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110</v>
      </c>
      <c r="D53" s="166">
        <v>2.5717196215999998</v>
      </c>
      <c r="E53" s="167"/>
      <c r="F53" s="168">
        <v>0.06</v>
      </c>
      <c r="G53" s="168">
        <v>0.06</v>
      </c>
      <c r="H53" s="169"/>
      <c r="I53" s="170">
        <v>5</v>
      </c>
      <c r="J53" s="170">
        <v>5</v>
      </c>
      <c r="K53" s="167"/>
      <c r="L53" s="171">
        <v>-255.33622</v>
      </c>
      <c r="M53" s="171">
        <v>2909.5744199999999</v>
      </c>
      <c r="N53" s="171">
        <v>2654.2381999999998</v>
      </c>
      <c r="O53" s="166">
        <v>1032.0869264701</v>
      </c>
      <c r="P53" s="172">
        <v>269.755</v>
      </c>
      <c r="Q53" s="178">
        <v>3.82601592730478</v>
      </c>
      <c r="R53" s="179">
        <v>1821.7571281703499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1916.0799199999999</v>
      </c>
      <c r="Y53" s="166">
        <v>745.05786085961699</v>
      </c>
      <c r="Z53" s="177">
        <v>573</v>
      </c>
      <c r="AA53" s="178">
        <v>1.3002754988823999</v>
      </c>
      <c r="AB53" s="179">
        <v>147.76550818784</v>
      </c>
      <c r="AC53" s="168">
        <v>0.02</v>
      </c>
      <c r="AD53" s="168">
        <v>0.02</v>
      </c>
      <c r="AE53" s="176">
        <v>0</v>
      </c>
      <c r="AF53" s="176">
        <v>0</v>
      </c>
      <c r="AG53" s="167"/>
      <c r="AH53" s="180">
        <v>150.94999999999999</v>
      </c>
      <c r="AI53" s="166">
        <v>58.696134186698799</v>
      </c>
      <c r="AJ53" s="181" t="s">
        <v>53</v>
      </c>
      <c r="AK53" s="188">
        <v>0.93168466963014096</v>
      </c>
      <c r="AL53" s="171">
        <v>-43.472003392959998</v>
      </c>
      <c r="AM53" s="168"/>
      <c r="AN53" s="168"/>
      <c r="AO53" s="176">
        <v>12</v>
      </c>
      <c r="AP53" s="176">
        <v>44</v>
      </c>
      <c r="AQ53" s="167"/>
      <c r="AR53" s="180">
        <v>63.4</v>
      </c>
      <c r="AS53" s="166">
        <v>24.6527652032905</v>
      </c>
      <c r="AT53" s="181" t="s">
        <v>54</v>
      </c>
      <c r="AU53" s="178">
        <v>1.54079782520566</v>
      </c>
      <c r="AV53" s="179">
        <v>14.022983265280001</v>
      </c>
      <c r="AW53" s="168">
        <v>0.01</v>
      </c>
      <c r="AX53" s="168">
        <v>0.01</v>
      </c>
      <c r="AY53" s="176">
        <v>0</v>
      </c>
      <c r="AZ53" s="176">
        <v>0</v>
      </c>
      <c r="BA53" s="167"/>
      <c r="BB53" s="184">
        <v>141.80000000000001</v>
      </c>
      <c r="BC53" s="180">
        <v>55.1382035619337</v>
      </c>
      <c r="BD53" s="181" t="s">
        <v>55</v>
      </c>
      <c r="BE53" s="178">
        <v>1.7230688613104299</v>
      </c>
      <c r="BF53" s="179">
        <v>43.045966530560001</v>
      </c>
      <c r="BG53" s="168">
        <v>0.02</v>
      </c>
      <c r="BH53" s="168">
        <v>0.02</v>
      </c>
      <c r="BI53" s="176">
        <v>0</v>
      </c>
      <c r="BJ53" s="176">
        <v>0</v>
      </c>
      <c r="BK53" s="169"/>
      <c r="BL53" s="185">
        <v>0.8</v>
      </c>
      <c r="BM53" s="188">
        <v>0.73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111</v>
      </c>
      <c r="D54" s="166">
        <v>5.3424844602999997</v>
      </c>
      <c r="E54" s="167"/>
      <c r="F54" s="168">
        <v>0.03</v>
      </c>
      <c r="G54" s="168">
        <v>0.03</v>
      </c>
      <c r="H54" s="169"/>
      <c r="I54" s="170">
        <v>3</v>
      </c>
      <c r="J54" s="170">
        <v>3</v>
      </c>
      <c r="K54" s="167"/>
      <c r="L54" s="171">
        <v>3969.54052</v>
      </c>
      <c r="M54" s="171">
        <v>840.97973000000002</v>
      </c>
      <c r="N54" s="171">
        <v>4810.5202499999996</v>
      </c>
      <c r="O54" s="166">
        <v>900.42756057541703</v>
      </c>
      <c r="P54" s="172">
        <v>280.08499999999998</v>
      </c>
      <c r="Q54" s="178">
        <v>3.2148367837457101</v>
      </c>
      <c r="R54" s="179">
        <v>3014.9005379242499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2016.577575</v>
      </c>
      <c r="Y54" s="166">
        <v>377.46063465138502</v>
      </c>
      <c r="Z54" s="177">
        <v>573</v>
      </c>
      <c r="AA54" s="173">
        <v>0.65874456309142204</v>
      </c>
      <c r="AB54" s="174">
        <v>-1656.91473990228</v>
      </c>
      <c r="AC54" s="168"/>
      <c r="AD54" s="168"/>
      <c r="AE54" s="176">
        <v>1045</v>
      </c>
      <c r="AF54" s="176">
        <v>1657</v>
      </c>
      <c r="AG54" s="167"/>
      <c r="AH54" s="180">
        <v>241.2</v>
      </c>
      <c r="AI54" s="166">
        <v>45.147534221644797</v>
      </c>
      <c r="AJ54" s="181" t="s">
        <v>53</v>
      </c>
      <c r="AK54" s="173">
        <v>0.71662752732769597</v>
      </c>
      <c r="AL54" s="174">
        <v>-162.69182519867999</v>
      </c>
      <c r="AM54" s="168"/>
      <c r="AN54" s="168"/>
      <c r="AO54" s="176">
        <v>96</v>
      </c>
      <c r="AP54" s="176">
        <v>163</v>
      </c>
      <c r="AQ54" s="167"/>
      <c r="AR54" s="180">
        <v>28.9</v>
      </c>
      <c r="AS54" s="166">
        <v>5.4094682379997296</v>
      </c>
      <c r="AT54" s="181" t="s">
        <v>54</v>
      </c>
      <c r="AU54" s="173">
        <v>0.33809176487498299</v>
      </c>
      <c r="AV54" s="174">
        <v>-73.67570163776</v>
      </c>
      <c r="AW54" s="168"/>
      <c r="AX54" s="168"/>
      <c r="AY54" s="176">
        <v>57</v>
      </c>
      <c r="AZ54" s="176">
        <v>74</v>
      </c>
      <c r="BA54" s="167"/>
      <c r="BB54" s="184">
        <v>211.2</v>
      </c>
      <c r="BC54" s="180">
        <v>39.532169268703903</v>
      </c>
      <c r="BD54" s="181" t="s">
        <v>55</v>
      </c>
      <c r="BE54" s="178">
        <v>1.2353802896470001</v>
      </c>
      <c r="BF54" s="179">
        <v>6.0485967244800403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73">
        <v>0.65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112</v>
      </c>
      <c r="D55" s="166">
        <v>1.3966856334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1109.83844</v>
      </c>
      <c r="M55" s="171">
        <v>1491.41164</v>
      </c>
      <c r="N55" s="171">
        <v>2601.2500799999998</v>
      </c>
      <c r="O55" s="166">
        <v>1862.4449323414899</v>
      </c>
      <c r="P55" s="172">
        <v>280.08499999999998</v>
      </c>
      <c r="Q55" s="178">
        <v>6.6495704244836</v>
      </c>
      <c r="R55" s="179">
        <v>2131.8212452429898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695.76689999999996</v>
      </c>
      <c r="Y55" s="166">
        <v>498.15569327957502</v>
      </c>
      <c r="Z55" s="177">
        <v>573</v>
      </c>
      <c r="AA55" s="188">
        <v>0.86938166366418002</v>
      </c>
      <c r="AB55" s="171">
        <v>-264.59414152583997</v>
      </c>
      <c r="AC55" s="168"/>
      <c r="AD55" s="168"/>
      <c r="AE55" s="176">
        <v>105</v>
      </c>
      <c r="AF55" s="176">
        <v>265</v>
      </c>
      <c r="AG55" s="167"/>
      <c r="AH55" s="180">
        <v>60.8</v>
      </c>
      <c r="AI55" s="166">
        <v>43.531628410891898</v>
      </c>
      <c r="AJ55" s="181" t="s">
        <v>53</v>
      </c>
      <c r="AK55" s="173">
        <v>0.69097822874431603</v>
      </c>
      <c r="AL55" s="174">
        <v>-44.789433885039998</v>
      </c>
      <c r="AM55" s="168"/>
      <c r="AN55" s="168"/>
      <c r="AO55" s="176">
        <v>28</v>
      </c>
      <c r="AP55" s="176">
        <v>45</v>
      </c>
      <c r="AQ55" s="167"/>
      <c r="AR55" s="180">
        <v>5</v>
      </c>
      <c r="AS55" s="166">
        <v>3.57990365221151</v>
      </c>
      <c r="AT55" s="181" t="s">
        <v>54</v>
      </c>
      <c r="AU55" s="173">
        <v>0.22374397826321901</v>
      </c>
      <c r="AV55" s="174">
        <v>-21.816364161279999</v>
      </c>
      <c r="AW55" s="168"/>
      <c r="AX55" s="168"/>
      <c r="AY55" s="176">
        <v>18</v>
      </c>
      <c r="AZ55" s="176">
        <v>22</v>
      </c>
      <c r="BA55" s="167"/>
      <c r="BB55" s="184">
        <v>36</v>
      </c>
      <c r="BC55" s="180">
        <v>25.7753062959228</v>
      </c>
      <c r="BD55" s="181" t="s">
        <v>55</v>
      </c>
      <c r="BE55" s="188">
        <v>0.80547832174758904</v>
      </c>
      <c r="BF55" s="171">
        <v>-17.632728322559998</v>
      </c>
      <c r="BG55" s="168"/>
      <c r="BH55" s="168"/>
      <c r="BI55" s="176">
        <v>9</v>
      </c>
      <c r="BJ55" s="176">
        <v>18</v>
      </c>
      <c r="BK55" s="169"/>
      <c r="BL55" s="185">
        <v>0.8</v>
      </c>
      <c r="BM55" s="188">
        <v>0.75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113</v>
      </c>
      <c r="D56" s="166">
        <v>3.0012799531000001</v>
      </c>
      <c r="E56" s="167"/>
      <c r="F56" s="168">
        <v>0.05</v>
      </c>
      <c r="G56" s="168">
        <v>0.05</v>
      </c>
      <c r="H56" s="169"/>
      <c r="I56" s="170">
        <v>4</v>
      </c>
      <c r="J56" s="170">
        <v>4</v>
      </c>
      <c r="K56" s="167"/>
      <c r="L56" s="171">
        <v>1094.49901</v>
      </c>
      <c r="M56" s="171">
        <v>605.19401000000005</v>
      </c>
      <c r="N56" s="171">
        <v>1699.6930199999999</v>
      </c>
      <c r="O56" s="166">
        <v>566.32271782723899</v>
      </c>
      <c r="P56" s="172">
        <v>239.26400000000001</v>
      </c>
      <c r="Q56" s="178">
        <v>2.36693659650946</v>
      </c>
      <c r="R56" s="179">
        <v>837.97512396177797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2173.93577</v>
      </c>
      <c r="Y56" s="166">
        <v>724.33621787083098</v>
      </c>
      <c r="Z56" s="177">
        <v>573</v>
      </c>
      <c r="AA56" s="178">
        <v>1.264112073073</v>
      </c>
      <c r="AB56" s="179">
        <v>110.25567424844</v>
      </c>
      <c r="AC56" s="168">
        <v>0.02</v>
      </c>
      <c r="AD56" s="168">
        <v>0.02</v>
      </c>
      <c r="AE56" s="176">
        <v>0</v>
      </c>
      <c r="AF56" s="176">
        <v>0</v>
      </c>
      <c r="AG56" s="167"/>
      <c r="AH56" s="180">
        <v>182.8</v>
      </c>
      <c r="AI56" s="166">
        <v>60.907347150733898</v>
      </c>
      <c r="AJ56" s="181" t="s">
        <v>53</v>
      </c>
      <c r="AK56" s="188">
        <v>0.96678328810688696</v>
      </c>
      <c r="AL56" s="171">
        <v>-44.096764454359999</v>
      </c>
      <c r="AM56" s="168"/>
      <c r="AN56" s="168"/>
      <c r="AO56" s="176">
        <v>7</v>
      </c>
      <c r="AP56" s="176">
        <v>45</v>
      </c>
      <c r="AQ56" s="167"/>
      <c r="AR56" s="180">
        <v>31.5</v>
      </c>
      <c r="AS56" s="166">
        <v>10.495522074661499</v>
      </c>
      <c r="AT56" s="181" t="s">
        <v>54</v>
      </c>
      <c r="AU56" s="173">
        <v>0.65597012966634205</v>
      </c>
      <c r="AV56" s="174">
        <v>-26.124575099520001</v>
      </c>
      <c r="AW56" s="168"/>
      <c r="AX56" s="168"/>
      <c r="AY56" s="176">
        <v>17</v>
      </c>
      <c r="AZ56" s="176">
        <v>27</v>
      </c>
      <c r="BA56" s="167"/>
      <c r="BB56" s="184">
        <v>139.80000000000001</v>
      </c>
      <c r="BC56" s="180">
        <v>46.580126540878503</v>
      </c>
      <c r="BD56" s="181" t="s">
        <v>55</v>
      </c>
      <c r="BE56" s="178">
        <v>1.4556289544024501</v>
      </c>
      <c r="BF56" s="179">
        <v>24.550849800959998</v>
      </c>
      <c r="BG56" s="168">
        <v>0.02</v>
      </c>
      <c r="BH56" s="168">
        <v>0.02</v>
      </c>
      <c r="BI56" s="176">
        <v>0</v>
      </c>
      <c r="BJ56" s="176">
        <v>0</v>
      </c>
      <c r="BK56" s="169"/>
      <c r="BL56" s="185">
        <v>0.8</v>
      </c>
      <c r="BM56" s="188">
        <v>0.73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114</v>
      </c>
      <c r="D57" s="166">
        <v>8.0058416649000002</v>
      </c>
      <c r="E57" s="167"/>
      <c r="F57" s="168">
        <v>4.4999999999999998E-2</v>
      </c>
      <c r="G57" s="168">
        <v>4.4999999999999998E-2</v>
      </c>
      <c r="H57" s="169"/>
      <c r="I57" s="170">
        <v>4</v>
      </c>
      <c r="J57" s="170">
        <v>4</v>
      </c>
      <c r="K57" s="167"/>
      <c r="L57" s="171">
        <v>5384.1467700000003</v>
      </c>
      <c r="M57" s="171">
        <v>4455.7201999999997</v>
      </c>
      <c r="N57" s="171">
        <v>9839.8669699999991</v>
      </c>
      <c r="O57" s="166">
        <v>1229.0858827674399</v>
      </c>
      <c r="P57" s="172">
        <v>262.83</v>
      </c>
      <c r="Q57" s="178">
        <v>4.6763530904669901</v>
      </c>
      <c r="R57" s="179">
        <v>7314.8565322572003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5264.27999</v>
      </c>
      <c r="Y57" s="166">
        <v>657.55484686640398</v>
      </c>
      <c r="Z57" s="177">
        <v>573</v>
      </c>
      <c r="AA57" s="182">
        <v>1.1475651777773199</v>
      </c>
      <c r="AB57" s="183">
        <v>-240.53673878524</v>
      </c>
      <c r="AC57" s="168">
        <v>1.4999999999999999E-2</v>
      </c>
      <c r="AD57" s="168">
        <v>1.4999999999999999E-2</v>
      </c>
      <c r="AE57" s="176">
        <v>0</v>
      </c>
      <c r="AF57" s="176">
        <v>241</v>
      </c>
      <c r="AG57" s="167"/>
      <c r="AH57" s="180">
        <v>448.4</v>
      </c>
      <c r="AI57" s="166">
        <v>56.0091016995651</v>
      </c>
      <c r="AJ57" s="181" t="s">
        <v>53</v>
      </c>
      <c r="AK57" s="188">
        <v>0.88903336031055702</v>
      </c>
      <c r="AL57" s="171">
        <v>-156.84162986644</v>
      </c>
      <c r="AM57" s="168"/>
      <c r="AN57" s="168"/>
      <c r="AO57" s="176">
        <v>56</v>
      </c>
      <c r="AP57" s="176">
        <v>157</v>
      </c>
      <c r="AQ57" s="167"/>
      <c r="AR57" s="180">
        <v>39.9</v>
      </c>
      <c r="AS57" s="166">
        <v>4.98386074445283</v>
      </c>
      <c r="AT57" s="181" t="s">
        <v>54</v>
      </c>
      <c r="AU57" s="173">
        <v>0.31149129652830199</v>
      </c>
      <c r="AV57" s="174">
        <v>-113.81215996608</v>
      </c>
      <c r="AW57" s="168"/>
      <c r="AX57" s="168"/>
      <c r="AY57" s="176">
        <v>89</v>
      </c>
      <c r="AZ57" s="176">
        <v>114</v>
      </c>
      <c r="BA57" s="167"/>
      <c r="BB57" s="184">
        <v>311.60000000000002</v>
      </c>
      <c r="BC57" s="180">
        <v>38.921579147155398</v>
      </c>
      <c r="BD57" s="181" t="s">
        <v>55</v>
      </c>
      <c r="BE57" s="178">
        <v>1.21629934834861</v>
      </c>
      <c r="BF57" s="179">
        <v>4.1756800678400099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73">
        <v>0.68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115</v>
      </c>
      <c r="D58" s="166">
        <v>1.8928348537999999</v>
      </c>
      <c r="E58" s="167"/>
      <c r="F58" s="168">
        <v>5.6000000000000001E-2</v>
      </c>
      <c r="G58" s="168">
        <v>5.6000000000000001E-2</v>
      </c>
      <c r="H58" s="169"/>
      <c r="I58" s="170">
        <v>7</v>
      </c>
      <c r="J58" s="170">
        <v>7</v>
      </c>
      <c r="K58" s="167"/>
      <c r="L58" s="171">
        <v>1762.92137</v>
      </c>
      <c r="M58" s="171">
        <v>927.49473</v>
      </c>
      <c r="N58" s="171">
        <v>2690.4160999999999</v>
      </c>
      <c r="O58" s="166">
        <v>1421.3686390013399</v>
      </c>
      <c r="P58" s="172">
        <v>248.27199999999999</v>
      </c>
      <c r="Q58" s="178">
        <v>5.7250460744721101</v>
      </c>
      <c r="R58" s="179">
        <v>2126.4906262128402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1140.6048000000001</v>
      </c>
      <c r="Y58" s="166">
        <v>602.59076364224495</v>
      </c>
      <c r="Z58" s="177">
        <v>573</v>
      </c>
      <c r="AA58" s="182">
        <v>1.0516418213651799</v>
      </c>
      <c r="AB58" s="183">
        <v>-160.90844547288</v>
      </c>
      <c r="AC58" s="168">
        <v>5.0000000000000001E-3</v>
      </c>
      <c r="AD58" s="168">
        <v>5.0000000000000001E-3</v>
      </c>
      <c r="AE58" s="176">
        <v>0</v>
      </c>
      <c r="AF58" s="176">
        <v>161</v>
      </c>
      <c r="AG58" s="167"/>
      <c r="AH58" s="180">
        <v>143.4</v>
      </c>
      <c r="AI58" s="166">
        <v>75.759382659355794</v>
      </c>
      <c r="AJ58" s="181" t="s">
        <v>53</v>
      </c>
      <c r="AK58" s="178">
        <v>1.2025298834818401</v>
      </c>
      <c r="AL58" s="179">
        <v>0.301685052720018</v>
      </c>
      <c r="AM58" s="168">
        <v>0.02</v>
      </c>
      <c r="AN58" s="168">
        <v>0.02</v>
      </c>
      <c r="AO58" s="176">
        <v>0</v>
      </c>
      <c r="AP58" s="176">
        <v>0</v>
      </c>
      <c r="AQ58" s="167"/>
      <c r="AR58" s="180">
        <v>30.9</v>
      </c>
      <c r="AS58" s="166">
        <v>16.3247205312001</v>
      </c>
      <c r="AT58" s="181" t="s">
        <v>54</v>
      </c>
      <c r="AU58" s="182">
        <v>1.02029503320001</v>
      </c>
      <c r="AV58" s="183">
        <v>-5.4424291929599997</v>
      </c>
      <c r="AW58" s="168">
        <v>1E-3</v>
      </c>
      <c r="AX58" s="168">
        <v>1E-3</v>
      </c>
      <c r="AY58" s="176">
        <v>0</v>
      </c>
      <c r="AZ58" s="176">
        <v>6</v>
      </c>
      <c r="BA58" s="167"/>
      <c r="BB58" s="184">
        <v>92</v>
      </c>
      <c r="BC58" s="180">
        <v>48.604345918136197</v>
      </c>
      <c r="BD58" s="181" t="s">
        <v>55</v>
      </c>
      <c r="BE58" s="178">
        <v>1.5188858099417599</v>
      </c>
      <c r="BF58" s="179">
        <v>19.315141614080002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82">
        <v>0.81</v>
      </c>
      <c r="BN58" s="186">
        <v>3.7500000000000001E-4</v>
      </c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116</v>
      </c>
      <c r="D59" s="166">
        <v>2.0866365814000001</v>
      </c>
      <c r="E59" s="167"/>
      <c r="F59" s="168">
        <v>5.0999999999999997E-2</v>
      </c>
      <c r="G59" s="168">
        <v>5.0999999999999997E-2</v>
      </c>
      <c r="H59" s="169"/>
      <c r="I59" s="170">
        <v>5</v>
      </c>
      <c r="J59" s="170">
        <v>5</v>
      </c>
      <c r="K59" s="167"/>
      <c r="L59" s="171">
        <v>793.85263999999995</v>
      </c>
      <c r="M59" s="171">
        <v>899.87206000000003</v>
      </c>
      <c r="N59" s="171">
        <v>1693.7247</v>
      </c>
      <c r="O59" s="166">
        <v>811.70085634347402</v>
      </c>
      <c r="P59" s="172">
        <v>256.27100000000002</v>
      </c>
      <c r="Q59" s="178">
        <v>3.1673535294413901</v>
      </c>
      <c r="R59" s="179">
        <v>1052.03136797765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1287.3935100000001</v>
      </c>
      <c r="Y59" s="166">
        <v>616.97064140236705</v>
      </c>
      <c r="Z59" s="177">
        <v>573</v>
      </c>
      <c r="AA59" s="182">
        <v>1.07673759407045</v>
      </c>
      <c r="AB59" s="183">
        <v>-147.37780337064001</v>
      </c>
      <c r="AC59" s="168">
        <v>8.0000000000000002E-3</v>
      </c>
      <c r="AD59" s="168">
        <v>8.0000000000000002E-3</v>
      </c>
      <c r="AE59" s="176">
        <v>0</v>
      </c>
      <c r="AF59" s="176">
        <v>148</v>
      </c>
      <c r="AG59" s="167"/>
      <c r="AH59" s="180">
        <v>148.80000000000001</v>
      </c>
      <c r="AI59" s="166">
        <v>71.310932304352093</v>
      </c>
      <c r="AJ59" s="181" t="s">
        <v>53</v>
      </c>
      <c r="AK59" s="182">
        <v>1.13191956038654</v>
      </c>
      <c r="AL59" s="183">
        <v>-8.9497255538399791</v>
      </c>
      <c r="AM59" s="168">
        <v>1.2999999999999999E-2</v>
      </c>
      <c r="AN59" s="168">
        <v>1.2999999999999999E-2</v>
      </c>
      <c r="AO59" s="176">
        <v>0</v>
      </c>
      <c r="AP59" s="176">
        <v>9</v>
      </c>
      <c r="AQ59" s="167"/>
      <c r="AR59" s="180">
        <v>12.8</v>
      </c>
      <c r="AS59" s="166">
        <v>6.1342737466109298</v>
      </c>
      <c r="AT59" s="181" t="s">
        <v>54</v>
      </c>
      <c r="AU59" s="173">
        <v>0.383392109163183</v>
      </c>
      <c r="AV59" s="174">
        <v>-27.26342236288</v>
      </c>
      <c r="AW59" s="168"/>
      <c r="AX59" s="168"/>
      <c r="AY59" s="176">
        <v>21</v>
      </c>
      <c r="AZ59" s="176">
        <v>28</v>
      </c>
      <c r="BA59" s="167"/>
      <c r="BB59" s="184">
        <v>91.8</v>
      </c>
      <c r="BC59" s="180">
        <v>43.994244526475299</v>
      </c>
      <c r="BD59" s="181" t="s">
        <v>55</v>
      </c>
      <c r="BE59" s="178">
        <v>1.37482014145235</v>
      </c>
      <c r="BF59" s="179">
        <v>11.673155274240001</v>
      </c>
      <c r="BG59" s="168">
        <v>0.02</v>
      </c>
      <c r="BH59" s="168">
        <v>0.02</v>
      </c>
      <c r="BI59" s="176">
        <v>0</v>
      </c>
      <c r="BJ59" s="176">
        <v>0</v>
      </c>
      <c r="BK59" s="169"/>
      <c r="BL59" s="185">
        <v>0.8</v>
      </c>
      <c r="BM59" s="188">
        <v>0.72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117</v>
      </c>
      <c r="D60" s="166">
        <v>2.4806793824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1096.1621399999999</v>
      </c>
      <c r="M60" s="171">
        <v>3033.2669799999999</v>
      </c>
      <c r="N60" s="171">
        <v>4129.4291199999998</v>
      </c>
      <c r="O60" s="166">
        <v>1664.63636909211</v>
      </c>
      <c r="P60" s="172">
        <v>273.43799999999999</v>
      </c>
      <c r="Q60" s="178">
        <v>6.0878018749848604</v>
      </c>
      <c r="R60" s="179">
        <v>3315.45470924237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1839.9578799999999</v>
      </c>
      <c r="Y60" s="166">
        <v>741.71531115797904</v>
      </c>
      <c r="Z60" s="177">
        <v>573</v>
      </c>
      <c r="AA60" s="178">
        <v>1.2944420788097399</v>
      </c>
      <c r="AB60" s="179">
        <v>134.24273666176001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128.94999999999999</v>
      </c>
      <c r="AI60" s="166">
        <v>51.981727632711603</v>
      </c>
      <c r="AJ60" s="181" t="s">
        <v>53</v>
      </c>
      <c r="AK60" s="188">
        <v>0.82510678782081903</v>
      </c>
      <c r="AL60" s="171">
        <v>-58.589361309440001</v>
      </c>
      <c r="AM60" s="168"/>
      <c r="AN60" s="168"/>
      <c r="AO60" s="176">
        <v>28</v>
      </c>
      <c r="AP60" s="176">
        <v>59</v>
      </c>
      <c r="AQ60" s="167"/>
      <c r="AR60" s="180">
        <v>10.6</v>
      </c>
      <c r="AS60" s="166">
        <v>4.2730229771752102</v>
      </c>
      <c r="AT60" s="181" t="s">
        <v>54</v>
      </c>
      <c r="AU60" s="173">
        <v>0.26706393607345102</v>
      </c>
      <c r="AV60" s="174">
        <v>-37.029044142079997</v>
      </c>
      <c r="AW60" s="168"/>
      <c r="AX60" s="168"/>
      <c r="AY60" s="176">
        <v>30</v>
      </c>
      <c r="AZ60" s="176">
        <v>38</v>
      </c>
      <c r="BA60" s="167"/>
      <c r="BB60" s="184">
        <v>105.8</v>
      </c>
      <c r="BC60" s="180">
        <v>42.649606696710997</v>
      </c>
      <c r="BD60" s="181" t="s">
        <v>55</v>
      </c>
      <c r="BE60" s="178">
        <v>1.33280020927222</v>
      </c>
      <c r="BF60" s="179">
        <v>10.54191171584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73">
        <v>0.66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118</v>
      </c>
      <c r="C61" s="165" t="s">
        <v>119</v>
      </c>
      <c r="D61" s="166">
        <v>2.8737187408999998</v>
      </c>
      <c r="E61" s="167"/>
      <c r="F61" s="168">
        <v>0.03</v>
      </c>
      <c r="G61" s="168">
        <v>0.03</v>
      </c>
      <c r="H61" s="169"/>
      <c r="I61" s="170">
        <v>3</v>
      </c>
      <c r="J61" s="170">
        <v>3</v>
      </c>
      <c r="K61" s="167"/>
      <c r="L61" s="171">
        <v>2547.4090299999998</v>
      </c>
      <c r="M61" s="171">
        <v>684.68230000000005</v>
      </c>
      <c r="N61" s="171">
        <v>3232.0913300000002</v>
      </c>
      <c r="O61" s="166">
        <v>1124.7069116401301</v>
      </c>
      <c r="P61" s="172">
        <v>264.72899999999998</v>
      </c>
      <c r="Q61" s="178">
        <v>4.2485217397418902</v>
      </c>
      <c r="R61" s="179">
        <v>2319.18330372834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1537.96847</v>
      </c>
      <c r="Y61" s="166">
        <v>535.18406241744299</v>
      </c>
      <c r="Z61" s="177">
        <v>573</v>
      </c>
      <c r="AA61" s="188">
        <v>0.93400359933236099</v>
      </c>
      <c r="AB61" s="171">
        <v>-438.00053624283998</v>
      </c>
      <c r="AC61" s="168"/>
      <c r="AD61" s="168"/>
      <c r="AE61" s="176">
        <v>109</v>
      </c>
      <c r="AF61" s="176">
        <v>439</v>
      </c>
      <c r="AG61" s="167"/>
      <c r="AH61" s="180">
        <v>157.25</v>
      </c>
      <c r="AI61" s="166">
        <v>54.7200384512062</v>
      </c>
      <c r="AJ61" s="181" t="s">
        <v>53</v>
      </c>
      <c r="AK61" s="188">
        <v>0.86857203890803603</v>
      </c>
      <c r="AL61" s="171">
        <v>-60.003136812039997</v>
      </c>
      <c r="AM61" s="168"/>
      <c r="AN61" s="168"/>
      <c r="AO61" s="176">
        <v>24</v>
      </c>
      <c r="AP61" s="176">
        <v>61</v>
      </c>
      <c r="AQ61" s="167"/>
      <c r="AR61" s="180">
        <v>14</v>
      </c>
      <c r="AS61" s="166">
        <v>4.8717363326988101</v>
      </c>
      <c r="AT61" s="181" t="s">
        <v>54</v>
      </c>
      <c r="AU61" s="173">
        <v>0.30448352079367602</v>
      </c>
      <c r="AV61" s="174">
        <v>-41.175399825280003</v>
      </c>
      <c r="AW61" s="168"/>
      <c r="AX61" s="168"/>
      <c r="AY61" s="176">
        <v>32</v>
      </c>
      <c r="AZ61" s="176">
        <v>42</v>
      </c>
      <c r="BA61" s="167"/>
      <c r="BB61" s="184">
        <v>132.19999999999999</v>
      </c>
      <c r="BC61" s="180">
        <v>46.003110227341601</v>
      </c>
      <c r="BD61" s="181" t="s">
        <v>55</v>
      </c>
      <c r="BE61" s="178">
        <v>1.4375971946044199</v>
      </c>
      <c r="BF61" s="179">
        <v>21.84920034944</v>
      </c>
      <c r="BG61" s="168">
        <v>0.02</v>
      </c>
      <c r="BH61" s="168">
        <v>0.02</v>
      </c>
      <c r="BI61" s="176">
        <v>0</v>
      </c>
      <c r="BJ61" s="176">
        <v>0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118</v>
      </c>
      <c r="C62" s="165" t="s">
        <v>120</v>
      </c>
      <c r="D62" s="166">
        <v>1.4674692664</v>
      </c>
      <c r="E62" s="167"/>
      <c r="F62" s="168">
        <v>2.8000000000000001E-2</v>
      </c>
      <c r="G62" s="168">
        <v>2.8000000000000001E-2</v>
      </c>
      <c r="H62" s="169"/>
      <c r="I62" s="170">
        <v>3</v>
      </c>
      <c r="J62" s="170">
        <v>3</v>
      </c>
      <c r="K62" s="167"/>
      <c r="L62" s="171">
        <v>1536.00469</v>
      </c>
      <c r="M62" s="171">
        <v>1207.35914</v>
      </c>
      <c r="N62" s="171">
        <v>2743.3638299999998</v>
      </c>
      <c r="O62" s="166">
        <v>1869.4523236796799</v>
      </c>
      <c r="P62" s="172">
        <v>287.5</v>
      </c>
      <c r="Q62" s="178">
        <v>6.5024428649728003</v>
      </c>
      <c r="R62" s="179">
        <v>2237.086933092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989.62609999999995</v>
      </c>
      <c r="Y62" s="166">
        <v>674.37603134800497</v>
      </c>
      <c r="Z62" s="177">
        <v>573</v>
      </c>
      <c r="AA62" s="182">
        <v>1.1769215206771499</v>
      </c>
      <c r="AB62" s="183">
        <v>-19.405767576640098</v>
      </c>
      <c r="AC62" s="168">
        <v>1.7999999999999999E-2</v>
      </c>
      <c r="AD62" s="168">
        <v>1.7999999999999999E-2</v>
      </c>
      <c r="AE62" s="176">
        <v>0</v>
      </c>
      <c r="AF62" s="176">
        <v>20</v>
      </c>
      <c r="AG62" s="167"/>
      <c r="AH62" s="180">
        <v>63.4</v>
      </c>
      <c r="AI62" s="166">
        <v>43.203630530220998</v>
      </c>
      <c r="AJ62" s="181" t="s">
        <v>53</v>
      </c>
      <c r="AK62" s="173">
        <v>0.68577191317811004</v>
      </c>
      <c r="AL62" s="174">
        <v>-47.54067653984</v>
      </c>
      <c r="AM62" s="168"/>
      <c r="AN62" s="168"/>
      <c r="AO62" s="176">
        <v>30</v>
      </c>
      <c r="AP62" s="176">
        <v>48</v>
      </c>
      <c r="AQ62" s="167"/>
      <c r="AR62" s="180">
        <v>11.6</v>
      </c>
      <c r="AS62" s="166">
        <v>7.9047652074221304</v>
      </c>
      <c r="AT62" s="181" t="s">
        <v>54</v>
      </c>
      <c r="AU62" s="173">
        <v>0.49404782546388298</v>
      </c>
      <c r="AV62" s="174">
        <v>-16.575409914880002</v>
      </c>
      <c r="AW62" s="168"/>
      <c r="AX62" s="168"/>
      <c r="AY62" s="176">
        <v>12</v>
      </c>
      <c r="AZ62" s="176">
        <v>17</v>
      </c>
      <c r="BA62" s="167"/>
      <c r="BB62" s="184">
        <v>44.6</v>
      </c>
      <c r="BC62" s="180">
        <v>30.392459331985101</v>
      </c>
      <c r="BD62" s="181" t="s">
        <v>55</v>
      </c>
      <c r="BE62" s="188">
        <v>0.94976435412453397</v>
      </c>
      <c r="BF62" s="171">
        <v>-11.750819829759999</v>
      </c>
      <c r="BG62" s="168"/>
      <c r="BH62" s="168"/>
      <c r="BI62" s="176">
        <v>3</v>
      </c>
      <c r="BJ62" s="176">
        <v>12</v>
      </c>
      <c r="BK62" s="169"/>
      <c r="BL62" s="185">
        <v>0.8</v>
      </c>
      <c r="BM62" s="188">
        <v>0.75</v>
      </c>
      <c r="BN62" s="186"/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118</v>
      </c>
      <c r="C63" s="165" t="s">
        <v>121</v>
      </c>
      <c r="D63" s="166">
        <v>4.3960267679999996</v>
      </c>
      <c r="E63" s="167"/>
      <c r="F63" s="168">
        <v>0.03</v>
      </c>
      <c r="G63" s="168">
        <v>0.03</v>
      </c>
      <c r="H63" s="169"/>
      <c r="I63" s="170">
        <v>3</v>
      </c>
      <c r="J63" s="170">
        <v>3</v>
      </c>
      <c r="K63" s="167"/>
      <c r="L63" s="171">
        <v>3823.10509</v>
      </c>
      <c r="M63" s="171">
        <v>2013.4695999999999</v>
      </c>
      <c r="N63" s="171">
        <v>5836.5746900000004</v>
      </c>
      <c r="O63" s="166">
        <v>1327.6931643106</v>
      </c>
      <c r="P63" s="172">
        <v>287.5</v>
      </c>
      <c r="Q63" s="178">
        <v>4.6180631802107799</v>
      </c>
      <c r="R63" s="179">
        <v>4319.9454550399996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2062.7240149999998</v>
      </c>
      <c r="Y63" s="166">
        <v>469.22462574959502</v>
      </c>
      <c r="Z63" s="177">
        <v>573</v>
      </c>
      <c r="AA63" s="188">
        <v>0.81889114441465005</v>
      </c>
      <c r="AB63" s="171">
        <v>-959.98399067679998</v>
      </c>
      <c r="AC63" s="168"/>
      <c r="AD63" s="168"/>
      <c r="AE63" s="176">
        <v>457</v>
      </c>
      <c r="AF63" s="176">
        <v>960</v>
      </c>
      <c r="AG63" s="167"/>
      <c r="AH63" s="180">
        <v>167.9</v>
      </c>
      <c r="AI63" s="166">
        <v>38.193579989592997</v>
      </c>
      <c r="AJ63" s="181" t="s">
        <v>53</v>
      </c>
      <c r="AK63" s="173">
        <v>0.60624730142211103</v>
      </c>
      <c r="AL63" s="174">
        <v>-164.43962366080001</v>
      </c>
      <c r="AM63" s="168"/>
      <c r="AN63" s="168"/>
      <c r="AO63" s="176">
        <v>110</v>
      </c>
      <c r="AP63" s="176">
        <v>165</v>
      </c>
      <c r="AQ63" s="167"/>
      <c r="AR63" s="180">
        <v>53.4</v>
      </c>
      <c r="AS63" s="166">
        <v>12.147332766195699</v>
      </c>
      <c r="AT63" s="181" t="s">
        <v>54</v>
      </c>
      <c r="AU63" s="173">
        <v>0.75920829788723398</v>
      </c>
      <c r="AV63" s="174">
        <v>-31.003713945600001</v>
      </c>
      <c r="AW63" s="168"/>
      <c r="AX63" s="168"/>
      <c r="AY63" s="176">
        <v>17</v>
      </c>
      <c r="AZ63" s="176">
        <v>32</v>
      </c>
      <c r="BA63" s="167"/>
      <c r="BB63" s="184">
        <v>200.6</v>
      </c>
      <c r="BC63" s="180">
        <v>45.632115222825199</v>
      </c>
      <c r="BD63" s="181" t="s">
        <v>55</v>
      </c>
      <c r="BE63" s="178">
        <v>1.4260036007132899</v>
      </c>
      <c r="BF63" s="179">
        <v>31.792572108800002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0.75</v>
      </c>
      <c r="BN63" s="186"/>
      <c r="BO63" s="187">
        <v>0.95</v>
      </c>
      <c r="BP63" s="178">
        <v>1</v>
      </c>
      <c r="BQ63" s="186">
        <v>2.5000000000000001E-3</v>
      </c>
    </row>
    <row r="64" spans="1:69" s="156" customFormat="1" ht="22.35" customHeight="1" x14ac:dyDescent="0.2">
      <c r="A64" s="165" t="s">
        <v>80</v>
      </c>
      <c r="B64" s="165" t="s">
        <v>118</v>
      </c>
      <c r="C64" s="165" t="s">
        <v>122</v>
      </c>
      <c r="D64" s="166">
        <v>4.5922940929999996</v>
      </c>
      <c r="E64" s="167"/>
      <c r="F64" s="168">
        <v>4.5999999999999999E-2</v>
      </c>
      <c r="G64" s="168">
        <v>4.5999999999999999E-2</v>
      </c>
      <c r="H64" s="169"/>
      <c r="I64" s="170">
        <v>5</v>
      </c>
      <c r="J64" s="170">
        <v>5</v>
      </c>
      <c r="K64" s="167"/>
      <c r="L64" s="171">
        <v>5535.0278699999999</v>
      </c>
      <c r="M64" s="171">
        <v>1610.31927</v>
      </c>
      <c r="N64" s="171">
        <v>7145.3471399999999</v>
      </c>
      <c r="O64" s="166">
        <v>1555.9428458407299</v>
      </c>
      <c r="P64" s="172">
        <v>287.5</v>
      </c>
      <c r="Q64" s="178">
        <v>5.4119751159677598</v>
      </c>
      <c r="R64" s="179">
        <v>5561.005677915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2928.130185</v>
      </c>
      <c r="Y64" s="166">
        <v>637.618176384506</v>
      </c>
      <c r="Z64" s="177">
        <v>573</v>
      </c>
      <c r="AA64" s="182">
        <v>1.11277168653491</v>
      </c>
      <c r="AB64" s="183">
        <v>-229.53123334680001</v>
      </c>
      <c r="AC64" s="168">
        <v>1.0999999999999999E-2</v>
      </c>
      <c r="AD64" s="168">
        <v>1.0999999999999999E-2</v>
      </c>
      <c r="AE64" s="176">
        <v>0</v>
      </c>
      <c r="AF64" s="176">
        <v>230</v>
      </c>
      <c r="AG64" s="167"/>
      <c r="AH64" s="180">
        <v>304.55</v>
      </c>
      <c r="AI64" s="166">
        <v>66.317616823413701</v>
      </c>
      <c r="AJ64" s="181" t="s">
        <v>53</v>
      </c>
      <c r="AK64" s="182">
        <v>1.0526605844986301</v>
      </c>
      <c r="AL64" s="183">
        <v>-42.627433430799996</v>
      </c>
      <c r="AM64" s="168">
        <v>5.0000000000000001E-3</v>
      </c>
      <c r="AN64" s="168">
        <v>5.0000000000000001E-3</v>
      </c>
      <c r="AO64" s="176">
        <v>0</v>
      </c>
      <c r="AP64" s="176">
        <v>43</v>
      </c>
      <c r="AQ64" s="167"/>
      <c r="AR64" s="180">
        <v>49.2</v>
      </c>
      <c r="AS64" s="166">
        <v>10.713599565627799</v>
      </c>
      <c r="AT64" s="181" t="s">
        <v>54</v>
      </c>
      <c r="AU64" s="173">
        <v>0.669599972851738</v>
      </c>
      <c r="AV64" s="174">
        <v>-38.972046585599998</v>
      </c>
      <c r="AW64" s="168"/>
      <c r="AX64" s="168"/>
      <c r="AY64" s="176">
        <v>25</v>
      </c>
      <c r="AZ64" s="176">
        <v>39</v>
      </c>
      <c r="BA64" s="167"/>
      <c r="BB64" s="184">
        <v>224.8</v>
      </c>
      <c r="BC64" s="180">
        <v>48.951568747014903</v>
      </c>
      <c r="BD64" s="181" t="s">
        <v>55</v>
      </c>
      <c r="BE64" s="178">
        <v>1.5297365233442199</v>
      </c>
      <c r="BF64" s="179">
        <v>48.455906828800003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88">
        <v>0.77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123</v>
      </c>
      <c r="D65" s="166">
        <v>1.4446997008</v>
      </c>
      <c r="E65" s="167"/>
      <c r="F65" s="168">
        <v>3.3000000000000002E-2</v>
      </c>
      <c r="G65" s="168">
        <v>3.3000000000000002E-2</v>
      </c>
      <c r="H65" s="169"/>
      <c r="I65" s="170">
        <v>4</v>
      </c>
      <c r="J65" s="170">
        <v>4</v>
      </c>
      <c r="K65" s="167"/>
      <c r="L65" s="171">
        <v>415.56765999999999</v>
      </c>
      <c r="M65" s="171">
        <v>-212.91679999999999</v>
      </c>
      <c r="N65" s="171">
        <v>202.65085999999999</v>
      </c>
      <c r="O65" s="166">
        <v>140.271960939552</v>
      </c>
      <c r="P65" s="172">
        <v>287.5</v>
      </c>
      <c r="Q65" s="173">
        <v>0.48790247283322402</v>
      </c>
      <c r="R65" s="174">
        <v>-295.77053677599997</v>
      </c>
      <c r="S65" s="168"/>
      <c r="T65" s="168"/>
      <c r="U65" s="175">
        <v>213</v>
      </c>
      <c r="V65" s="176">
        <v>296</v>
      </c>
      <c r="W65" s="167"/>
      <c r="X65" s="175">
        <v>674.13327500000003</v>
      </c>
      <c r="Y65" s="166">
        <v>466.62519181439598</v>
      </c>
      <c r="Z65" s="177">
        <v>573</v>
      </c>
      <c r="AA65" s="188">
        <v>0.81435461049632696</v>
      </c>
      <c r="AB65" s="171">
        <v>-319.24223927008001</v>
      </c>
      <c r="AC65" s="168"/>
      <c r="AD65" s="168"/>
      <c r="AE65" s="176">
        <v>154</v>
      </c>
      <c r="AF65" s="176">
        <v>320</v>
      </c>
      <c r="AG65" s="167"/>
      <c r="AH65" s="180">
        <v>98.65</v>
      </c>
      <c r="AI65" s="166">
        <v>68.284086959644796</v>
      </c>
      <c r="AJ65" s="181" t="s">
        <v>53</v>
      </c>
      <c r="AK65" s="182">
        <v>1.08387439618484</v>
      </c>
      <c r="AL65" s="183">
        <v>-10.56929738048</v>
      </c>
      <c r="AM65" s="168">
        <v>8.0000000000000002E-3</v>
      </c>
      <c r="AN65" s="168">
        <v>8.0000000000000002E-3</v>
      </c>
      <c r="AO65" s="176">
        <v>0</v>
      </c>
      <c r="AP65" s="176">
        <v>11</v>
      </c>
      <c r="AQ65" s="167"/>
      <c r="AR65" s="180">
        <v>25.4</v>
      </c>
      <c r="AS65" s="166">
        <v>17.5815084518497</v>
      </c>
      <c r="AT65" s="181" t="s">
        <v>54</v>
      </c>
      <c r="AU65" s="182">
        <v>1.09884427824061</v>
      </c>
      <c r="AV65" s="183">
        <v>-2.3382342553600002</v>
      </c>
      <c r="AW65" s="168">
        <v>5.0000000000000001E-3</v>
      </c>
      <c r="AX65" s="168">
        <v>5.0000000000000001E-3</v>
      </c>
      <c r="AY65" s="176">
        <v>0</v>
      </c>
      <c r="AZ65" s="176">
        <v>3</v>
      </c>
      <c r="BA65" s="167"/>
      <c r="BB65" s="184">
        <v>58.4</v>
      </c>
      <c r="BC65" s="180">
        <v>40.423625731812002</v>
      </c>
      <c r="BD65" s="181" t="s">
        <v>55</v>
      </c>
      <c r="BE65" s="178">
        <v>1.26323830411913</v>
      </c>
      <c r="BF65" s="179">
        <v>2.9235314892800002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0.64</v>
      </c>
      <c r="BN65" s="186"/>
      <c r="BO65" s="187">
        <v>0.95</v>
      </c>
      <c r="BP65" s="178">
        <v>1</v>
      </c>
      <c r="BQ65" s="186">
        <v>2.5000000000000001E-3</v>
      </c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124</v>
      </c>
      <c r="D66" s="166">
        <v>3.1259549303999998</v>
      </c>
      <c r="E66" s="167"/>
      <c r="F66" s="168">
        <v>3.0499999999999999E-2</v>
      </c>
      <c r="G66" s="168">
        <v>3.0499999999999999E-2</v>
      </c>
      <c r="H66" s="169"/>
      <c r="I66" s="170">
        <v>4</v>
      </c>
      <c r="J66" s="170">
        <v>4</v>
      </c>
      <c r="K66" s="167"/>
      <c r="L66" s="171">
        <v>2903.0513599999999</v>
      </c>
      <c r="M66" s="171">
        <v>1134.8330900000001</v>
      </c>
      <c r="N66" s="171">
        <v>4037.88445</v>
      </c>
      <c r="O66" s="166">
        <v>1291.7283006007101</v>
      </c>
      <c r="P66" s="172">
        <v>253.321</v>
      </c>
      <c r="Q66" s="178">
        <v>5.0991757517170297</v>
      </c>
      <c r="R66" s="179">
        <v>3087.6404152913701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1552.7814000000001</v>
      </c>
      <c r="Y66" s="166">
        <v>496.73825585236602</v>
      </c>
      <c r="Z66" s="177">
        <v>573</v>
      </c>
      <c r="AA66" s="188">
        <v>0.86690795087672901</v>
      </c>
      <c r="AB66" s="171">
        <v>-596.62521014304002</v>
      </c>
      <c r="AC66" s="168"/>
      <c r="AD66" s="168"/>
      <c r="AE66" s="176">
        <v>239</v>
      </c>
      <c r="AF66" s="176">
        <v>597</v>
      </c>
      <c r="AG66" s="167"/>
      <c r="AH66" s="180">
        <v>125.8</v>
      </c>
      <c r="AI66" s="166">
        <v>40.243702420847903</v>
      </c>
      <c r="AJ66" s="181" t="s">
        <v>53</v>
      </c>
      <c r="AK66" s="173">
        <v>0.638788927315046</v>
      </c>
      <c r="AL66" s="174">
        <v>-110.52219273823999</v>
      </c>
      <c r="AM66" s="168"/>
      <c r="AN66" s="168"/>
      <c r="AO66" s="176">
        <v>72</v>
      </c>
      <c r="AP66" s="176">
        <v>111</v>
      </c>
      <c r="AQ66" s="167"/>
      <c r="AR66" s="180">
        <v>50.6</v>
      </c>
      <c r="AS66" s="166">
        <v>16.187053596938799</v>
      </c>
      <c r="AT66" s="181" t="s">
        <v>54</v>
      </c>
      <c r="AU66" s="182">
        <v>1.0116908498086801</v>
      </c>
      <c r="AV66" s="183">
        <v>-9.4183346636799996</v>
      </c>
      <c r="AW66" s="168">
        <v>5.0000000000000001E-4</v>
      </c>
      <c r="AX66" s="168">
        <v>5.0000000000000001E-4</v>
      </c>
      <c r="AY66" s="176">
        <v>0</v>
      </c>
      <c r="AZ66" s="176">
        <v>10</v>
      </c>
      <c r="BA66" s="167"/>
      <c r="BB66" s="184">
        <v>178</v>
      </c>
      <c r="BC66" s="180">
        <v>56.9425996097848</v>
      </c>
      <c r="BD66" s="181" t="s">
        <v>55</v>
      </c>
      <c r="BE66" s="178">
        <v>1.7794562378057801</v>
      </c>
      <c r="BF66" s="179">
        <v>57.963330672639998</v>
      </c>
      <c r="BG66" s="168">
        <v>0.02</v>
      </c>
      <c r="BH66" s="168">
        <v>0.02</v>
      </c>
      <c r="BI66" s="176">
        <v>0</v>
      </c>
      <c r="BJ66" s="176">
        <v>0</v>
      </c>
      <c r="BK66" s="169"/>
      <c r="BL66" s="185">
        <v>0.8</v>
      </c>
      <c r="BM66" s="173">
        <v>0.62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125</v>
      </c>
      <c r="D67" s="166">
        <v>2.2744243073999999</v>
      </c>
      <c r="E67" s="167"/>
      <c r="F67" s="168">
        <v>3.5999999999999997E-2</v>
      </c>
      <c r="G67" s="168">
        <v>3.5999999999999997E-2</v>
      </c>
      <c r="H67" s="169"/>
      <c r="I67" s="170">
        <v>4</v>
      </c>
      <c r="J67" s="170">
        <v>4</v>
      </c>
      <c r="K67" s="167"/>
      <c r="L67" s="171">
        <v>2125.2813799999999</v>
      </c>
      <c r="M67" s="171">
        <v>418.62234999999998</v>
      </c>
      <c r="N67" s="171">
        <v>2543.90373</v>
      </c>
      <c r="O67" s="166">
        <v>1118.4824756415201</v>
      </c>
      <c r="P67" s="172">
        <v>252.24799999999999</v>
      </c>
      <c r="Q67" s="178">
        <v>4.4340588454279901</v>
      </c>
      <c r="R67" s="179">
        <v>1855.4409507683599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1382.654855</v>
      </c>
      <c r="Y67" s="166">
        <v>607.91420954367902</v>
      </c>
      <c r="Z67" s="177">
        <v>573</v>
      </c>
      <c r="AA67" s="182">
        <v>1.06093230286855</v>
      </c>
      <c r="AB67" s="183">
        <v>-181.23929876823999</v>
      </c>
      <c r="AC67" s="168">
        <v>6.0000000000000001E-3</v>
      </c>
      <c r="AD67" s="168">
        <v>6.0000000000000001E-3</v>
      </c>
      <c r="AE67" s="176">
        <v>0</v>
      </c>
      <c r="AF67" s="176">
        <v>182</v>
      </c>
      <c r="AG67" s="167"/>
      <c r="AH67" s="180">
        <v>128.5</v>
      </c>
      <c r="AI67" s="166">
        <v>56.497813350796598</v>
      </c>
      <c r="AJ67" s="181" t="s">
        <v>53</v>
      </c>
      <c r="AK67" s="188">
        <v>0.89679068810788198</v>
      </c>
      <c r="AL67" s="171">
        <v>-43.446477639439998</v>
      </c>
      <c r="AM67" s="168"/>
      <c r="AN67" s="168"/>
      <c r="AO67" s="176">
        <v>15</v>
      </c>
      <c r="AP67" s="176">
        <v>44</v>
      </c>
      <c r="AQ67" s="167"/>
      <c r="AR67" s="180">
        <v>24.8</v>
      </c>
      <c r="AS67" s="166">
        <v>10.9038581408541</v>
      </c>
      <c r="AT67" s="181" t="s">
        <v>54</v>
      </c>
      <c r="AU67" s="173">
        <v>0.681491133803382</v>
      </c>
      <c r="AV67" s="174">
        <v>-18.868946702079999</v>
      </c>
      <c r="AW67" s="168"/>
      <c r="AX67" s="168"/>
      <c r="AY67" s="176">
        <v>12</v>
      </c>
      <c r="AZ67" s="176">
        <v>19</v>
      </c>
      <c r="BA67" s="167"/>
      <c r="BB67" s="184">
        <v>94.4</v>
      </c>
      <c r="BC67" s="180">
        <v>41.505008407122197</v>
      </c>
      <c r="BD67" s="181" t="s">
        <v>55</v>
      </c>
      <c r="BE67" s="178">
        <v>1.29703151272257</v>
      </c>
      <c r="BF67" s="179">
        <v>7.0621065958400102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0.74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126</v>
      </c>
      <c r="D68" s="166">
        <v>4.5979315815000001</v>
      </c>
      <c r="E68" s="167"/>
      <c r="F68" s="168">
        <v>0.08</v>
      </c>
      <c r="G68" s="168">
        <v>0.08</v>
      </c>
      <c r="H68" s="169"/>
      <c r="I68" s="170">
        <v>6</v>
      </c>
      <c r="J68" s="170">
        <v>6</v>
      </c>
      <c r="K68" s="167"/>
      <c r="L68" s="171">
        <v>2094.5929700000002</v>
      </c>
      <c r="M68" s="171">
        <v>865.52365999999995</v>
      </c>
      <c r="N68" s="171">
        <v>2960.11663</v>
      </c>
      <c r="O68" s="166">
        <v>643.79310077387197</v>
      </c>
      <c r="P68" s="172">
        <v>287.5</v>
      </c>
      <c r="Q68" s="178">
        <v>2.23928035051782</v>
      </c>
      <c r="R68" s="179">
        <v>1373.8302343825001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3193.2510349999998</v>
      </c>
      <c r="Y68" s="166">
        <v>694.49729261918503</v>
      </c>
      <c r="Z68" s="177">
        <v>573</v>
      </c>
      <c r="AA68" s="178">
        <v>1.21203715989387</v>
      </c>
      <c r="AB68" s="179">
        <v>31.713279560599901</v>
      </c>
      <c r="AC68" s="168">
        <v>0.02</v>
      </c>
      <c r="AD68" s="168">
        <v>0.02</v>
      </c>
      <c r="AE68" s="176">
        <v>0</v>
      </c>
      <c r="AF68" s="176">
        <v>0</v>
      </c>
      <c r="AG68" s="167"/>
      <c r="AH68" s="180">
        <v>379.05</v>
      </c>
      <c r="AI68" s="166">
        <v>82.439243229526497</v>
      </c>
      <c r="AJ68" s="181" t="s">
        <v>53</v>
      </c>
      <c r="AK68" s="178">
        <v>1.30855941634169</v>
      </c>
      <c r="AL68" s="179">
        <v>31.446372438600001</v>
      </c>
      <c r="AM68" s="168">
        <v>0.02</v>
      </c>
      <c r="AN68" s="168">
        <v>0.02</v>
      </c>
      <c r="AO68" s="176">
        <v>0</v>
      </c>
      <c r="AP68" s="176">
        <v>0</v>
      </c>
      <c r="AQ68" s="167"/>
      <c r="AR68" s="180">
        <v>96</v>
      </c>
      <c r="AS68" s="166">
        <v>20.878953568221998</v>
      </c>
      <c r="AT68" s="181" t="s">
        <v>54</v>
      </c>
      <c r="AU68" s="178">
        <v>1.30493459801387</v>
      </c>
      <c r="AV68" s="179">
        <v>7.71971363519999</v>
      </c>
      <c r="AW68" s="168">
        <v>0.01</v>
      </c>
      <c r="AX68" s="168">
        <v>0.01</v>
      </c>
      <c r="AY68" s="176">
        <v>0</v>
      </c>
      <c r="AZ68" s="176">
        <v>0</v>
      </c>
      <c r="BA68" s="167"/>
      <c r="BB68" s="184">
        <v>258.8</v>
      </c>
      <c r="BC68" s="180">
        <v>56.286178994331799</v>
      </c>
      <c r="BD68" s="181" t="s">
        <v>55</v>
      </c>
      <c r="BE68" s="178">
        <v>1.75894309357287</v>
      </c>
      <c r="BF68" s="179">
        <v>82.2394272704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73">
        <v>0.62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127</v>
      </c>
      <c r="D69" s="166">
        <v>2.7411252934000001</v>
      </c>
      <c r="E69" s="167"/>
      <c r="F69" s="168">
        <v>0.05</v>
      </c>
      <c r="G69" s="168">
        <v>0.05</v>
      </c>
      <c r="H69" s="169"/>
      <c r="I69" s="170">
        <v>4</v>
      </c>
      <c r="J69" s="170">
        <v>4</v>
      </c>
      <c r="K69" s="167"/>
      <c r="L69" s="171">
        <v>2654.0980399999999</v>
      </c>
      <c r="M69" s="171">
        <v>848.01859000000002</v>
      </c>
      <c r="N69" s="171">
        <v>3502.11663</v>
      </c>
      <c r="O69" s="166">
        <v>1277.62004839118</v>
      </c>
      <c r="P69" s="172">
        <v>276.39800000000002</v>
      </c>
      <c r="Q69" s="178">
        <v>4.6223925223452396</v>
      </c>
      <c r="R69" s="179">
        <v>2592.9467713857898</v>
      </c>
      <c r="S69" s="168">
        <v>0.01</v>
      </c>
      <c r="T69" s="168">
        <v>0.01</v>
      </c>
      <c r="U69" s="175">
        <v>0</v>
      </c>
      <c r="V69" s="176">
        <v>0</v>
      </c>
      <c r="W69" s="167"/>
      <c r="X69" s="175">
        <v>1896.422785</v>
      </c>
      <c r="Y69" s="166">
        <v>691.84097113917096</v>
      </c>
      <c r="Z69" s="177">
        <v>573</v>
      </c>
      <c r="AA69" s="178">
        <v>1.20740134579262</v>
      </c>
      <c r="AB69" s="179">
        <v>11.625033258159901</v>
      </c>
      <c r="AC69" s="168">
        <v>0.02</v>
      </c>
      <c r="AD69" s="168">
        <v>0.02</v>
      </c>
      <c r="AE69" s="176">
        <v>0</v>
      </c>
      <c r="AF69" s="176">
        <v>0</v>
      </c>
      <c r="AG69" s="167"/>
      <c r="AH69" s="180">
        <v>164.9</v>
      </c>
      <c r="AI69" s="166">
        <v>60.157775493532299</v>
      </c>
      <c r="AJ69" s="181" t="s">
        <v>53</v>
      </c>
      <c r="AK69" s="188">
        <v>0.95488532529416303</v>
      </c>
      <c r="AL69" s="171">
        <v>-42.329072181039997</v>
      </c>
      <c r="AM69" s="168"/>
      <c r="AN69" s="168"/>
      <c r="AO69" s="176">
        <v>8</v>
      </c>
      <c r="AP69" s="176">
        <v>43</v>
      </c>
      <c r="AQ69" s="167"/>
      <c r="AR69" s="180">
        <v>31.8</v>
      </c>
      <c r="AS69" s="166">
        <v>11.6010749587285</v>
      </c>
      <c r="AT69" s="181" t="s">
        <v>54</v>
      </c>
      <c r="AU69" s="173">
        <v>0.72506718492053002</v>
      </c>
      <c r="AV69" s="174">
        <v>-20.82960563328</v>
      </c>
      <c r="AW69" s="168"/>
      <c r="AX69" s="168"/>
      <c r="AY69" s="176">
        <v>13</v>
      </c>
      <c r="AZ69" s="176">
        <v>21</v>
      </c>
      <c r="BA69" s="167"/>
      <c r="BB69" s="184">
        <v>111</v>
      </c>
      <c r="BC69" s="180">
        <v>40.494318252165399</v>
      </c>
      <c r="BD69" s="181" t="s">
        <v>55</v>
      </c>
      <c r="BE69" s="178">
        <v>1.2654474453801701</v>
      </c>
      <c r="BF69" s="179">
        <v>5.7407887334399996</v>
      </c>
      <c r="BG69" s="168">
        <v>0.02</v>
      </c>
      <c r="BH69" s="168">
        <v>0.02</v>
      </c>
      <c r="BI69" s="176">
        <v>0</v>
      </c>
      <c r="BJ69" s="176">
        <v>0</v>
      </c>
      <c r="BK69" s="169"/>
      <c r="BL69" s="185">
        <v>0.8</v>
      </c>
      <c r="BM69" s="188">
        <v>0.73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128</v>
      </c>
      <c r="D70" s="166">
        <v>5.6126775107000002</v>
      </c>
      <c r="E70" s="167"/>
      <c r="F70" s="168">
        <v>3.7499999999999999E-2</v>
      </c>
      <c r="G70" s="168">
        <v>3.7499999999999999E-2</v>
      </c>
      <c r="H70" s="169"/>
      <c r="I70" s="170">
        <v>4</v>
      </c>
      <c r="J70" s="170">
        <v>4</v>
      </c>
      <c r="K70" s="167"/>
      <c r="L70" s="171">
        <v>2761.1706300000001</v>
      </c>
      <c r="M70" s="171">
        <v>1649.1353099999999</v>
      </c>
      <c r="N70" s="171">
        <v>4410.3059400000002</v>
      </c>
      <c r="O70" s="166">
        <v>785.775760604845</v>
      </c>
      <c r="P70" s="172">
        <v>242.33799999999999</v>
      </c>
      <c r="Q70" s="178">
        <v>3.2424785242299801</v>
      </c>
      <c r="R70" s="179">
        <v>2778.1078888943798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2478.9731999999999</v>
      </c>
      <c r="Y70" s="166">
        <v>441.67390613020098</v>
      </c>
      <c r="Z70" s="177">
        <v>573</v>
      </c>
      <c r="AA70" s="173">
        <v>0.77080960930227005</v>
      </c>
      <c r="AB70" s="174">
        <v>-1380.30385635732</v>
      </c>
      <c r="AC70" s="168"/>
      <c r="AD70" s="168"/>
      <c r="AE70" s="176">
        <v>738</v>
      </c>
      <c r="AF70" s="176">
        <v>1381</v>
      </c>
      <c r="AG70" s="167"/>
      <c r="AH70" s="180">
        <v>280.7</v>
      </c>
      <c r="AI70" s="166">
        <v>50.011781269255899</v>
      </c>
      <c r="AJ70" s="181" t="s">
        <v>53</v>
      </c>
      <c r="AK70" s="173">
        <v>0.793837797924697</v>
      </c>
      <c r="AL70" s="174">
        <v>-143.61841980892001</v>
      </c>
      <c r="AM70" s="168"/>
      <c r="AN70" s="168"/>
      <c r="AO70" s="176">
        <v>73</v>
      </c>
      <c r="AP70" s="176">
        <v>144</v>
      </c>
      <c r="AQ70" s="167"/>
      <c r="AR70" s="180">
        <v>103.5</v>
      </c>
      <c r="AS70" s="166">
        <v>18.440396727353001</v>
      </c>
      <c r="AT70" s="181" t="s">
        <v>54</v>
      </c>
      <c r="AU70" s="182">
        <v>1.1525247954595601</v>
      </c>
      <c r="AV70" s="183">
        <v>-4.2634082054400002</v>
      </c>
      <c r="AW70" s="168">
        <v>7.4999999999999997E-3</v>
      </c>
      <c r="AX70" s="168">
        <v>7.4999999999999997E-3</v>
      </c>
      <c r="AY70" s="176">
        <v>0</v>
      </c>
      <c r="AZ70" s="176">
        <v>5</v>
      </c>
      <c r="BA70" s="167"/>
      <c r="BB70" s="184">
        <v>277.60000000000002</v>
      </c>
      <c r="BC70" s="180">
        <v>49.4594602078569</v>
      </c>
      <c r="BD70" s="181" t="s">
        <v>55</v>
      </c>
      <c r="BE70" s="178">
        <v>1.5456081314955299</v>
      </c>
      <c r="BF70" s="179">
        <v>62.073183589119999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88">
        <v>0.7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129</v>
      </c>
      <c r="D71" s="166">
        <v>4.1459520960000003</v>
      </c>
      <c r="E71" s="167"/>
      <c r="F71" s="168">
        <v>0.02</v>
      </c>
      <c r="G71" s="168">
        <v>0.02</v>
      </c>
      <c r="H71" s="169"/>
      <c r="I71" s="170">
        <v>3</v>
      </c>
      <c r="J71" s="170">
        <v>3</v>
      </c>
      <c r="K71" s="167"/>
      <c r="L71" s="171">
        <v>1383.2924599999999</v>
      </c>
      <c r="M71" s="171">
        <v>-1513.1321800000001</v>
      </c>
      <c r="N71" s="171">
        <v>-129.83972</v>
      </c>
      <c r="O71" s="166">
        <v>-31.317226295322801</v>
      </c>
      <c r="P71" s="172">
        <v>275.59500000000003</v>
      </c>
      <c r="Q71" s="173">
        <v>-0.113634958164418</v>
      </c>
      <c r="R71" s="174">
        <v>-1500.96412147654</v>
      </c>
      <c r="S71" s="168"/>
      <c r="T71" s="168"/>
      <c r="U71" s="175">
        <v>1273</v>
      </c>
      <c r="V71" s="176">
        <v>1501</v>
      </c>
      <c r="W71" s="167"/>
      <c r="X71" s="175">
        <v>2689.5728399999998</v>
      </c>
      <c r="Y71" s="166">
        <v>648.72260405393695</v>
      </c>
      <c r="Z71" s="177">
        <v>573</v>
      </c>
      <c r="AA71" s="182">
        <v>1.13215114145539</v>
      </c>
      <c r="AB71" s="183">
        <v>-161.18382120960001</v>
      </c>
      <c r="AC71" s="168">
        <v>1.2999999999999999E-2</v>
      </c>
      <c r="AD71" s="168">
        <v>1.2999999999999999E-2</v>
      </c>
      <c r="AE71" s="176">
        <v>0</v>
      </c>
      <c r="AF71" s="176">
        <v>162</v>
      </c>
      <c r="AG71" s="167"/>
      <c r="AH71" s="180">
        <v>173.9</v>
      </c>
      <c r="AI71" s="166">
        <v>41.944527088911201</v>
      </c>
      <c r="AJ71" s="181" t="s">
        <v>53</v>
      </c>
      <c r="AK71" s="173">
        <v>0.66578614426843097</v>
      </c>
      <c r="AL71" s="174">
        <v>-139.5339784576</v>
      </c>
      <c r="AM71" s="168"/>
      <c r="AN71" s="168"/>
      <c r="AO71" s="176">
        <v>88</v>
      </c>
      <c r="AP71" s="176">
        <v>140</v>
      </c>
      <c r="AQ71" s="167"/>
      <c r="AR71" s="180">
        <v>12</v>
      </c>
      <c r="AS71" s="166">
        <v>2.8943894483435</v>
      </c>
      <c r="AT71" s="181" t="s">
        <v>54</v>
      </c>
      <c r="AU71" s="173">
        <v>0.180899340521469</v>
      </c>
      <c r="AV71" s="174">
        <v>-67.602280243199999</v>
      </c>
      <c r="AW71" s="168"/>
      <c r="AX71" s="168"/>
      <c r="AY71" s="176">
        <v>55</v>
      </c>
      <c r="AZ71" s="176">
        <v>68</v>
      </c>
      <c r="BA71" s="167"/>
      <c r="BB71" s="184">
        <v>142.4</v>
      </c>
      <c r="BC71" s="180">
        <v>34.346754787009502</v>
      </c>
      <c r="BD71" s="181" t="s">
        <v>55</v>
      </c>
      <c r="BE71" s="182">
        <v>1.07333608709405</v>
      </c>
      <c r="BF71" s="183">
        <v>-16.8045604864</v>
      </c>
      <c r="BG71" s="168">
        <v>7.0000000000000001E-3</v>
      </c>
      <c r="BH71" s="168">
        <v>7.0000000000000001E-3</v>
      </c>
      <c r="BI71" s="176">
        <v>0</v>
      </c>
      <c r="BJ71" s="176">
        <v>17</v>
      </c>
      <c r="BK71" s="169"/>
      <c r="BL71" s="185">
        <v>0.8</v>
      </c>
      <c r="BM71" s="188">
        <v>0.72</v>
      </c>
      <c r="BN71" s="186"/>
      <c r="BO71" s="187">
        <v>0.95</v>
      </c>
      <c r="BP71" s="182">
        <v>0.96</v>
      </c>
      <c r="BQ71" s="186">
        <v>5.0000000000000001E-4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130</v>
      </c>
      <c r="D72" s="166">
        <v>5.8692347531999998</v>
      </c>
      <c r="E72" s="167"/>
      <c r="F72" s="168">
        <v>4.5999999999999999E-2</v>
      </c>
      <c r="G72" s="168">
        <v>4.5999999999999999E-2</v>
      </c>
      <c r="H72" s="169"/>
      <c r="I72" s="170">
        <v>4</v>
      </c>
      <c r="J72" s="170">
        <v>4</v>
      </c>
      <c r="K72" s="167"/>
      <c r="L72" s="171">
        <v>4756.9798000000001</v>
      </c>
      <c r="M72" s="171">
        <v>5773.2481699999998</v>
      </c>
      <c r="N72" s="171">
        <v>10530.22797</v>
      </c>
      <c r="O72" s="166">
        <v>1794.1398517513301</v>
      </c>
      <c r="P72" s="172">
        <v>283.69400000000002</v>
      </c>
      <c r="Q72" s="178">
        <v>6.3242079555835904</v>
      </c>
      <c r="R72" s="179">
        <v>8532.1479491108093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3927.49379</v>
      </c>
      <c r="Y72" s="166">
        <v>669.16624656368799</v>
      </c>
      <c r="Z72" s="177">
        <v>573</v>
      </c>
      <c r="AA72" s="182">
        <v>1.1678294006347101</v>
      </c>
      <c r="AB72" s="183">
        <v>-108.192026300321</v>
      </c>
      <c r="AC72" s="168">
        <v>1.7000000000000001E-2</v>
      </c>
      <c r="AD72" s="168">
        <v>1.7000000000000001E-2</v>
      </c>
      <c r="AE72" s="176">
        <v>0</v>
      </c>
      <c r="AF72" s="176">
        <v>109</v>
      </c>
      <c r="AG72" s="167"/>
      <c r="AH72" s="180">
        <v>263.5</v>
      </c>
      <c r="AI72" s="166">
        <v>44.895120246525401</v>
      </c>
      <c r="AJ72" s="181" t="s">
        <v>53</v>
      </c>
      <c r="AK72" s="173">
        <v>0.71262095629405398</v>
      </c>
      <c r="AL72" s="174">
        <v>-180.21414734192001</v>
      </c>
      <c r="AM72" s="168"/>
      <c r="AN72" s="168"/>
      <c r="AO72" s="176">
        <v>107</v>
      </c>
      <c r="AP72" s="176">
        <v>181</v>
      </c>
      <c r="AQ72" s="167"/>
      <c r="AR72" s="180">
        <v>34.799999999999997</v>
      </c>
      <c r="AS72" s="166">
        <v>5.9292227118750898</v>
      </c>
      <c r="AT72" s="181" t="s">
        <v>54</v>
      </c>
      <c r="AU72" s="173">
        <v>0.370576419492193</v>
      </c>
      <c r="AV72" s="174">
        <v>-77.889307261439996</v>
      </c>
      <c r="AW72" s="168"/>
      <c r="AX72" s="168"/>
      <c r="AY72" s="176">
        <v>60</v>
      </c>
      <c r="AZ72" s="176">
        <v>78</v>
      </c>
      <c r="BA72" s="167"/>
      <c r="BB72" s="184">
        <v>223</v>
      </c>
      <c r="BC72" s="180">
        <v>37.994731745636301</v>
      </c>
      <c r="BD72" s="181" t="s">
        <v>55</v>
      </c>
      <c r="BE72" s="182">
        <v>1.18733536705114</v>
      </c>
      <c r="BF72" s="183">
        <v>-2.3786145228800102</v>
      </c>
      <c r="BG72" s="168">
        <v>1.9E-2</v>
      </c>
      <c r="BH72" s="168">
        <v>1.9E-2</v>
      </c>
      <c r="BI72" s="176">
        <v>0</v>
      </c>
      <c r="BJ72" s="176">
        <v>3</v>
      </c>
      <c r="BK72" s="169"/>
      <c r="BL72" s="185">
        <v>0.8</v>
      </c>
      <c r="BM72" s="173">
        <v>0.64</v>
      </c>
      <c r="BN72" s="186"/>
      <c r="BO72" s="187">
        <v>0.95</v>
      </c>
      <c r="BP72" s="178">
        <v>1</v>
      </c>
      <c r="BQ72" s="186">
        <v>2.5000000000000001E-3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131</v>
      </c>
      <c r="D73" s="166">
        <v>8.4237180107</v>
      </c>
      <c r="E73" s="167"/>
      <c r="F73" s="168">
        <v>3.7999999999999999E-2</v>
      </c>
      <c r="G73" s="168">
        <v>3.7999999999999999E-2</v>
      </c>
      <c r="H73" s="169"/>
      <c r="I73" s="170">
        <v>5</v>
      </c>
      <c r="J73" s="170">
        <v>5</v>
      </c>
      <c r="K73" s="167"/>
      <c r="L73" s="171">
        <v>13683.300219999999</v>
      </c>
      <c r="M73" s="171">
        <v>6640.7422999999999</v>
      </c>
      <c r="N73" s="171">
        <v>20324.042519999999</v>
      </c>
      <c r="O73" s="166">
        <v>2412.7163912875399</v>
      </c>
      <c r="P73" s="172">
        <v>248.64599999999999</v>
      </c>
      <c r="Q73" s="178">
        <v>9.7034192839922593</v>
      </c>
      <c r="R73" s="179">
        <v>17810.613973813801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3598.6811699999998</v>
      </c>
      <c r="Y73" s="166">
        <v>427.20817166824298</v>
      </c>
      <c r="Z73" s="177">
        <v>573</v>
      </c>
      <c r="AA73" s="173">
        <v>0.74556399942101803</v>
      </c>
      <c r="AB73" s="174">
        <v>-2193.4673341573198</v>
      </c>
      <c r="AC73" s="168"/>
      <c r="AD73" s="168"/>
      <c r="AE73" s="176">
        <v>1229</v>
      </c>
      <c r="AF73" s="176">
        <v>2194</v>
      </c>
      <c r="AG73" s="167"/>
      <c r="AH73" s="180">
        <v>538.1</v>
      </c>
      <c r="AI73" s="166">
        <v>63.879156367353801</v>
      </c>
      <c r="AJ73" s="181" t="s">
        <v>53</v>
      </c>
      <c r="AK73" s="182">
        <v>1.0139548629738699</v>
      </c>
      <c r="AL73" s="183">
        <v>-98.733081608920003</v>
      </c>
      <c r="AM73" s="168">
        <v>1E-3</v>
      </c>
      <c r="AN73" s="168">
        <v>1E-3</v>
      </c>
      <c r="AO73" s="176">
        <v>0</v>
      </c>
      <c r="AP73" s="176">
        <v>99</v>
      </c>
      <c r="AQ73" s="167"/>
      <c r="AR73" s="180">
        <v>153.80000000000001</v>
      </c>
      <c r="AS73" s="166">
        <v>18.257971100722902</v>
      </c>
      <c r="AT73" s="181" t="s">
        <v>54</v>
      </c>
      <c r="AU73" s="182">
        <v>1.14112319379518</v>
      </c>
      <c r="AV73" s="183">
        <v>-7.9353858054399797</v>
      </c>
      <c r="AW73" s="168">
        <v>7.0000000000000001E-3</v>
      </c>
      <c r="AX73" s="168">
        <v>7.0000000000000001E-3</v>
      </c>
      <c r="AY73" s="176">
        <v>0</v>
      </c>
      <c r="AZ73" s="176">
        <v>8</v>
      </c>
      <c r="BA73" s="167"/>
      <c r="BB73" s="184">
        <v>730</v>
      </c>
      <c r="BC73" s="180">
        <v>86.660070894198597</v>
      </c>
      <c r="BD73" s="181" t="s">
        <v>55</v>
      </c>
      <c r="BE73" s="178">
        <v>2.7081272154437102</v>
      </c>
      <c r="BF73" s="179">
        <v>406.52922838912002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73">
        <v>0.57999999999999996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132</v>
      </c>
      <c r="D74" s="166">
        <v>2.8112321712999999</v>
      </c>
      <c r="E74" s="167"/>
      <c r="F74" s="168">
        <v>0.02</v>
      </c>
      <c r="G74" s="168">
        <v>0.02</v>
      </c>
      <c r="H74" s="169"/>
      <c r="I74" s="170">
        <v>1</v>
      </c>
      <c r="J74" s="170">
        <v>1</v>
      </c>
      <c r="K74" s="167"/>
      <c r="L74" s="171">
        <v>1102.80567</v>
      </c>
      <c r="M74" s="171">
        <v>-1265.88266</v>
      </c>
      <c r="N74" s="171">
        <v>-163.07699</v>
      </c>
      <c r="O74" s="166">
        <v>-58.009079315774997</v>
      </c>
      <c r="P74" s="172">
        <v>256.80599999999998</v>
      </c>
      <c r="Q74" s="173">
        <v>-0.22588677568193499</v>
      </c>
      <c r="R74" s="174">
        <v>-1029.4065367794401</v>
      </c>
      <c r="S74" s="168"/>
      <c r="T74" s="168"/>
      <c r="U74" s="175">
        <v>886</v>
      </c>
      <c r="V74" s="176">
        <v>1030</v>
      </c>
      <c r="W74" s="167"/>
      <c r="X74" s="175">
        <v>735.392605</v>
      </c>
      <c r="Y74" s="166">
        <v>261.59084706971498</v>
      </c>
      <c r="Z74" s="177">
        <v>573</v>
      </c>
      <c r="AA74" s="173">
        <v>0.45652852891747697</v>
      </c>
      <c r="AB74" s="174">
        <v>-1197.61063598588</v>
      </c>
      <c r="AC74" s="168"/>
      <c r="AD74" s="168"/>
      <c r="AE74" s="176">
        <v>876</v>
      </c>
      <c r="AF74" s="176">
        <v>1198</v>
      </c>
      <c r="AG74" s="167"/>
      <c r="AH74" s="180">
        <v>129.55000000000001</v>
      </c>
      <c r="AI74" s="166">
        <v>46.0829956780454</v>
      </c>
      <c r="AJ74" s="181" t="s">
        <v>53</v>
      </c>
      <c r="AK74" s="173">
        <v>0.73147612187373601</v>
      </c>
      <c r="AL74" s="174">
        <v>-82.979152150280001</v>
      </c>
      <c r="AM74" s="168"/>
      <c r="AN74" s="168"/>
      <c r="AO74" s="176">
        <v>48</v>
      </c>
      <c r="AP74" s="176">
        <v>83</v>
      </c>
      <c r="AQ74" s="167"/>
      <c r="AR74" s="180">
        <v>17.3</v>
      </c>
      <c r="AS74" s="166">
        <v>6.1538851812441902</v>
      </c>
      <c r="AT74" s="181" t="s">
        <v>54</v>
      </c>
      <c r="AU74" s="173">
        <v>0.384617823827762</v>
      </c>
      <c r="AV74" s="174">
        <v>-36.675657688960001</v>
      </c>
      <c r="AW74" s="168"/>
      <c r="AX74" s="168"/>
      <c r="AY74" s="176">
        <v>28</v>
      </c>
      <c r="AZ74" s="176">
        <v>37</v>
      </c>
      <c r="BA74" s="167"/>
      <c r="BB74" s="184">
        <v>108.4</v>
      </c>
      <c r="BC74" s="180">
        <v>38.559604257044498</v>
      </c>
      <c r="BD74" s="181" t="s">
        <v>55</v>
      </c>
      <c r="BE74" s="178">
        <v>1.2049876330326399</v>
      </c>
      <c r="BF74" s="179">
        <v>0.44868462208000898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0.73</v>
      </c>
      <c r="BN74" s="186"/>
      <c r="BO74" s="187">
        <v>0.95</v>
      </c>
      <c r="BP74" s="188">
        <v>0.88</v>
      </c>
      <c r="BQ74" s="186"/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133</v>
      </c>
      <c r="D75" s="166">
        <v>2.5527409769</v>
      </c>
      <c r="E75" s="167"/>
      <c r="F75" s="168">
        <v>7.0000000000000007E-2</v>
      </c>
      <c r="G75" s="168">
        <v>7.0000000000000007E-2</v>
      </c>
      <c r="H75" s="169"/>
      <c r="I75" s="170">
        <v>5</v>
      </c>
      <c r="J75" s="170">
        <v>5</v>
      </c>
      <c r="K75" s="167"/>
      <c r="L75" s="171">
        <v>1572.7042799999999</v>
      </c>
      <c r="M75" s="171">
        <v>-345.09219000000002</v>
      </c>
      <c r="N75" s="171">
        <v>1227.6120900000001</v>
      </c>
      <c r="O75" s="166">
        <v>480.89959032615599</v>
      </c>
      <c r="P75" s="172">
        <v>249.55500000000001</v>
      </c>
      <c r="Q75" s="178">
        <v>1.9270284719847499</v>
      </c>
      <c r="R75" s="179">
        <v>463.15296061166498</v>
      </c>
      <c r="S75" s="168">
        <v>0.01</v>
      </c>
      <c r="T75" s="168">
        <v>0.01</v>
      </c>
      <c r="U75" s="175">
        <v>0</v>
      </c>
      <c r="V75" s="176">
        <v>0</v>
      </c>
      <c r="W75" s="167"/>
      <c r="X75" s="175">
        <v>1962.2775799999999</v>
      </c>
      <c r="Y75" s="166">
        <v>768.69435550133699</v>
      </c>
      <c r="Z75" s="177">
        <v>573</v>
      </c>
      <c r="AA75" s="178">
        <v>1.3415259258312999</v>
      </c>
      <c r="AB75" s="179">
        <v>207.01288428356</v>
      </c>
      <c r="AC75" s="168">
        <v>0.02</v>
      </c>
      <c r="AD75" s="168">
        <v>0.02</v>
      </c>
      <c r="AE75" s="176">
        <v>0</v>
      </c>
      <c r="AF75" s="176">
        <v>0</v>
      </c>
      <c r="AG75" s="167"/>
      <c r="AH75" s="180">
        <v>211.4</v>
      </c>
      <c r="AI75" s="166">
        <v>82.812945736750805</v>
      </c>
      <c r="AJ75" s="181" t="s">
        <v>53</v>
      </c>
      <c r="AK75" s="178">
        <v>1.3144912021706501</v>
      </c>
      <c r="AL75" s="179">
        <v>18.412782146360001</v>
      </c>
      <c r="AM75" s="168">
        <v>0.02</v>
      </c>
      <c r="AN75" s="168">
        <v>0.02</v>
      </c>
      <c r="AO75" s="176">
        <v>0</v>
      </c>
      <c r="AP75" s="176">
        <v>0</v>
      </c>
      <c r="AQ75" s="167"/>
      <c r="AR75" s="180">
        <v>21.8</v>
      </c>
      <c r="AS75" s="166">
        <v>8.5398401942344808</v>
      </c>
      <c r="AT75" s="181" t="s">
        <v>54</v>
      </c>
      <c r="AU75" s="173">
        <v>0.53374001213965505</v>
      </c>
      <c r="AV75" s="174">
        <v>-27.212626756479999</v>
      </c>
      <c r="AW75" s="168"/>
      <c r="AX75" s="168"/>
      <c r="AY75" s="176">
        <v>20</v>
      </c>
      <c r="AZ75" s="176">
        <v>28</v>
      </c>
      <c r="BA75" s="167"/>
      <c r="BB75" s="184">
        <v>150</v>
      </c>
      <c r="BC75" s="180">
        <v>58.760368308952799</v>
      </c>
      <c r="BD75" s="181" t="s">
        <v>55</v>
      </c>
      <c r="BE75" s="178">
        <v>1.8362615096547801</v>
      </c>
      <c r="BF75" s="179">
        <v>51.974746487040001</v>
      </c>
      <c r="BG75" s="168">
        <v>0.02</v>
      </c>
      <c r="BH75" s="168">
        <v>0.02</v>
      </c>
      <c r="BI75" s="176">
        <v>0</v>
      </c>
      <c r="BJ75" s="176">
        <v>0</v>
      </c>
      <c r="BK75" s="169"/>
      <c r="BL75" s="185">
        <v>0.8</v>
      </c>
      <c r="BM75" s="173">
        <v>0.68</v>
      </c>
      <c r="BN75" s="186"/>
      <c r="BO75" s="187">
        <v>0.95</v>
      </c>
      <c r="BP75" s="178">
        <v>1</v>
      </c>
      <c r="BQ75" s="186">
        <v>2.5000000000000001E-3</v>
      </c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134</v>
      </c>
      <c r="D76" s="166">
        <v>2.6966891073000001</v>
      </c>
      <c r="E76" s="167"/>
      <c r="F76" s="168">
        <v>4.4999999999999998E-2</v>
      </c>
      <c r="G76" s="168">
        <v>4.4999999999999998E-2</v>
      </c>
      <c r="H76" s="169"/>
      <c r="I76" s="170">
        <v>4</v>
      </c>
      <c r="J76" s="170">
        <v>4</v>
      </c>
      <c r="K76" s="167"/>
      <c r="L76" s="171">
        <v>1538.47327</v>
      </c>
      <c r="M76" s="171">
        <v>804.08848999999998</v>
      </c>
      <c r="N76" s="171">
        <v>2342.56176</v>
      </c>
      <c r="O76" s="166">
        <v>868.68069205998995</v>
      </c>
      <c r="P76" s="172">
        <v>236.18299999999999</v>
      </c>
      <c r="Q76" s="178">
        <v>3.6779983828640899</v>
      </c>
      <c r="R76" s="179">
        <v>1578.2672118846799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1530.4460999999999</v>
      </c>
      <c r="Y76" s="166">
        <v>567.52782360304195</v>
      </c>
      <c r="Z76" s="177">
        <v>573</v>
      </c>
      <c r="AA76" s="188">
        <v>0.99044995393201096</v>
      </c>
      <c r="AB76" s="171">
        <v>-323.79733017948001</v>
      </c>
      <c r="AC76" s="168"/>
      <c r="AD76" s="168"/>
      <c r="AE76" s="176">
        <v>15</v>
      </c>
      <c r="AF76" s="176">
        <v>324</v>
      </c>
      <c r="AG76" s="167"/>
      <c r="AH76" s="180">
        <v>194.55</v>
      </c>
      <c r="AI76" s="166">
        <v>72.144022636257404</v>
      </c>
      <c r="AJ76" s="181" t="s">
        <v>53</v>
      </c>
      <c r="AK76" s="182">
        <v>1.14514321644853</v>
      </c>
      <c r="AL76" s="183">
        <v>-9.3196965118799806</v>
      </c>
      <c r="AM76" s="168">
        <v>1.4999999999999999E-2</v>
      </c>
      <c r="AN76" s="168">
        <v>1.4999999999999999E-2</v>
      </c>
      <c r="AO76" s="176">
        <v>0</v>
      </c>
      <c r="AP76" s="176">
        <v>10</v>
      </c>
      <c r="AQ76" s="167"/>
      <c r="AR76" s="180">
        <v>36.200000000000003</v>
      </c>
      <c r="AS76" s="166">
        <v>13.423868514173799</v>
      </c>
      <c r="AT76" s="181" t="s">
        <v>54</v>
      </c>
      <c r="AU76" s="188">
        <v>0.83899178213586401</v>
      </c>
      <c r="AV76" s="171">
        <v>-15.57643086016</v>
      </c>
      <c r="AW76" s="168"/>
      <c r="AX76" s="168"/>
      <c r="AY76" s="176">
        <v>7</v>
      </c>
      <c r="AZ76" s="176">
        <v>16</v>
      </c>
      <c r="BA76" s="167"/>
      <c r="BB76" s="184">
        <v>146.6</v>
      </c>
      <c r="BC76" s="180">
        <v>54.362959231433202</v>
      </c>
      <c r="BD76" s="181" t="s">
        <v>55</v>
      </c>
      <c r="BE76" s="178">
        <v>1.69884247598229</v>
      </c>
      <c r="BF76" s="179">
        <v>43.047138279679999</v>
      </c>
      <c r="BG76" s="168">
        <v>0.02</v>
      </c>
      <c r="BH76" s="168">
        <v>0.02</v>
      </c>
      <c r="BI76" s="176">
        <v>0</v>
      </c>
      <c r="BJ76" s="176">
        <v>0</v>
      </c>
      <c r="BK76" s="169"/>
      <c r="BL76" s="185">
        <v>0.8</v>
      </c>
      <c r="BM76" s="173">
        <v>0.69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135</v>
      </c>
      <c r="D77" s="166">
        <v>8.3726682362999991</v>
      </c>
      <c r="E77" s="167"/>
      <c r="F77" s="168">
        <v>0.03</v>
      </c>
      <c r="G77" s="168">
        <v>0.03</v>
      </c>
      <c r="H77" s="169"/>
      <c r="I77" s="170">
        <v>3</v>
      </c>
      <c r="J77" s="170">
        <v>3</v>
      </c>
      <c r="K77" s="167"/>
      <c r="L77" s="171">
        <v>4212.4555099999998</v>
      </c>
      <c r="M77" s="171">
        <v>1079.12366</v>
      </c>
      <c r="N77" s="171">
        <v>5291.57917</v>
      </c>
      <c r="O77" s="166">
        <v>632.00631156722204</v>
      </c>
      <c r="P77" s="172">
        <v>255.63</v>
      </c>
      <c r="Q77" s="178">
        <v>2.4723479699848299</v>
      </c>
      <c r="R77" s="179">
        <v>2723.2129525055602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3114.4665249999998</v>
      </c>
      <c r="Y77" s="166">
        <v>371.98016654919201</v>
      </c>
      <c r="Z77" s="177">
        <v>573</v>
      </c>
      <c r="AA77" s="173">
        <v>0.64918004633366799</v>
      </c>
      <c r="AB77" s="174">
        <v>-2642.5801542798799</v>
      </c>
      <c r="AC77" s="168"/>
      <c r="AD77" s="168"/>
      <c r="AE77" s="176">
        <v>1684</v>
      </c>
      <c r="AF77" s="176">
        <v>2643</v>
      </c>
      <c r="AG77" s="167"/>
      <c r="AH77" s="180">
        <v>408.1</v>
      </c>
      <c r="AI77" s="166">
        <v>48.741928914687897</v>
      </c>
      <c r="AJ77" s="181" t="s">
        <v>53</v>
      </c>
      <c r="AK77" s="173">
        <v>0.77368141134425195</v>
      </c>
      <c r="AL77" s="174">
        <v>-224.87371866428001</v>
      </c>
      <c r="AM77" s="168"/>
      <c r="AN77" s="168"/>
      <c r="AO77" s="176">
        <v>120</v>
      </c>
      <c r="AP77" s="176">
        <v>225</v>
      </c>
      <c r="AQ77" s="167"/>
      <c r="AR77" s="180">
        <v>63.4</v>
      </c>
      <c r="AS77" s="166">
        <v>7.5722575182338003</v>
      </c>
      <c r="AT77" s="181" t="s">
        <v>54</v>
      </c>
      <c r="AU77" s="173">
        <v>0.47326609488961202</v>
      </c>
      <c r="AV77" s="174">
        <v>-97.355230136960003</v>
      </c>
      <c r="AW77" s="168"/>
      <c r="AX77" s="168"/>
      <c r="AY77" s="176">
        <v>71</v>
      </c>
      <c r="AZ77" s="176">
        <v>98</v>
      </c>
      <c r="BA77" s="167"/>
      <c r="BB77" s="184">
        <v>361.6</v>
      </c>
      <c r="BC77" s="180">
        <v>43.1881438263934</v>
      </c>
      <c r="BD77" s="181" t="s">
        <v>55</v>
      </c>
      <c r="BE77" s="178">
        <v>1.34962949457479</v>
      </c>
      <c r="BF77" s="179">
        <v>40.089539726079998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0.65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136</v>
      </c>
      <c r="D78" s="166">
        <v>4.6944637315</v>
      </c>
      <c r="E78" s="167"/>
      <c r="F78" s="168">
        <v>0.03</v>
      </c>
      <c r="G78" s="168">
        <v>0.03</v>
      </c>
      <c r="H78" s="169"/>
      <c r="I78" s="170">
        <v>3</v>
      </c>
      <c r="J78" s="170">
        <v>3</v>
      </c>
      <c r="K78" s="167"/>
      <c r="L78" s="171">
        <v>3092.0095099999999</v>
      </c>
      <c r="M78" s="171">
        <v>1524.37363</v>
      </c>
      <c r="N78" s="171">
        <v>4616.3831399999999</v>
      </c>
      <c r="O78" s="166">
        <v>983.36751629880996</v>
      </c>
      <c r="P78" s="172">
        <v>287.5</v>
      </c>
      <c r="Q78" s="178">
        <v>3.4204087523436901</v>
      </c>
      <c r="R78" s="179">
        <v>2996.7931526325001</v>
      </c>
      <c r="S78" s="168">
        <v>0.01</v>
      </c>
      <c r="T78" s="168">
        <v>0.01</v>
      </c>
      <c r="U78" s="175">
        <v>0</v>
      </c>
      <c r="V78" s="176">
        <v>0</v>
      </c>
      <c r="W78" s="167"/>
      <c r="X78" s="175">
        <v>2513.0057099999999</v>
      </c>
      <c r="Y78" s="166">
        <v>535.31262647480901</v>
      </c>
      <c r="Z78" s="177">
        <v>573</v>
      </c>
      <c r="AA78" s="188">
        <v>0.93422796941502495</v>
      </c>
      <c r="AB78" s="171">
        <v>-714.90755177940002</v>
      </c>
      <c r="AC78" s="168"/>
      <c r="AD78" s="168"/>
      <c r="AE78" s="176">
        <v>177</v>
      </c>
      <c r="AF78" s="176">
        <v>715</v>
      </c>
      <c r="AG78" s="167"/>
      <c r="AH78" s="180">
        <v>202.2</v>
      </c>
      <c r="AI78" s="166">
        <v>43.072012388386703</v>
      </c>
      <c r="AJ78" s="181" t="s">
        <v>53</v>
      </c>
      <c r="AK78" s="173">
        <v>0.68368273632359799</v>
      </c>
      <c r="AL78" s="174">
        <v>-152.70145810139999</v>
      </c>
      <c r="AM78" s="168"/>
      <c r="AN78" s="168"/>
      <c r="AO78" s="176">
        <v>94</v>
      </c>
      <c r="AP78" s="176">
        <v>153</v>
      </c>
      <c r="AQ78" s="167"/>
      <c r="AR78" s="180">
        <v>64</v>
      </c>
      <c r="AS78" s="166">
        <v>13.6330800833667</v>
      </c>
      <c r="AT78" s="181" t="s">
        <v>54</v>
      </c>
      <c r="AU78" s="188">
        <v>0.85206750521041896</v>
      </c>
      <c r="AV78" s="171">
        <v>-26.133703644800001</v>
      </c>
      <c r="AW78" s="168"/>
      <c r="AX78" s="168"/>
      <c r="AY78" s="176">
        <v>12</v>
      </c>
      <c r="AZ78" s="176">
        <v>27</v>
      </c>
      <c r="BA78" s="167"/>
      <c r="BB78" s="184">
        <v>226.2</v>
      </c>
      <c r="BC78" s="180">
        <v>48.184417419649201</v>
      </c>
      <c r="BD78" s="181" t="s">
        <v>55</v>
      </c>
      <c r="BE78" s="178">
        <v>1.50576304436404</v>
      </c>
      <c r="BF78" s="179">
        <v>45.932592710400002</v>
      </c>
      <c r="BG78" s="168">
        <v>0.02</v>
      </c>
      <c r="BH78" s="168">
        <v>0.02</v>
      </c>
      <c r="BI78" s="176">
        <v>0</v>
      </c>
      <c r="BJ78" s="176">
        <v>0</v>
      </c>
      <c r="BK78" s="169"/>
      <c r="BL78" s="185">
        <v>0.8</v>
      </c>
      <c r="BM78" s="173">
        <v>0.65</v>
      </c>
      <c r="BN78" s="186"/>
      <c r="BO78" s="187">
        <v>0.95</v>
      </c>
      <c r="BP78" s="178">
        <v>1</v>
      </c>
      <c r="BQ78" s="186">
        <v>2.5000000000000001E-3</v>
      </c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138</v>
      </c>
      <c r="D79" s="166">
        <v>3.2678846699999999</v>
      </c>
      <c r="E79" s="167"/>
      <c r="F79" s="168">
        <v>0.01</v>
      </c>
      <c r="G79" s="168">
        <v>0.01</v>
      </c>
      <c r="H79" s="169"/>
      <c r="I79" s="170">
        <v>2</v>
      </c>
      <c r="J79" s="170">
        <v>2</v>
      </c>
      <c r="K79" s="167"/>
      <c r="L79" s="171">
        <v>3180.5730600000002</v>
      </c>
      <c r="M79" s="171">
        <v>1119.75172</v>
      </c>
      <c r="N79" s="171">
        <v>4300.3247799999999</v>
      </c>
      <c r="O79" s="166">
        <v>1315.9352958438401</v>
      </c>
      <c r="P79" s="172">
        <v>287.5</v>
      </c>
      <c r="Q79" s="178">
        <v>4.57716624641336</v>
      </c>
      <c r="R79" s="179">
        <v>3172.90456885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1363.4811199999999</v>
      </c>
      <c r="Y79" s="166">
        <v>417.23660951596497</v>
      </c>
      <c r="Z79" s="177">
        <v>573</v>
      </c>
      <c r="AA79" s="173">
        <v>0.72816162219191205</v>
      </c>
      <c r="AB79" s="174">
        <v>-883.51637909199997</v>
      </c>
      <c r="AC79" s="168"/>
      <c r="AD79" s="168"/>
      <c r="AE79" s="176">
        <v>510</v>
      </c>
      <c r="AF79" s="176">
        <v>884</v>
      </c>
      <c r="AG79" s="167"/>
      <c r="AH79" s="180">
        <v>66.55</v>
      </c>
      <c r="AI79" s="166">
        <v>20.3648557768717</v>
      </c>
      <c r="AJ79" s="181" t="s">
        <v>53</v>
      </c>
      <c r="AK79" s="173">
        <v>0.32325167899796298</v>
      </c>
      <c r="AL79" s="174">
        <v>-180.50208105199999</v>
      </c>
      <c r="AM79" s="168"/>
      <c r="AN79" s="168"/>
      <c r="AO79" s="176">
        <v>140</v>
      </c>
      <c r="AP79" s="176">
        <v>181</v>
      </c>
      <c r="AQ79" s="167"/>
      <c r="AR79" s="180">
        <v>15.6</v>
      </c>
      <c r="AS79" s="166">
        <v>4.77373027977759</v>
      </c>
      <c r="AT79" s="181" t="s">
        <v>54</v>
      </c>
      <c r="AU79" s="173">
        <v>0.29835814248609899</v>
      </c>
      <c r="AV79" s="174">
        <v>-47.143385664</v>
      </c>
      <c r="AW79" s="168"/>
      <c r="AX79" s="168"/>
      <c r="AY79" s="176">
        <v>37</v>
      </c>
      <c r="AZ79" s="176">
        <v>48</v>
      </c>
      <c r="BA79" s="167"/>
      <c r="BB79" s="184">
        <v>84.2</v>
      </c>
      <c r="BC79" s="180">
        <v>25.765903176748299</v>
      </c>
      <c r="BD79" s="181" t="s">
        <v>55</v>
      </c>
      <c r="BE79" s="188">
        <v>0.80518447427338302</v>
      </c>
      <c r="BF79" s="171">
        <v>-41.286771328</v>
      </c>
      <c r="BG79" s="168"/>
      <c r="BH79" s="168"/>
      <c r="BI79" s="176">
        <v>21</v>
      </c>
      <c r="BJ79" s="176">
        <v>42</v>
      </c>
      <c r="BK79" s="169"/>
      <c r="BL79" s="185">
        <v>0.8</v>
      </c>
      <c r="BM79" s="173">
        <v>0.64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139</v>
      </c>
      <c r="B80" s="165" t="s">
        <v>140</v>
      </c>
      <c r="C80" s="165" t="s">
        <v>141</v>
      </c>
      <c r="D80" s="166">
        <v>3.8796305356</v>
      </c>
      <c r="E80" s="167"/>
      <c r="F80" s="168">
        <v>3.5999999999999997E-2</v>
      </c>
      <c r="G80" s="168">
        <v>3.5999999999999997E-2</v>
      </c>
      <c r="H80" s="169"/>
      <c r="I80" s="170">
        <v>4</v>
      </c>
      <c r="J80" s="170">
        <v>4</v>
      </c>
      <c r="K80" s="167"/>
      <c r="L80" s="171">
        <v>9120.2548200000001</v>
      </c>
      <c r="M80" s="171">
        <v>2929.2651300000002</v>
      </c>
      <c r="N80" s="171">
        <v>12049.51995</v>
      </c>
      <c r="O80" s="166">
        <v>3105.84212579833</v>
      </c>
      <c r="P80" s="172">
        <v>287.5</v>
      </c>
      <c r="Q80" s="178">
        <v>10.802929133211601</v>
      </c>
      <c r="R80" s="179">
        <v>10711.047415218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2592.204745</v>
      </c>
      <c r="Y80" s="166">
        <v>668.15763027267406</v>
      </c>
      <c r="Z80" s="177">
        <v>573</v>
      </c>
      <c r="AA80" s="182">
        <v>1.1660691627795401</v>
      </c>
      <c r="AB80" s="183">
        <v>-75.429211278560203</v>
      </c>
      <c r="AC80" s="168">
        <v>1.7000000000000001E-2</v>
      </c>
      <c r="AD80" s="168">
        <v>1.7000000000000001E-2</v>
      </c>
      <c r="AE80" s="176">
        <v>0</v>
      </c>
      <c r="AF80" s="176">
        <v>76</v>
      </c>
      <c r="AG80" s="167"/>
      <c r="AH80" s="180">
        <v>165.9</v>
      </c>
      <c r="AI80" s="166">
        <v>42.761803856753801</v>
      </c>
      <c r="AJ80" s="181" t="s">
        <v>53</v>
      </c>
      <c r="AK80" s="173">
        <v>0.67875879137704498</v>
      </c>
      <c r="AL80" s="174">
        <v>-127.40006849136</v>
      </c>
      <c r="AM80" s="168"/>
      <c r="AN80" s="168"/>
      <c r="AO80" s="176">
        <v>79</v>
      </c>
      <c r="AP80" s="176">
        <v>128</v>
      </c>
      <c r="AQ80" s="167"/>
      <c r="AR80" s="180">
        <v>22.2</v>
      </c>
      <c r="AS80" s="166">
        <v>5.7221943678115403</v>
      </c>
      <c r="AT80" s="181" t="s">
        <v>54</v>
      </c>
      <c r="AU80" s="173">
        <v>0.35763714798822099</v>
      </c>
      <c r="AV80" s="174">
        <v>-52.288906283519999</v>
      </c>
      <c r="AW80" s="168"/>
      <c r="AX80" s="168"/>
      <c r="AY80" s="176">
        <v>40</v>
      </c>
      <c r="AZ80" s="176">
        <v>53</v>
      </c>
      <c r="BA80" s="167"/>
      <c r="BB80" s="184">
        <v>135.4</v>
      </c>
      <c r="BC80" s="180">
        <v>34.9002305135893</v>
      </c>
      <c r="BD80" s="181" t="s">
        <v>55</v>
      </c>
      <c r="BE80" s="182">
        <v>1.0906322035496701</v>
      </c>
      <c r="BF80" s="183">
        <v>-13.577812567040001</v>
      </c>
      <c r="BG80" s="168">
        <v>8.9999999999999993E-3</v>
      </c>
      <c r="BH80" s="168">
        <v>8.9999999999999993E-3</v>
      </c>
      <c r="BI80" s="176">
        <v>0</v>
      </c>
      <c r="BJ80" s="176">
        <v>14</v>
      </c>
      <c r="BK80" s="169"/>
      <c r="BL80" s="185">
        <v>0.8</v>
      </c>
      <c r="BM80" s="188">
        <v>0.73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139</v>
      </c>
      <c r="B81" s="165" t="s">
        <v>140</v>
      </c>
      <c r="C81" s="165" t="s">
        <v>142</v>
      </c>
      <c r="D81" s="166">
        <v>7.9105611499000004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2178.1013600000001</v>
      </c>
      <c r="M81" s="171">
        <v>3634.1368200000002</v>
      </c>
      <c r="N81" s="171">
        <v>5812.2381800000003</v>
      </c>
      <c r="O81" s="166">
        <v>734.74410599474004</v>
      </c>
      <c r="P81" s="172">
        <v>287.5</v>
      </c>
      <c r="Q81" s="178">
        <v>2.55563167302518</v>
      </c>
      <c r="R81" s="179">
        <v>3083.0945832845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2934.9075899999998</v>
      </c>
      <c r="Y81" s="166">
        <v>371.01130177561402</v>
      </c>
      <c r="Z81" s="177">
        <v>573</v>
      </c>
      <c r="AA81" s="173">
        <v>0.64748918285447499</v>
      </c>
      <c r="AB81" s="174">
        <v>-2504.3942566712399</v>
      </c>
      <c r="AC81" s="168"/>
      <c r="AD81" s="168"/>
      <c r="AE81" s="176">
        <v>1598</v>
      </c>
      <c r="AF81" s="176">
        <v>2505</v>
      </c>
      <c r="AG81" s="167"/>
      <c r="AH81" s="180">
        <v>304.39999999999998</v>
      </c>
      <c r="AI81" s="166">
        <v>38.480203140057597</v>
      </c>
      <c r="AJ81" s="181" t="s">
        <v>53</v>
      </c>
      <c r="AK81" s="173">
        <v>0.61079687523901005</v>
      </c>
      <c r="AL81" s="174">
        <v>-293.63842293243999</v>
      </c>
      <c r="AM81" s="168"/>
      <c r="AN81" s="168"/>
      <c r="AO81" s="176">
        <v>194</v>
      </c>
      <c r="AP81" s="176">
        <v>294</v>
      </c>
      <c r="AQ81" s="167"/>
      <c r="AR81" s="180">
        <v>54.6</v>
      </c>
      <c r="AS81" s="166">
        <v>6.9021652150037696</v>
      </c>
      <c r="AT81" s="181" t="s">
        <v>54</v>
      </c>
      <c r="AU81" s="173">
        <v>0.43138532593773599</v>
      </c>
      <c r="AV81" s="174">
        <v>-97.282774078079996</v>
      </c>
      <c r="AW81" s="168"/>
      <c r="AX81" s="168"/>
      <c r="AY81" s="176">
        <v>72</v>
      </c>
      <c r="AZ81" s="176">
        <v>98</v>
      </c>
      <c r="BA81" s="167"/>
      <c r="BB81" s="184">
        <v>313.39999999999998</v>
      </c>
      <c r="BC81" s="180">
        <v>39.617922680992301</v>
      </c>
      <c r="BD81" s="181" t="s">
        <v>55</v>
      </c>
      <c r="BE81" s="178">
        <v>1.2380600837810101</v>
      </c>
      <c r="BF81" s="179">
        <v>9.6344518438400506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0.59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139</v>
      </c>
      <c r="B82" s="165" t="s">
        <v>140</v>
      </c>
      <c r="C82" s="165" t="s">
        <v>143</v>
      </c>
      <c r="D82" s="166">
        <v>6.6690591390999998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13136.58935</v>
      </c>
      <c r="M82" s="171">
        <v>1475.78033</v>
      </c>
      <c r="N82" s="171">
        <v>14612.36968</v>
      </c>
      <c r="O82" s="166">
        <v>2191.06914112205</v>
      </c>
      <c r="P82" s="172">
        <v>271.31</v>
      </c>
      <c r="Q82" s="178">
        <v>8.0758878814715604</v>
      </c>
      <c r="R82" s="179">
        <v>12441.1107579649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3225.53541</v>
      </c>
      <c r="Y82" s="166">
        <v>483.65674118692698</v>
      </c>
      <c r="Z82" s="177">
        <v>573</v>
      </c>
      <c r="AA82" s="188">
        <v>0.84407808235065795</v>
      </c>
      <c r="AB82" s="171">
        <v>-1360.1096540451599</v>
      </c>
      <c r="AC82" s="168"/>
      <c r="AD82" s="168"/>
      <c r="AE82" s="176">
        <v>596</v>
      </c>
      <c r="AF82" s="176">
        <v>1361</v>
      </c>
      <c r="AG82" s="167"/>
      <c r="AH82" s="180">
        <v>330.8</v>
      </c>
      <c r="AI82" s="166">
        <v>49.602199215861503</v>
      </c>
      <c r="AJ82" s="181" t="s">
        <v>53</v>
      </c>
      <c r="AK82" s="173">
        <v>0.78733649548986495</v>
      </c>
      <c r="AL82" s="174">
        <v>-173.38087091596</v>
      </c>
      <c r="AM82" s="168"/>
      <c r="AN82" s="168"/>
      <c r="AO82" s="176">
        <v>90</v>
      </c>
      <c r="AP82" s="176">
        <v>174</v>
      </c>
      <c r="AQ82" s="167"/>
      <c r="AR82" s="180">
        <v>60.4</v>
      </c>
      <c r="AS82" s="166">
        <v>9.0567497963664891</v>
      </c>
      <c r="AT82" s="181" t="s">
        <v>54</v>
      </c>
      <c r="AU82" s="173">
        <v>0.56604686227290602</v>
      </c>
      <c r="AV82" s="174">
        <v>-67.645935470720005</v>
      </c>
      <c r="AW82" s="168"/>
      <c r="AX82" s="168"/>
      <c r="AY82" s="176">
        <v>47</v>
      </c>
      <c r="AZ82" s="176">
        <v>68</v>
      </c>
      <c r="BA82" s="167"/>
      <c r="BB82" s="184">
        <v>275.39999999999998</v>
      </c>
      <c r="BC82" s="180">
        <v>41.295180362902798</v>
      </c>
      <c r="BD82" s="181" t="s">
        <v>55</v>
      </c>
      <c r="BE82" s="178">
        <v>1.29047438634071</v>
      </c>
      <c r="BF82" s="179">
        <v>19.308129058559999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88">
        <v>0.74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139</v>
      </c>
      <c r="B83" s="165" t="s">
        <v>140</v>
      </c>
      <c r="C83" s="165" t="s">
        <v>144</v>
      </c>
      <c r="D83" s="166">
        <v>0.90801949250000003</v>
      </c>
      <c r="E83" s="167"/>
      <c r="F83" s="168">
        <v>0.02</v>
      </c>
      <c r="G83" s="168">
        <v>0.02</v>
      </c>
      <c r="H83" s="169"/>
      <c r="I83" s="170">
        <v>2</v>
      </c>
      <c r="J83" s="170">
        <v>2</v>
      </c>
      <c r="K83" s="167"/>
      <c r="L83" s="171">
        <v>-8989.6290000000008</v>
      </c>
      <c r="M83" s="171">
        <v>-1747.70876</v>
      </c>
      <c r="N83" s="171">
        <v>-10737.33776</v>
      </c>
      <c r="O83" s="166">
        <v>-11825.007996730899</v>
      </c>
      <c r="P83" s="172">
        <v>287.5</v>
      </c>
      <c r="Q83" s="173">
        <v>-41.130462597324701</v>
      </c>
      <c r="R83" s="174">
        <v>-11050.604484912499</v>
      </c>
      <c r="S83" s="168"/>
      <c r="T83" s="168"/>
      <c r="U83" s="175">
        <v>10999</v>
      </c>
      <c r="V83" s="176">
        <v>11051</v>
      </c>
      <c r="W83" s="167"/>
      <c r="X83" s="175">
        <v>354.96262000000002</v>
      </c>
      <c r="Y83" s="166">
        <v>390.91960352382</v>
      </c>
      <c r="Z83" s="177">
        <v>573</v>
      </c>
      <c r="AA83" s="173">
        <v>0.68223316496303599</v>
      </c>
      <c r="AB83" s="174">
        <v>-269.39158304300003</v>
      </c>
      <c r="AC83" s="168"/>
      <c r="AD83" s="168"/>
      <c r="AE83" s="176">
        <v>166</v>
      </c>
      <c r="AF83" s="176">
        <v>270</v>
      </c>
      <c r="AG83" s="167"/>
      <c r="AH83" s="180">
        <v>23.6</v>
      </c>
      <c r="AI83" s="166">
        <v>25.990631473145399</v>
      </c>
      <c r="AJ83" s="181" t="s">
        <v>53</v>
      </c>
      <c r="AK83" s="173">
        <v>0.41254970592294299</v>
      </c>
      <c r="AL83" s="174">
        <v>-45.046273632999998</v>
      </c>
      <c r="AM83" s="168"/>
      <c r="AN83" s="168"/>
      <c r="AO83" s="176">
        <v>34</v>
      </c>
      <c r="AP83" s="176">
        <v>46</v>
      </c>
      <c r="AQ83" s="167"/>
      <c r="AR83" s="180"/>
      <c r="AS83" s="166" t="s">
        <v>145</v>
      </c>
      <c r="AT83" s="181" t="s">
        <v>54</v>
      </c>
      <c r="AU83" s="173"/>
      <c r="AV83" s="174"/>
      <c r="AW83" s="168"/>
      <c r="AX83" s="168"/>
      <c r="AY83" s="176">
        <v>15</v>
      </c>
      <c r="AZ83" s="176">
        <v>18</v>
      </c>
      <c r="BA83" s="167"/>
      <c r="BB83" s="184">
        <v>60.4</v>
      </c>
      <c r="BC83" s="180">
        <v>66.518395804151695</v>
      </c>
      <c r="BD83" s="181" t="s">
        <v>55</v>
      </c>
      <c r="BE83" s="178">
        <v>2.07869986887974</v>
      </c>
      <c r="BF83" s="179">
        <v>25.532051488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/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139</v>
      </c>
      <c r="B84" s="165" t="s">
        <v>140</v>
      </c>
      <c r="C84" s="165" t="s">
        <v>146</v>
      </c>
      <c r="D84" s="166">
        <v>1.467204301</v>
      </c>
      <c r="E84" s="167"/>
      <c r="F84" s="168"/>
      <c r="G84" s="168"/>
      <c r="H84" s="169"/>
      <c r="I84" s="170">
        <v>2</v>
      </c>
      <c r="J84" s="170">
        <v>2</v>
      </c>
      <c r="K84" s="167"/>
      <c r="L84" s="171">
        <v>-7570.0501599999998</v>
      </c>
      <c r="M84" s="171">
        <v>-1205.2751499999999</v>
      </c>
      <c r="N84" s="171">
        <v>-8775.3253100000002</v>
      </c>
      <c r="O84" s="166">
        <v>-5980.9839052537</v>
      </c>
      <c r="P84" s="172">
        <v>264.70999999999998</v>
      </c>
      <c r="Q84" s="173">
        <v>-22.594476616877699</v>
      </c>
      <c r="R84" s="174">
        <v>-9241.3856906212495</v>
      </c>
      <c r="S84" s="168"/>
      <c r="T84" s="168"/>
      <c r="U84" s="175">
        <v>9164</v>
      </c>
      <c r="V84" s="176">
        <v>9242</v>
      </c>
      <c r="W84" s="167"/>
      <c r="X84" s="175">
        <v>368.50261</v>
      </c>
      <c r="Y84" s="166">
        <v>251.15971221515699</v>
      </c>
      <c r="Z84" s="177">
        <v>573</v>
      </c>
      <c r="AA84" s="173">
        <v>0.438324105087533</v>
      </c>
      <c r="AB84" s="174">
        <v>-640.34706736759995</v>
      </c>
      <c r="AC84" s="168"/>
      <c r="AD84" s="168"/>
      <c r="AE84" s="176">
        <v>473</v>
      </c>
      <c r="AF84" s="176">
        <v>641</v>
      </c>
      <c r="AG84" s="167"/>
      <c r="AH84" s="180">
        <v>65.2</v>
      </c>
      <c r="AI84" s="166">
        <v>44.438255773624498</v>
      </c>
      <c r="AJ84" s="181" t="s">
        <v>53</v>
      </c>
      <c r="AK84" s="173">
        <v>0.70536913926388101</v>
      </c>
      <c r="AL84" s="174">
        <v>-45.720645155600003</v>
      </c>
      <c r="AM84" s="168"/>
      <c r="AN84" s="168"/>
      <c r="AO84" s="176">
        <v>28</v>
      </c>
      <c r="AP84" s="176">
        <v>46</v>
      </c>
      <c r="AQ84" s="167"/>
      <c r="AR84" s="180">
        <v>1.8</v>
      </c>
      <c r="AS84" s="166">
        <v>1.2268230121552799</v>
      </c>
      <c r="AT84" s="181" t="s">
        <v>54</v>
      </c>
      <c r="AU84" s="173">
        <v>7.6676438259704993E-2</v>
      </c>
      <c r="AV84" s="174">
        <v>-26.3703225792</v>
      </c>
      <c r="AW84" s="168"/>
      <c r="AX84" s="168"/>
      <c r="AY84" s="176">
        <v>22</v>
      </c>
      <c r="AZ84" s="176">
        <v>27</v>
      </c>
      <c r="BA84" s="167"/>
      <c r="BB84" s="184">
        <v>26</v>
      </c>
      <c r="BC84" s="180">
        <v>17.720776842242898</v>
      </c>
      <c r="BD84" s="181" t="s">
        <v>55</v>
      </c>
      <c r="BE84" s="173">
        <v>0.55377427632009102</v>
      </c>
      <c r="BF84" s="174">
        <v>-30.340645158400001</v>
      </c>
      <c r="BG84" s="168"/>
      <c r="BH84" s="168"/>
      <c r="BI84" s="176">
        <v>21</v>
      </c>
      <c r="BJ84" s="176">
        <v>31</v>
      </c>
      <c r="BK84" s="169"/>
      <c r="BL84" s="185">
        <v>0.8</v>
      </c>
      <c r="BM84" s="178">
        <v>1</v>
      </c>
      <c r="BN84" s="186">
        <v>7.4999999999999997E-3</v>
      </c>
      <c r="BO84" s="187">
        <v>0.95</v>
      </c>
      <c r="BP84" s="178">
        <v>1</v>
      </c>
      <c r="BQ84" s="186">
        <v>2.5000000000000001E-3</v>
      </c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147</v>
      </c>
      <c r="D85" s="166">
        <v>4.5305552576999997</v>
      </c>
      <c r="E85" s="167"/>
      <c r="F85" s="168">
        <v>0.03</v>
      </c>
      <c r="G85" s="168">
        <v>0.03</v>
      </c>
      <c r="H85" s="169"/>
      <c r="I85" s="170">
        <v>3</v>
      </c>
      <c r="J85" s="170">
        <v>3</v>
      </c>
      <c r="K85" s="167"/>
      <c r="L85" s="171">
        <v>2237.18253</v>
      </c>
      <c r="M85" s="171">
        <v>4037.2611299999999</v>
      </c>
      <c r="N85" s="171">
        <v>6274.4436599999999</v>
      </c>
      <c r="O85" s="166">
        <v>1384.91714659834</v>
      </c>
      <c r="P85" s="172">
        <v>265.83499999999998</v>
      </c>
      <c r="Q85" s="178">
        <v>5.2096870111096703</v>
      </c>
      <c r="R85" s="179">
        <v>4829.1874716831799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2440.217905</v>
      </c>
      <c r="Y85" s="166">
        <v>538.61342952448899</v>
      </c>
      <c r="Z85" s="177">
        <v>573</v>
      </c>
      <c r="AA85" s="188">
        <v>0.93998853320155096</v>
      </c>
      <c r="AB85" s="171">
        <v>-674.99189019452103</v>
      </c>
      <c r="AC85" s="168"/>
      <c r="AD85" s="168"/>
      <c r="AE85" s="176">
        <v>156</v>
      </c>
      <c r="AF85" s="176">
        <v>675</v>
      </c>
      <c r="AG85" s="167"/>
      <c r="AH85" s="180">
        <v>266.10000000000002</v>
      </c>
      <c r="AI85" s="166">
        <v>58.734522561609701</v>
      </c>
      <c r="AJ85" s="181" t="s">
        <v>53</v>
      </c>
      <c r="AK85" s="188">
        <v>0.93229400891443903</v>
      </c>
      <c r="AL85" s="171">
        <v>-76.409977482119999</v>
      </c>
      <c r="AM85" s="168"/>
      <c r="AN85" s="168"/>
      <c r="AO85" s="176">
        <v>20</v>
      </c>
      <c r="AP85" s="176">
        <v>77</v>
      </c>
      <c r="AQ85" s="167"/>
      <c r="AR85" s="180">
        <v>58</v>
      </c>
      <c r="AS85" s="166">
        <v>12.801962828159899</v>
      </c>
      <c r="AT85" s="181" t="s">
        <v>54</v>
      </c>
      <c r="AU85" s="188">
        <v>0.80012267675999604</v>
      </c>
      <c r="AV85" s="171">
        <v>-28.986660947840001</v>
      </c>
      <c r="AW85" s="168"/>
      <c r="AX85" s="168"/>
      <c r="AY85" s="176">
        <v>15</v>
      </c>
      <c r="AZ85" s="176">
        <v>29</v>
      </c>
      <c r="BA85" s="167"/>
      <c r="BB85" s="184">
        <v>175.4</v>
      </c>
      <c r="BC85" s="180">
        <v>38.714901380332002</v>
      </c>
      <c r="BD85" s="181" t="s">
        <v>55</v>
      </c>
      <c r="BE85" s="178">
        <v>1.2098406681353699</v>
      </c>
      <c r="BF85" s="179">
        <v>1.4266781043199901</v>
      </c>
      <c r="BG85" s="168">
        <v>0.02</v>
      </c>
      <c r="BH85" s="168">
        <v>0.02</v>
      </c>
      <c r="BI85" s="176">
        <v>0</v>
      </c>
      <c r="BJ85" s="176">
        <v>0</v>
      </c>
      <c r="BK85" s="169"/>
      <c r="BL85" s="185">
        <v>0.8</v>
      </c>
      <c r="BM85" s="188">
        <v>0.74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148</v>
      </c>
      <c r="D86" s="166">
        <v>5.8922408080000004</v>
      </c>
      <c r="E86" s="167"/>
      <c r="F86" s="168">
        <v>0.03</v>
      </c>
      <c r="G86" s="168">
        <v>0.03</v>
      </c>
      <c r="H86" s="169"/>
      <c r="I86" s="170">
        <v>3</v>
      </c>
      <c r="J86" s="170">
        <v>3</v>
      </c>
      <c r="K86" s="167"/>
      <c r="L86" s="171">
        <v>5203.7006000000001</v>
      </c>
      <c r="M86" s="171">
        <v>3443.7149300000001</v>
      </c>
      <c r="N86" s="171">
        <v>8647.4155300000002</v>
      </c>
      <c r="O86" s="166">
        <v>1467.5937070085899</v>
      </c>
      <c r="P86" s="172">
        <v>266.37799999999999</v>
      </c>
      <c r="Q86" s="178">
        <v>5.5094403704832597</v>
      </c>
      <c r="R86" s="179">
        <v>6763.9395436558898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2571.5430150000002</v>
      </c>
      <c r="Y86" s="166">
        <v>436.42870323775099</v>
      </c>
      <c r="Z86" s="177">
        <v>573</v>
      </c>
      <c r="AA86" s="173">
        <v>0.76165567755279495</v>
      </c>
      <c r="AB86" s="174">
        <v>-1479.9617645808</v>
      </c>
      <c r="AC86" s="168"/>
      <c r="AD86" s="168"/>
      <c r="AE86" s="176">
        <v>805</v>
      </c>
      <c r="AF86" s="176">
        <v>1480</v>
      </c>
      <c r="AG86" s="167"/>
      <c r="AH86" s="180">
        <v>300.2</v>
      </c>
      <c r="AI86" s="166">
        <v>50.948358999926299</v>
      </c>
      <c r="AJ86" s="181" t="s">
        <v>53</v>
      </c>
      <c r="AK86" s="188">
        <v>0.808704111109942</v>
      </c>
      <c r="AL86" s="171">
        <v>-145.25340508479999</v>
      </c>
      <c r="AM86" s="168"/>
      <c r="AN86" s="168"/>
      <c r="AO86" s="176">
        <v>72</v>
      </c>
      <c r="AP86" s="176">
        <v>146</v>
      </c>
      <c r="AQ86" s="167"/>
      <c r="AR86" s="180">
        <v>25.4</v>
      </c>
      <c r="AS86" s="166">
        <v>4.31075389273194</v>
      </c>
      <c r="AT86" s="181" t="s">
        <v>54</v>
      </c>
      <c r="AU86" s="173">
        <v>0.26942211829574603</v>
      </c>
      <c r="AV86" s="174">
        <v>-87.731023513599993</v>
      </c>
      <c r="AW86" s="168"/>
      <c r="AX86" s="168"/>
      <c r="AY86" s="176">
        <v>69</v>
      </c>
      <c r="AZ86" s="176">
        <v>88</v>
      </c>
      <c r="BA86" s="167"/>
      <c r="BB86" s="184">
        <v>245</v>
      </c>
      <c r="BC86" s="180">
        <v>41.580106445642699</v>
      </c>
      <c r="BD86" s="181" t="s">
        <v>55</v>
      </c>
      <c r="BE86" s="178">
        <v>1.2993783264263401</v>
      </c>
      <c r="BF86" s="179">
        <v>18.737952972799999</v>
      </c>
      <c r="BG86" s="168">
        <v>0.02</v>
      </c>
      <c r="BH86" s="168">
        <v>0.02</v>
      </c>
      <c r="BI86" s="176">
        <v>0</v>
      </c>
      <c r="BJ86" s="176">
        <v>0</v>
      </c>
      <c r="BK86" s="169"/>
      <c r="BL86" s="185">
        <v>0.8</v>
      </c>
      <c r="BM86" s="188">
        <v>0.72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149</v>
      </c>
      <c r="D87" s="166">
        <v>5.1931595485999997</v>
      </c>
      <c r="E87" s="167"/>
      <c r="F87" s="168">
        <v>3.7999999999999999E-2</v>
      </c>
      <c r="G87" s="168">
        <v>3.7999999999999999E-2</v>
      </c>
      <c r="H87" s="169"/>
      <c r="I87" s="170">
        <v>4</v>
      </c>
      <c r="J87" s="170">
        <v>4</v>
      </c>
      <c r="K87" s="167"/>
      <c r="L87" s="171">
        <v>4188.0902500000002</v>
      </c>
      <c r="M87" s="171">
        <v>3324.2438400000001</v>
      </c>
      <c r="N87" s="171">
        <v>7512.3340900000003</v>
      </c>
      <c r="O87" s="166">
        <v>1446.58257072522</v>
      </c>
      <c r="P87" s="172">
        <v>247.02500000000001</v>
      </c>
      <c r="Q87" s="178">
        <v>5.8560168838183202</v>
      </c>
      <c r="R87" s="179">
        <v>5972.9258050085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3202.3403199999998</v>
      </c>
      <c r="Y87" s="166">
        <v>616.64585692602202</v>
      </c>
      <c r="Z87" s="177">
        <v>573</v>
      </c>
      <c r="AA87" s="182">
        <v>1.0761707799756099</v>
      </c>
      <c r="AB87" s="183">
        <v>-368.47618561736101</v>
      </c>
      <c r="AC87" s="168">
        <v>8.0000000000000002E-3</v>
      </c>
      <c r="AD87" s="168">
        <v>8.0000000000000002E-3</v>
      </c>
      <c r="AE87" s="176">
        <v>0</v>
      </c>
      <c r="AF87" s="176">
        <v>369</v>
      </c>
      <c r="AG87" s="167"/>
      <c r="AH87" s="180">
        <v>313.39999999999998</v>
      </c>
      <c r="AI87" s="166">
        <v>60.3486176511731</v>
      </c>
      <c r="AJ87" s="181" t="s">
        <v>53</v>
      </c>
      <c r="AK87" s="188">
        <v>0.95791456589163604</v>
      </c>
      <c r="AL87" s="171">
        <v>-79.202861874160007</v>
      </c>
      <c r="AM87" s="168"/>
      <c r="AN87" s="168"/>
      <c r="AO87" s="176">
        <v>14</v>
      </c>
      <c r="AP87" s="176">
        <v>80</v>
      </c>
      <c r="AQ87" s="167"/>
      <c r="AR87" s="180">
        <v>58.5</v>
      </c>
      <c r="AS87" s="166">
        <v>11.2648185468846</v>
      </c>
      <c r="AT87" s="181" t="s">
        <v>54</v>
      </c>
      <c r="AU87" s="173">
        <v>0.70405115918028605</v>
      </c>
      <c r="AV87" s="174">
        <v>-41.208663333120001</v>
      </c>
      <c r="AW87" s="168"/>
      <c r="AX87" s="168"/>
      <c r="AY87" s="176">
        <v>25</v>
      </c>
      <c r="AZ87" s="176">
        <v>42</v>
      </c>
      <c r="BA87" s="167"/>
      <c r="BB87" s="184">
        <v>246.6</v>
      </c>
      <c r="BC87" s="180">
        <v>47.485542797636498</v>
      </c>
      <c r="BD87" s="181" t="s">
        <v>55</v>
      </c>
      <c r="BE87" s="178">
        <v>1.4839232124261399</v>
      </c>
      <c r="BF87" s="179">
        <v>47.18267333376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0.73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150</v>
      </c>
      <c r="D88" s="166">
        <v>8.3445356483000008</v>
      </c>
      <c r="E88" s="167"/>
      <c r="F88" s="168">
        <v>0.01</v>
      </c>
      <c r="G88" s="168">
        <v>0.01</v>
      </c>
      <c r="H88" s="169"/>
      <c r="I88" s="170">
        <v>2</v>
      </c>
      <c r="J88" s="170">
        <v>2</v>
      </c>
      <c r="K88" s="167"/>
      <c r="L88" s="171">
        <v>4215.6121800000001</v>
      </c>
      <c r="M88" s="171">
        <v>3695.0492800000002</v>
      </c>
      <c r="N88" s="171">
        <v>7910.6614600000003</v>
      </c>
      <c r="O88" s="166">
        <v>948.00499313722798</v>
      </c>
      <c r="P88" s="172">
        <v>287.5</v>
      </c>
      <c r="Q88" s="178">
        <v>3.29740867178166</v>
      </c>
      <c r="R88" s="179">
        <v>5031.7966613364997</v>
      </c>
      <c r="S88" s="168">
        <v>0.01</v>
      </c>
      <c r="T88" s="168">
        <v>0.01</v>
      </c>
      <c r="U88" s="175">
        <v>0</v>
      </c>
      <c r="V88" s="176">
        <v>0</v>
      </c>
      <c r="W88" s="167"/>
      <c r="X88" s="175">
        <v>3095.6416899999999</v>
      </c>
      <c r="Y88" s="166">
        <v>370.97830490192302</v>
      </c>
      <c r="Z88" s="177">
        <v>573</v>
      </c>
      <c r="AA88" s="173">
        <v>0.64743159668747396</v>
      </c>
      <c r="AB88" s="174">
        <v>-2642.06102177108</v>
      </c>
      <c r="AC88" s="168"/>
      <c r="AD88" s="168"/>
      <c r="AE88" s="176">
        <v>1686</v>
      </c>
      <c r="AF88" s="176">
        <v>2643</v>
      </c>
      <c r="AG88" s="167"/>
      <c r="AH88" s="180">
        <v>419.9</v>
      </c>
      <c r="AI88" s="166">
        <v>50.320355463463599</v>
      </c>
      <c r="AJ88" s="181" t="s">
        <v>53</v>
      </c>
      <c r="AK88" s="188">
        <v>0.79873580100735897</v>
      </c>
      <c r="AL88" s="171">
        <v>-210.94689501148</v>
      </c>
      <c r="AM88" s="168"/>
      <c r="AN88" s="168"/>
      <c r="AO88" s="176">
        <v>106</v>
      </c>
      <c r="AP88" s="176">
        <v>211</v>
      </c>
      <c r="AQ88" s="167"/>
      <c r="AR88" s="180">
        <v>33.9</v>
      </c>
      <c r="AS88" s="166">
        <v>4.0625388192698697</v>
      </c>
      <c r="AT88" s="181" t="s">
        <v>54</v>
      </c>
      <c r="AU88" s="173">
        <v>0.25390867620436702</v>
      </c>
      <c r="AV88" s="174">
        <v>-126.31508444735999</v>
      </c>
      <c r="AW88" s="168"/>
      <c r="AX88" s="168"/>
      <c r="AY88" s="176">
        <v>100</v>
      </c>
      <c r="AZ88" s="176">
        <v>127</v>
      </c>
      <c r="BA88" s="167"/>
      <c r="BB88" s="184">
        <v>230.6</v>
      </c>
      <c r="BC88" s="180">
        <v>27.634851083293</v>
      </c>
      <c r="BD88" s="181" t="s">
        <v>55</v>
      </c>
      <c r="BE88" s="188">
        <v>0.86358909635290504</v>
      </c>
      <c r="BF88" s="171">
        <v>-89.830168894720003</v>
      </c>
      <c r="BG88" s="168"/>
      <c r="BH88" s="168"/>
      <c r="BI88" s="176">
        <v>37</v>
      </c>
      <c r="BJ88" s="176">
        <v>90</v>
      </c>
      <c r="BK88" s="169"/>
      <c r="BL88" s="185">
        <v>0.8</v>
      </c>
      <c r="BM88" s="188">
        <v>0.76</v>
      </c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151</v>
      </c>
      <c r="D89" s="166">
        <v>5.3647351549</v>
      </c>
      <c r="E89" s="167"/>
      <c r="F89" s="168">
        <v>2.1000000000000001E-2</v>
      </c>
      <c r="G89" s="168">
        <v>2.1000000000000001E-2</v>
      </c>
      <c r="H89" s="169"/>
      <c r="I89" s="170">
        <v>3</v>
      </c>
      <c r="J89" s="170">
        <v>3</v>
      </c>
      <c r="K89" s="167"/>
      <c r="L89" s="171">
        <v>2798.4117099999999</v>
      </c>
      <c r="M89" s="171">
        <v>-1900.2298599999999</v>
      </c>
      <c r="N89" s="171">
        <v>898.18185000000005</v>
      </c>
      <c r="O89" s="166">
        <v>167.42333480891901</v>
      </c>
      <c r="P89" s="172">
        <v>287.5</v>
      </c>
      <c r="Q89" s="173">
        <v>0.58234203411797802</v>
      </c>
      <c r="R89" s="174">
        <v>-952.65177844050004</v>
      </c>
      <c r="S89" s="168"/>
      <c r="T89" s="168"/>
      <c r="U89" s="175">
        <v>645</v>
      </c>
      <c r="V89" s="176">
        <v>953</v>
      </c>
      <c r="W89" s="167"/>
      <c r="X89" s="175">
        <v>2528.3486549999998</v>
      </c>
      <c r="Y89" s="166">
        <v>471.29048909165198</v>
      </c>
      <c r="Z89" s="177">
        <v>573</v>
      </c>
      <c r="AA89" s="188">
        <v>0.82249649056134699</v>
      </c>
      <c r="AB89" s="171">
        <v>-1160.4432375092399</v>
      </c>
      <c r="AC89" s="168"/>
      <c r="AD89" s="168"/>
      <c r="AE89" s="176">
        <v>546</v>
      </c>
      <c r="AF89" s="176">
        <v>1161</v>
      </c>
      <c r="AG89" s="167"/>
      <c r="AH89" s="180">
        <v>341.55</v>
      </c>
      <c r="AI89" s="166">
        <v>63.665771028423997</v>
      </c>
      <c r="AJ89" s="181" t="s">
        <v>53</v>
      </c>
      <c r="AK89" s="182">
        <v>1.01056779410197</v>
      </c>
      <c r="AL89" s="183">
        <v>-64.023977710439993</v>
      </c>
      <c r="AM89" s="168">
        <v>1E-3</v>
      </c>
      <c r="AN89" s="168">
        <v>1E-3</v>
      </c>
      <c r="AO89" s="176">
        <v>0</v>
      </c>
      <c r="AP89" s="176">
        <v>65</v>
      </c>
      <c r="AQ89" s="167"/>
      <c r="AR89" s="180">
        <v>20.100000000000001</v>
      </c>
      <c r="AS89" s="166">
        <v>3.7466900824808098</v>
      </c>
      <c r="AT89" s="181" t="s">
        <v>54</v>
      </c>
      <c r="AU89" s="173">
        <v>0.234168130155051</v>
      </c>
      <c r="AV89" s="174">
        <v>-82.902914974080005</v>
      </c>
      <c r="AW89" s="168"/>
      <c r="AX89" s="168"/>
      <c r="AY89" s="176">
        <v>66</v>
      </c>
      <c r="AZ89" s="176">
        <v>83</v>
      </c>
      <c r="BA89" s="167"/>
      <c r="BB89" s="184">
        <v>217</v>
      </c>
      <c r="BC89" s="180">
        <v>40.449340691459497</v>
      </c>
      <c r="BD89" s="181" t="s">
        <v>55</v>
      </c>
      <c r="BE89" s="178">
        <v>1.2640418966081099</v>
      </c>
      <c r="BF89" s="179">
        <v>10.994170051839999</v>
      </c>
      <c r="BG89" s="168">
        <v>0.02</v>
      </c>
      <c r="BH89" s="168">
        <v>0.02</v>
      </c>
      <c r="BI89" s="176">
        <v>0</v>
      </c>
      <c r="BJ89" s="176">
        <v>0</v>
      </c>
      <c r="BK89" s="169"/>
      <c r="BL89" s="185">
        <v>0.8</v>
      </c>
      <c r="BM89" s="188">
        <v>0.7</v>
      </c>
      <c r="BN89" s="186"/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153</v>
      </c>
      <c r="D90" s="166">
        <v>3.3550369468999999</v>
      </c>
      <c r="E90" s="167"/>
      <c r="F90" s="168">
        <v>4.5999999999999999E-2</v>
      </c>
      <c r="G90" s="168">
        <v>4.5999999999999999E-2</v>
      </c>
      <c r="H90" s="169"/>
      <c r="I90" s="170">
        <v>5</v>
      </c>
      <c r="J90" s="170">
        <v>5</v>
      </c>
      <c r="K90" s="167"/>
      <c r="L90" s="171">
        <v>2190.76325</v>
      </c>
      <c r="M90" s="171">
        <v>1233.43337</v>
      </c>
      <c r="N90" s="171">
        <v>3424.1966200000002</v>
      </c>
      <c r="O90" s="166">
        <v>1020.61368449725</v>
      </c>
      <c r="P90" s="172">
        <v>248.167</v>
      </c>
      <c r="Q90" s="178">
        <v>4.1126083826505901</v>
      </c>
      <c r="R90" s="179">
        <v>2425.0652751983998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2148.4349999999999</v>
      </c>
      <c r="Y90" s="166">
        <v>640.36105533356897</v>
      </c>
      <c r="Z90" s="177">
        <v>573</v>
      </c>
      <c r="AA90" s="182">
        <v>1.1175585607915699</v>
      </c>
      <c r="AB90" s="183">
        <v>-158.48840468844</v>
      </c>
      <c r="AC90" s="168">
        <v>1.2E-2</v>
      </c>
      <c r="AD90" s="168">
        <v>1.2E-2</v>
      </c>
      <c r="AE90" s="176">
        <v>0</v>
      </c>
      <c r="AF90" s="176">
        <v>159</v>
      </c>
      <c r="AG90" s="167"/>
      <c r="AH90" s="180">
        <v>220.75</v>
      </c>
      <c r="AI90" s="166">
        <v>65.7965928524183</v>
      </c>
      <c r="AJ90" s="181" t="s">
        <v>53</v>
      </c>
      <c r="AK90" s="182">
        <v>1.0443903627368001</v>
      </c>
      <c r="AL90" s="183">
        <v>-32.89079318564</v>
      </c>
      <c r="AM90" s="168">
        <v>4.0000000000000001E-3</v>
      </c>
      <c r="AN90" s="168">
        <v>4.0000000000000001E-3</v>
      </c>
      <c r="AO90" s="176">
        <v>0</v>
      </c>
      <c r="AP90" s="176">
        <v>33</v>
      </c>
      <c r="AQ90" s="167"/>
      <c r="AR90" s="180">
        <v>14.6</v>
      </c>
      <c r="AS90" s="166">
        <v>4.3516659372380904</v>
      </c>
      <c r="AT90" s="181" t="s">
        <v>54</v>
      </c>
      <c r="AU90" s="173">
        <v>0.27197912107738098</v>
      </c>
      <c r="AV90" s="174">
        <v>-49.816709380479999</v>
      </c>
      <c r="AW90" s="168"/>
      <c r="AX90" s="168"/>
      <c r="AY90" s="176">
        <v>40</v>
      </c>
      <c r="AZ90" s="176">
        <v>50</v>
      </c>
      <c r="BA90" s="167"/>
      <c r="BB90" s="184">
        <v>145.6</v>
      </c>
      <c r="BC90" s="180">
        <v>43.397435648072999</v>
      </c>
      <c r="BD90" s="181" t="s">
        <v>55</v>
      </c>
      <c r="BE90" s="178">
        <v>1.3561698640022799</v>
      </c>
      <c r="BF90" s="179">
        <v>16.766581239040001</v>
      </c>
      <c r="BG90" s="168">
        <v>0.02</v>
      </c>
      <c r="BH90" s="168">
        <v>0.02</v>
      </c>
      <c r="BI90" s="176">
        <v>0</v>
      </c>
      <c r="BJ90" s="176">
        <v>0</v>
      </c>
      <c r="BK90" s="169"/>
      <c r="BL90" s="185">
        <v>0.8</v>
      </c>
      <c r="BM90" s="188">
        <v>0.71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154</v>
      </c>
      <c r="D91" s="166">
        <v>3.1138969062999999</v>
      </c>
      <c r="E91" s="167"/>
      <c r="F91" s="168">
        <v>2.1999999999999999E-2</v>
      </c>
      <c r="G91" s="168">
        <v>2.1999999999999999E-2</v>
      </c>
      <c r="H91" s="169"/>
      <c r="I91" s="170">
        <v>3</v>
      </c>
      <c r="J91" s="170">
        <v>3</v>
      </c>
      <c r="K91" s="167"/>
      <c r="L91" s="171">
        <v>1387.0345299999999</v>
      </c>
      <c r="M91" s="171">
        <v>1527.90795</v>
      </c>
      <c r="N91" s="171">
        <v>2914.9424800000002</v>
      </c>
      <c r="O91" s="166">
        <v>936.10757443591694</v>
      </c>
      <c r="P91" s="172">
        <v>285.53899999999999</v>
      </c>
      <c r="Q91" s="178">
        <v>3.2783878014418901</v>
      </c>
      <c r="R91" s="179">
        <v>1847.97566952641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1182.6130599999999</v>
      </c>
      <c r="Y91" s="166">
        <v>379.78555346753802</v>
      </c>
      <c r="Z91" s="177">
        <v>573</v>
      </c>
      <c r="AA91" s="173">
        <v>0.66280201303235298</v>
      </c>
      <c r="AB91" s="174">
        <v>-958.50245277188003</v>
      </c>
      <c r="AC91" s="168"/>
      <c r="AD91" s="168"/>
      <c r="AE91" s="176">
        <v>602</v>
      </c>
      <c r="AF91" s="176">
        <v>959</v>
      </c>
      <c r="AG91" s="167"/>
      <c r="AH91" s="180">
        <v>146</v>
      </c>
      <c r="AI91" s="166">
        <v>46.886587576041599</v>
      </c>
      <c r="AJ91" s="181" t="s">
        <v>53</v>
      </c>
      <c r="AK91" s="173">
        <v>0.74423154882605702</v>
      </c>
      <c r="AL91" s="174">
        <v>-89.410606116279993</v>
      </c>
      <c r="AM91" s="168"/>
      <c r="AN91" s="168"/>
      <c r="AO91" s="176">
        <v>51</v>
      </c>
      <c r="AP91" s="176">
        <v>90</v>
      </c>
      <c r="AQ91" s="167"/>
      <c r="AR91" s="180">
        <v>17.399999999999999</v>
      </c>
      <c r="AS91" s="166">
        <v>5.5878535878296196</v>
      </c>
      <c r="AT91" s="181" t="s">
        <v>54</v>
      </c>
      <c r="AU91" s="173">
        <v>0.349240849239351</v>
      </c>
      <c r="AV91" s="174">
        <v>-42.38682060096</v>
      </c>
      <c r="AW91" s="168"/>
      <c r="AX91" s="168"/>
      <c r="AY91" s="176">
        <v>33</v>
      </c>
      <c r="AZ91" s="176">
        <v>43</v>
      </c>
      <c r="BA91" s="167"/>
      <c r="BB91" s="184">
        <v>111.6</v>
      </c>
      <c r="BC91" s="180">
        <v>35.839336804700302</v>
      </c>
      <c r="BD91" s="181" t="s">
        <v>55</v>
      </c>
      <c r="BE91" s="182">
        <v>1.11997927514688</v>
      </c>
      <c r="BF91" s="183">
        <v>-7.9736412019199898</v>
      </c>
      <c r="BG91" s="168">
        <v>1.2E-2</v>
      </c>
      <c r="BH91" s="168">
        <v>1.2E-2</v>
      </c>
      <c r="BI91" s="176">
        <v>0</v>
      </c>
      <c r="BJ91" s="176">
        <v>8</v>
      </c>
      <c r="BK91" s="169"/>
      <c r="BL91" s="185">
        <v>0.8</v>
      </c>
      <c r="BM91" s="188">
        <v>0.78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155</v>
      </c>
      <c r="D92" s="166">
        <v>2.7706717928</v>
      </c>
      <c r="E92" s="167"/>
      <c r="F92" s="168">
        <v>0.03</v>
      </c>
      <c r="G92" s="168">
        <v>0.03</v>
      </c>
      <c r="H92" s="169"/>
      <c r="I92" s="170">
        <v>3</v>
      </c>
      <c r="J92" s="170">
        <v>3</v>
      </c>
      <c r="K92" s="167"/>
      <c r="L92" s="171">
        <v>512.83700999999996</v>
      </c>
      <c r="M92" s="171">
        <v>479.34510999999998</v>
      </c>
      <c r="N92" s="171">
        <v>992.18212000000005</v>
      </c>
      <c r="O92" s="166">
        <v>358.101642561321</v>
      </c>
      <c r="P92" s="172">
        <v>287.5</v>
      </c>
      <c r="Q92" s="178">
        <v>1.24557093064807</v>
      </c>
      <c r="R92" s="179">
        <v>36.300351483999997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784.74649999999997</v>
      </c>
      <c r="Y92" s="166">
        <v>283.23329455306799</v>
      </c>
      <c r="Z92" s="177">
        <v>573</v>
      </c>
      <c r="AA92" s="173">
        <v>0.49429894337359198</v>
      </c>
      <c r="AB92" s="174">
        <v>-1120.3674247292799</v>
      </c>
      <c r="AC92" s="168"/>
      <c r="AD92" s="168"/>
      <c r="AE92" s="176">
        <v>803</v>
      </c>
      <c r="AF92" s="176">
        <v>1121</v>
      </c>
      <c r="AG92" s="167"/>
      <c r="AH92" s="180">
        <v>170.4</v>
      </c>
      <c r="AI92" s="166">
        <v>61.501329909522099</v>
      </c>
      <c r="AJ92" s="181" t="s">
        <v>53</v>
      </c>
      <c r="AK92" s="188">
        <v>0.976211585865431</v>
      </c>
      <c r="AL92" s="171">
        <v>-39.062787535680002</v>
      </c>
      <c r="AM92" s="168"/>
      <c r="AN92" s="168"/>
      <c r="AO92" s="176">
        <v>5</v>
      </c>
      <c r="AP92" s="176">
        <v>40</v>
      </c>
      <c r="AQ92" s="167"/>
      <c r="AR92" s="180">
        <v>23.6</v>
      </c>
      <c r="AS92" s="166">
        <v>8.5177898231497799</v>
      </c>
      <c r="AT92" s="181" t="s">
        <v>54</v>
      </c>
      <c r="AU92" s="173">
        <v>0.53236186394686102</v>
      </c>
      <c r="AV92" s="174">
        <v>-29.596898421759999</v>
      </c>
      <c r="AW92" s="168"/>
      <c r="AX92" s="168"/>
      <c r="AY92" s="176">
        <v>21</v>
      </c>
      <c r="AZ92" s="176">
        <v>30</v>
      </c>
      <c r="BA92" s="167"/>
      <c r="BB92" s="184">
        <v>108.4</v>
      </c>
      <c r="BC92" s="180">
        <v>39.124085458874397</v>
      </c>
      <c r="BD92" s="181" t="s">
        <v>55</v>
      </c>
      <c r="BE92" s="178">
        <v>1.22262767058983</v>
      </c>
      <c r="BF92" s="179">
        <v>2.00620315648001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156</v>
      </c>
      <c r="D93" s="166">
        <v>3.7470341114000001</v>
      </c>
      <c r="E93" s="167"/>
      <c r="F93" s="168">
        <v>4.1000000000000002E-2</v>
      </c>
      <c r="G93" s="168">
        <v>4.1000000000000002E-2</v>
      </c>
      <c r="H93" s="169"/>
      <c r="I93" s="170">
        <v>4</v>
      </c>
      <c r="J93" s="170">
        <v>4</v>
      </c>
      <c r="K93" s="167"/>
      <c r="L93" s="171">
        <v>3100.0834300000001</v>
      </c>
      <c r="M93" s="171">
        <v>443.51569999999998</v>
      </c>
      <c r="N93" s="171">
        <v>3543.5991300000001</v>
      </c>
      <c r="O93" s="166">
        <v>945.70773167474795</v>
      </c>
      <c r="P93" s="172">
        <v>261.89100000000002</v>
      </c>
      <c r="Q93" s="178">
        <v>3.61107381190934</v>
      </c>
      <c r="R93" s="179">
        <v>2366.0217174376098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2377.0172950000001</v>
      </c>
      <c r="Y93" s="166">
        <v>634.37300657822902</v>
      </c>
      <c r="Z93" s="177">
        <v>573</v>
      </c>
      <c r="AA93" s="182">
        <v>1.1071082139236099</v>
      </c>
      <c r="AB93" s="183">
        <v>-199.44335999864001</v>
      </c>
      <c r="AC93" s="168">
        <v>1.0999999999999999E-2</v>
      </c>
      <c r="AD93" s="168">
        <v>1.0999999999999999E-2</v>
      </c>
      <c r="AE93" s="176">
        <v>0</v>
      </c>
      <c r="AF93" s="176">
        <v>200</v>
      </c>
      <c r="AG93" s="167"/>
      <c r="AH93" s="180">
        <v>232.55</v>
      </c>
      <c r="AI93" s="166">
        <v>62.062418725382898</v>
      </c>
      <c r="AJ93" s="181" t="s">
        <v>53</v>
      </c>
      <c r="AK93" s="188">
        <v>0.98511775754576103</v>
      </c>
      <c r="AL93" s="171">
        <v>-50.725778821840002</v>
      </c>
      <c r="AM93" s="168"/>
      <c r="AN93" s="168"/>
      <c r="AO93" s="176">
        <v>4</v>
      </c>
      <c r="AP93" s="176">
        <v>51</v>
      </c>
      <c r="AQ93" s="167"/>
      <c r="AR93" s="180">
        <v>26</v>
      </c>
      <c r="AS93" s="166">
        <v>6.9388212722423397</v>
      </c>
      <c r="AT93" s="181" t="s">
        <v>54</v>
      </c>
      <c r="AU93" s="173">
        <v>0.43367632951514601</v>
      </c>
      <c r="AV93" s="174">
        <v>-45.943054938880003</v>
      </c>
      <c r="AW93" s="168"/>
      <c r="AX93" s="168"/>
      <c r="AY93" s="176">
        <v>34</v>
      </c>
      <c r="AZ93" s="176">
        <v>46</v>
      </c>
      <c r="BA93" s="167"/>
      <c r="BB93" s="184">
        <v>162</v>
      </c>
      <c r="BC93" s="180">
        <v>43.234194080894603</v>
      </c>
      <c r="BD93" s="181" t="s">
        <v>55</v>
      </c>
      <c r="BE93" s="178">
        <v>1.3510685650279599</v>
      </c>
      <c r="BF93" s="179">
        <v>18.113890122240001</v>
      </c>
      <c r="BG93" s="168">
        <v>0.02</v>
      </c>
      <c r="BH93" s="168">
        <v>0.02</v>
      </c>
      <c r="BI93" s="176">
        <v>0</v>
      </c>
      <c r="BJ93" s="176">
        <v>0</v>
      </c>
      <c r="BK93" s="169"/>
      <c r="BL93" s="185">
        <v>0.8</v>
      </c>
      <c r="BM93" s="188">
        <v>0.7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157</v>
      </c>
      <c r="D94" s="166">
        <v>2.7603896103999999</v>
      </c>
      <c r="E94" s="167"/>
      <c r="F94" s="168">
        <v>0.01</v>
      </c>
      <c r="G94" s="168">
        <v>0.01</v>
      </c>
      <c r="H94" s="169"/>
      <c r="I94" s="170">
        <v>2</v>
      </c>
      <c r="J94" s="170">
        <v>2</v>
      </c>
      <c r="K94" s="167"/>
      <c r="L94" s="171">
        <v>1255.9311</v>
      </c>
      <c r="M94" s="171">
        <v>-101.48069</v>
      </c>
      <c r="N94" s="171">
        <v>1154.4504099999999</v>
      </c>
      <c r="O94" s="166">
        <v>418.22009677565501</v>
      </c>
      <c r="P94" s="172">
        <v>228.56200000000001</v>
      </c>
      <c r="Q94" s="178">
        <v>1.8297884021650801</v>
      </c>
      <c r="R94" s="179">
        <v>397.34620584130602</v>
      </c>
      <c r="S94" s="168">
        <v>0.01</v>
      </c>
      <c r="T94" s="168">
        <v>0.01</v>
      </c>
      <c r="U94" s="175">
        <v>0</v>
      </c>
      <c r="V94" s="176">
        <v>0</v>
      </c>
      <c r="W94" s="167"/>
      <c r="X94" s="175">
        <v>1020.0236650000001</v>
      </c>
      <c r="Y94" s="166">
        <v>369.52162881535799</v>
      </c>
      <c r="Z94" s="177">
        <v>573</v>
      </c>
      <c r="AA94" s="173">
        <v>0.64488940456432498</v>
      </c>
      <c r="AB94" s="174">
        <v>-878.02023111103995</v>
      </c>
      <c r="AC94" s="168"/>
      <c r="AD94" s="168"/>
      <c r="AE94" s="176">
        <v>562</v>
      </c>
      <c r="AF94" s="176">
        <v>879</v>
      </c>
      <c r="AG94" s="167"/>
      <c r="AH94" s="180">
        <v>105</v>
      </c>
      <c r="AI94" s="166">
        <v>38.038108680167298</v>
      </c>
      <c r="AJ94" s="181" t="s">
        <v>53</v>
      </c>
      <c r="AK94" s="173">
        <v>0.60377950285979898</v>
      </c>
      <c r="AL94" s="174">
        <v>-103.68545454624</v>
      </c>
      <c r="AM94" s="168"/>
      <c r="AN94" s="168"/>
      <c r="AO94" s="176">
        <v>69</v>
      </c>
      <c r="AP94" s="176">
        <v>104</v>
      </c>
      <c r="AQ94" s="167"/>
      <c r="AR94" s="180">
        <v>1</v>
      </c>
      <c r="AS94" s="166">
        <v>0.36226770171587902</v>
      </c>
      <c r="AT94" s="181" t="s">
        <v>54</v>
      </c>
      <c r="AU94" s="173">
        <v>2.2641731357242501E-2</v>
      </c>
      <c r="AV94" s="174">
        <v>-51.999480519679999</v>
      </c>
      <c r="AW94" s="168"/>
      <c r="AX94" s="168"/>
      <c r="AY94" s="176">
        <v>44</v>
      </c>
      <c r="AZ94" s="176">
        <v>52</v>
      </c>
      <c r="BA94" s="167"/>
      <c r="BB94" s="184">
        <v>52.4</v>
      </c>
      <c r="BC94" s="180">
        <v>18.9828275699121</v>
      </c>
      <c r="BD94" s="181" t="s">
        <v>55</v>
      </c>
      <c r="BE94" s="173">
        <v>0.59321336155975202</v>
      </c>
      <c r="BF94" s="174">
        <v>-53.598961039359999</v>
      </c>
      <c r="BG94" s="168"/>
      <c r="BH94" s="168"/>
      <c r="BI94" s="176">
        <v>36</v>
      </c>
      <c r="BJ94" s="176">
        <v>54</v>
      </c>
      <c r="BK94" s="169"/>
      <c r="BL94" s="185">
        <v>0.8</v>
      </c>
      <c r="BM94" s="188">
        <v>0.75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159</v>
      </c>
      <c r="C95" s="165" t="s">
        <v>160</v>
      </c>
      <c r="D95" s="166">
        <v>7.3769824669000004</v>
      </c>
      <c r="E95" s="167"/>
      <c r="F95" s="168">
        <v>0.01</v>
      </c>
      <c r="G95" s="168">
        <v>0.01</v>
      </c>
      <c r="H95" s="169"/>
      <c r="I95" s="170">
        <v>2</v>
      </c>
      <c r="J95" s="170">
        <v>2</v>
      </c>
      <c r="K95" s="167"/>
      <c r="L95" s="171">
        <v>4521.7804599999999</v>
      </c>
      <c r="M95" s="171">
        <v>1089.4382599999999</v>
      </c>
      <c r="N95" s="171">
        <v>5611.2187199999998</v>
      </c>
      <c r="O95" s="166">
        <v>760.63874967537799</v>
      </c>
      <c r="P95" s="172">
        <v>274.60399999999998</v>
      </c>
      <c r="Q95" s="178">
        <v>2.7699478145816401</v>
      </c>
      <c r="R95" s="179">
        <v>3180.3200479912698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4135.4794099999999</v>
      </c>
      <c r="Y95" s="166">
        <v>560.59227855774395</v>
      </c>
      <c r="Z95" s="177">
        <v>573</v>
      </c>
      <c r="AA95" s="188">
        <v>0.978346035877389</v>
      </c>
      <c r="AB95" s="171">
        <v>-936.93373424044103</v>
      </c>
      <c r="AC95" s="168"/>
      <c r="AD95" s="168"/>
      <c r="AE95" s="176">
        <v>92</v>
      </c>
      <c r="AF95" s="176">
        <v>937</v>
      </c>
      <c r="AG95" s="167"/>
      <c r="AH95" s="180">
        <v>348.5</v>
      </c>
      <c r="AI95" s="166">
        <v>47.241538334094599</v>
      </c>
      <c r="AJ95" s="181" t="s">
        <v>53</v>
      </c>
      <c r="AK95" s="173">
        <v>0.74986568784277097</v>
      </c>
      <c r="AL95" s="174">
        <v>-209.19987449764</v>
      </c>
      <c r="AM95" s="168"/>
      <c r="AN95" s="168"/>
      <c r="AO95" s="176">
        <v>117</v>
      </c>
      <c r="AP95" s="176">
        <v>210</v>
      </c>
      <c r="AQ95" s="167"/>
      <c r="AR95" s="180">
        <v>33.5</v>
      </c>
      <c r="AS95" s="166">
        <v>4.5411521784567199</v>
      </c>
      <c r="AT95" s="181" t="s">
        <v>54</v>
      </c>
      <c r="AU95" s="173">
        <v>0.283822011153545</v>
      </c>
      <c r="AV95" s="174">
        <v>-108.13806336448</v>
      </c>
      <c r="AW95" s="168"/>
      <c r="AX95" s="168"/>
      <c r="AY95" s="176">
        <v>85</v>
      </c>
      <c r="AZ95" s="176">
        <v>109</v>
      </c>
      <c r="BA95" s="167"/>
      <c r="BB95" s="184">
        <v>228.6</v>
      </c>
      <c r="BC95" s="180">
        <v>30.988280238662899</v>
      </c>
      <c r="BD95" s="181" t="s">
        <v>55</v>
      </c>
      <c r="BE95" s="188">
        <v>0.96838375745821503</v>
      </c>
      <c r="BF95" s="171">
        <v>-54.67612672896</v>
      </c>
      <c r="BG95" s="168"/>
      <c r="BH95" s="168"/>
      <c r="BI95" s="176">
        <v>8</v>
      </c>
      <c r="BJ95" s="176">
        <v>55</v>
      </c>
      <c r="BK95" s="169"/>
      <c r="BL95" s="185">
        <v>0.8</v>
      </c>
      <c r="BM95" s="188">
        <v>0.7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159</v>
      </c>
      <c r="C96" s="165" t="s">
        <v>161</v>
      </c>
      <c r="D96" s="166">
        <v>3.0453563145000002</v>
      </c>
      <c r="E96" s="167"/>
      <c r="F96" s="168">
        <v>0.03</v>
      </c>
      <c r="G96" s="168">
        <v>0.03</v>
      </c>
      <c r="H96" s="169"/>
      <c r="I96" s="170">
        <v>3</v>
      </c>
      <c r="J96" s="170">
        <v>3</v>
      </c>
      <c r="K96" s="167"/>
      <c r="L96" s="171">
        <v>2653.6152000000002</v>
      </c>
      <c r="M96" s="171">
        <v>2001.01722</v>
      </c>
      <c r="N96" s="171">
        <v>4654.6324199999999</v>
      </c>
      <c r="O96" s="166">
        <v>1528.43606439013</v>
      </c>
      <c r="P96" s="172">
        <v>254.25200000000001</v>
      </c>
      <c r="Q96" s="178">
        <v>6.0115006544299803</v>
      </c>
      <c r="R96" s="179">
        <v>3725.4868995908901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1534.879895</v>
      </c>
      <c r="Y96" s="166">
        <v>504.00666998863301</v>
      </c>
      <c r="Z96" s="177">
        <v>573</v>
      </c>
      <c r="AA96" s="188">
        <v>0.87959279230127796</v>
      </c>
      <c r="AB96" s="171">
        <v>-559.10710685020001</v>
      </c>
      <c r="AC96" s="168"/>
      <c r="AD96" s="168"/>
      <c r="AE96" s="176">
        <v>211</v>
      </c>
      <c r="AF96" s="176">
        <v>560</v>
      </c>
      <c r="AG96" s="167"/>
      <c r="AH96" s="180">
        <v>102.8</v>
      </c>
      <c r="AI96" s="166">
        <v>33.756312688447501</v>
      </c>
      <c r="AJ96" s="181" t="s">
        <v>53</v>
      </c>
      <c r="AK96" s="173">
        <v>0.535814487118214</v>
      </c>
      <c r="AL96" s="174">
        <v>-127.4289373762</v>
      </c>
      <c r="AM96" s="168"/>
      <c r="AN96" s="168"/>
      <c r="AO96" s="176">
        <v>90</v>
      </c>
      <c r="AP96" s="176">
        <v>128</v>
      </c>
      <c r="AQ96" s="167"/>
      <c r="AR96" s="180">
        <v>33.4</v>
      </c>
      <c r="AS96" s="166">
        <v>10.9675179357407</v>
      </c>
      <c r="AT96" s="181" t="s">
        <v>54</v>
      </c>
      <c r="AU96" s="173">
        <v>0.68546987098379397</v>
      </c>
      <c r="AV96" s="174">
        <v>-25.0708412384</v>
      </c>
      <c r="AW96" s="168"/>
      <c r="AX96" s="168"/>
      <c r="AY96" s="176">
        <v>16</v>
      </c>
      <c r="AZ96" s="176">
        <v>26</v>
      </c>
      <c r="BA96" s="167"/>
      <c r="BB96" s="184">
        <v>116.8</v>
      </c>
      <c r="BC96" s="180">
        <v>38.353475895045399</v>
      </c>
      <c r="BD96" s="181" t="s">
        <v>55</v>
      </c>
      <c r="BE96" s="178">
        <v>1.1985461217201701</v>
      </c>
      <c r="BF96" s="179">
        <v>-0.14168247680000001</v>
      </c>
      <c r="BG96" s="168">
        <v>0.02</v>
      </c>
      <c r="BH96" s="168">
        <v>0.02</v>
      </c>
      <c r="BI96" s="176">
        <v>0</v>
      </c>
      <c r="BJ96" s="176">
        <v>1</v>
      </c>
      <c r="BK96" s="169"/>
      <c r="BL96" s="185">
        <v>0.8</v>
      </c>
      <c r="BM96" s="188">
        <v>0.74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159</v>
      </c>
      <c r="C97" s="165" t="s">
        <v>163</v>
      </c>
      <c r="D97" s="166">
        <v>3.2184140155000001</v>
      </c>
      <c r="E97" s="167"/>
      <c r="F97" s="168">
        <v>3.3000000000000002E-2</v>
      </c>
      <c r="G97" s="168">
        <v>3.3000000000000002E-2</v>
      </c>
      <c r="H97" s="169"/>
      <c r="I97" s="170">
        <v>4</v>
      </c>
      <c r="J97" s="170">
        <v>4</v>
      </c>
      <c r="K97" s="167"/>
      <c r="L97" s="171">
        <v>2526.6470399999998</v>
      </c>
      <c r="M97" s="171">
        <v>2022.27611</v>
      </c>
      <c r="N97" s="171">
        <v>4548.9231499999996</v>
      </c>
      <c r="O97" s="166">
        <v>1413.4052139010801</v>
      </c>
      <c r="P97" s="172">
        <v>246.58500000000001</v>
      </c>
      <c r="Q97" s="178">
        <v>5.7319188673320802</v>
      </c>
      <c r="R97" s="179">
        <v>3596.5880059855199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1983.8778199999999</v>
      </c>
      <c r="Y97" s="166">
        <v>616.41473422796798</v>
      </c>
      <c r="Z97" s="177">
        <v>573</v>
      </c>
      <c r="AA97" s="182">
        <v>1.07576742448162</v>
      </c>
      <c r="AB97" s="183">
        <v>-229.10365705780001</v>
      </c>
      <c r="AC97" s="168">
        <v>8.0000000000000002E-3</v>
      </c>
      <c r="AD97" s="168">
        <v>8.0000000000000002E-3</v>
      </c>
      <c r="AE97" s="176">
        <v>0</v>
      </c>
      <c r="AF97" s="176">
        <v>230</v>
      </c>
      <c r="AG97" s="167"/>
      <c r="AH97" s="180">
        <v>131.9</v>
      </c>
      <c r="AI97" s="166">
        <v>40.982918718587698</v>
      </c>
      <c r="AJ97" s="181" t="s">
        <v>53</v>
      </c>
      <c r="AK97" s="173">
        <v>0.65052251934266203</v>
      </c>
      <c r="AL97" s="174">
        <v>-111.4120995718</v>
      </c>
      <c r="AM97" s="168"/>
      <c r="AN97" s="168"/>
      <c r="AO97" s="176">
        <v>71</v>
      </c>
      <c r="AP97" s="176">
        <v>112</v>
      </c>
      <c r="AQ97" s="167"/>
      <c r="AR97" s="180">
        <v>12.8</v>
      </c>
      <c r="AS97" s="166">
        <v>3.9771141743587801</v>
      </c>
      <c r="AT97" s="181" t="s">
        <v>54</v>
      </c>
      <c r="AU97" s="173">
        <v>0.24856963589742401</v>
      </c>
      <c r="AV97" s="174">
        <v>-48.993549097600003</v>
      </c>
      <c r="AW97" s="168"/>
      <c r="AX97" s="168"/>
      <c r="AY97" s="176">
        <v>39</v>
      </c>
      <c r="AZ97" s="176">
        <v>49</v>
      </c>
      <c r="BA97" s="167"/>
      <c r="BB97" s="184">
        <v>118</v>
      </c>
      <c r="BC97" s="180">
        <v>36.664021294869997</v>
      </c>
      <c r="BD97" s="181" t="s">
        <v>55</v>
      </c>
      <c r="BE97" s="182">
        <v>1.1457506654646901</v>
      </c>
      <c r="BF97" s="183">
        <v>-5.5870981952000003</v>
      </c>
      <c r="BG97" s="168">
        <v>1.4999999999999999E-2</v>
      </c>
      <c r="BH97" s="168">
        <v>1.4999999999999999E-2</v>
      </c>
      <c r="BI97" s="176">
        <v>0</v>
      </c>
      <c r="BJ97" s="176">
        <v>6</v>
      </c>
      <c r="BK97" s="169"/>
      <c r="BL97" s="185">
        <v>0.8</v>
      </c>
      <c r="BM97" s="188">
        <v>0.75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159</v>
      </c>
      <c r="C98" s="165" t="s">
        <v>165</v>
      </c>
      <c r="D98" s="166">
        <v>5.5325690623000003</v>
      </c>
      <c r="E98" s="167"/>
      <c r="F98" s="168">
        <v>0.03</v>
      </c>
      <c r="G98" s="168">
        <v>0.03</v>
      </c>
      <c r="H98" s="169"/>
      <c r="I98" s="170">
        <v>3</v>
      </c>
      <c r="J98" s="170">
        <v>3</v>
      </c>
      <c r="K98" s="167"/>
      <c r="L98" s="171">
        <v>4414.1357900000003</v>
      </c>
      <c r="M98" s="171">
        <v>-2065.3411299999998</v>
      </c>
      <c r="N98" s="171">
        <v>2348.79466</v>
      </c>
      <c r="O98" s="166">
        <v>424.53960059986298</v>
      </c>
      <c r="P98" s="172">
        <v>236.32499999999999</v>
      </c>
      <c r="Q98" s="178">
        <v>1.79642272548339</v>
      </c>
      <c r="R98" s="179">
        <v>779.81339962234301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2296.98063</v>
      </c>
      <c r="Y98" s="166">
        <v>415.17432573089297</v>
      </c>
      <c r="Z98" s="177">
        <v>573</v>
      </c>
      <c r="AA98" s="173">
        <v>0.72456252309056302</v>
      </c>
      <c r="AB98" s="174">
        <v>-1507.2138572374799</v>
      </c>
      <c r="AC98" s="168"/>
      <c r="AD98" s="168"/>
      <c r="AE98" s="176">
        <v>874</v>
      </c>
      <c r="AF98" s="176">
        <v>1508</v>
      </c>
      <c r="AG98" s="167"/>
      <c r="AH98" s="180">
        <v>209.6</v>
      </c>
      <c r="AI98" s="166">
        <v>37.884750762219099</v>
      </c>
      <c r="AJ98" s="181" t="s">
        <v>53</v>
      </c>
      <c r="AK98" s="173">
        <v>0.60134525019395402</v>
      </c>
      <c r="AL98" s="174">
        <v>-208.66222110987999</v>
      </c>
      <c r="AM98" s="168"/>
      <c r="AN98" s="168"/>
      <c r="AO98" s="176">
        <v>139</v>
      </c>
      <c r="AP98" s="176">
        <v>209</v>
      </c>
      <c r="AQ98" s="167"/>
      <c r="AR98" s="180">
        <v>37.6</v>
      </c>
      <c r="AS98" s="166">
        <v>6.7961194115431303</v>
      </c>
      <c r="AT98" s="181" t="s">
        <v>54</v>
      </c>
      <c r="AU98" s="173">
        <v>0.42475746322144597</v>
      </c>
      <c r="AV98" s="174">
        <v>-68.625325996160001</v>
      </c>
      <c r="AW98" s="168"/>
      <c r="AX98" s="168"/>
      <c r="AY98" s="176">
        <v>51</v>
      </c>
      <c r="AZ98" s="176">
        <v>69</v>
      </c>
      <c r="BA98" s="167"/>
      <c r="BB98" s="184">
        <v>215.6</v>
      </c>
      <c r="BC98" s="180">
        <v>38.969237902358998</v>
      </c>
      <c r="BD98" s="181" t="s">
        <v>55</v>
      </c>
      <c r="BE98" s="178">
        <v>1.21778868444872</v>
      </c>
      <c r="BF98" s="179">
        <v>3.14934800767998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0.71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159</v>
      </c>
      <c r="C99" s="165" t="s">
        <v>166</v>
      </c>
      <c r="D99" s="166">
        <v>4.8375503127000004</v>
      </c>
      <c r="E99" s="167"/>
      <c r="F99" s="168">
        <v>0.02</v>
      </c>
      <c r="G99" s="168">
        <v>0.02</v>
      </c>
      <c r="H99" s="169"/>
      <c r="I99" s="170">
        <v>2</v>
      </c>
      <c r="J99" s="170">
        <v>2</v>
      </c>
      <c r="K99" s="167"/>
      <c r="L99" s="171">
        <v>2800.6735600000002</v>
      </c>
      <c r="M99" s="171">
        <v>-2505.4231199999999</v>
      </c>
      <c r="N99" s="171">
        <v>295.25044000000003</v>
      </c>
      <c r="O99" s="166">
        <v>61.033047909575302</v>
      </c>
      <c r="P99" s="172">
        <v>287.5</v>
      </c>
      <c r="Q99" s="173">
        <v>0.21228886229417501</v>
      </c>
      <c r="R99" s="174">
        <v>-1373.7044178814999</v>
      </c>
      <c r="S99" s="168"/>
      <c r="T99" s="168"/>
      <c r="U99" s="175">
        <v>1096</v>
      </c>
      <c r="V99" s="176">
        <v>1374</v>
      </c>
      <c r="W99" s="167"/>
      <c r="X99" s="175">
        <v>2099.0509000000002</v>
      </c>
      <c r="Y99" s="166">
        <v>433.907817865867</v>
      </c>
      <c r="Z99" s="177">
        <v>573</v>
      </c>
      <c r="AA99" s="173">
        <v>0.75725622664200198</v>
      </c>
      <c r="AB99" s="174">
        <v>-1227.2486950125201</v>
      </c>
      <c r="AC99" s="168"/>
      <c r="AD99" s="168"/>
      <c r="AE99" s="176">
        <v>673</v>
      </c>
      <c r="AF99" s="176">
        <v>1228</v>
      </c>
      <c r="AG99" s="167"/>
      <c r="AH99" s="180">
        <v>211.7</v>
      </c>
      <c r="AI99" s="166">
        <v>43.7618187544685</v>
      </c>
      <c r="AJ99" s="181" t="s">
        <v>53</v>
      </c>
      <c r="AK99" s="173">
        <v>0.69463204372172305</v>
      </c>
      <c r="AL99" s="174">
        <v>-154.01880364012001</v>
      </c>
      <c r="AM99" s="168"/>
      <c r="AN99" s="168"/>
      <c r="AO99" s="176">
        <v>94</v>
      </c>
      <c r="AP99" s="176">
        <v>155</v>
      </c>
      <c r="AQ99" s="167"/>
      <c r="AR99" s="180">
        <v>42.7</v>
      </c>
      <c r="AS99" s="166">
        <v>8.8267815815578992</v>
      </c>
      <c r="AT99" s="181" t="s">
        <v>54</v>
      </c>
      <c r="AU99" s="173">
        <v>0.55167384884736903</v>
      </c>
      <c r="AV99" s="174">
        <v>-50.180966003839998</v>
      </c>
      <c r="AW99" s="168"/>
      <c r="AX99" s="168"/>
      <c r="AY99" s="176">
        <v>35</v>
      </c>
      <c r="AZ99" s="176">
        <v>51</v>
      </c>
      <c r="BA99" s="167"/>
      <c r="BB99" s="184">
        <v>194.8</v>
      </c>
      <c r="BC99" s="180">
        <v>40.268315037177501</v>
      </c>
      <c r="BD99" s="181" t="s">
        <v>55</v>
      </c>
      <c r="BE99" s="178">
        <v>1.2583848449118</v>
      </c>
      <c r="BF99" s="179">
        <v>9.0380679923200091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73">
        <v>0.64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159</v>
      </c>
      <c r="C100" s="165" t="s">
        <v>167</v>
      </c>
      <c r="D100" s="166">
        <v>5.7178017517999997</v>
      </c>
      <c r="E100" s="167"/>
      <c r="F100" s="168">
        <v>1.6500000000000001E-2</v>
      </c>
      <c r="G100" s="168">
        <v>1.6500000000000001E-2</v>
      </c>
      <c r="H100" s="169"/>
      <c r="I100" s="170">
        <v>3</v>
      </c>
      <c r="J100" s="170">
        <v>3</v>
      </c>
      <c r="K100" s="167"/>
      <c r="L100" s="171">
        <v>2187.3809099999999</v>
      </c>
      <c r="M100" s="171">
        <v>-611.31952000000001</v>
      </c>
      <c r="N100" s="171">
        <v>1576.0613900000001</v>
      </c>
      <c r="O100" s="166">
        <v>275.641139447314</v>
      </c>
      <c r="P100" s="172">
        <v>236.41900000000001</v>
      </c>
      <c r="Q100" s="182">
        <v>1.1659009616287801</v>
      </c>
      <c r="R100" s="183">
        <v>-46.094976830565003</v>
      </c>
      <c r="S100" s="168">
        <v>8.5000000000000006E-3</v>
      </c>
      <c r="T100" s="168">
        <v>8.5000000000000006E-3</v>
      </c>
      <c r="U100" s="175">
        <v>0</v>
      </c>
      <c r="V100" s="176">
        <v>47</v>
      </c>
      <c r="W100" s="167"/>
      <c r="X100" s="175">
        <v>2849.84701</v>
      </c>
      <c r="Y100" s="166">
        <v>498.41654777604901</v>
      </c>
      <c r="Z100" s="177">
        <v>573</v>
      </c>
      <c r="AA100" s="188">
        <v>0.86983690711352302</v>
      </c>
      <c r="AB100" s="171">
        <v>-1081.71347453768</v>
      </c>
      <c r="AC100" s="168"/>
      <c r="AD100" s="168"/>
      <c r="AE100" s="176">
        <v>427</v>
      </c>
      <c r="AF100" s="176">
        <v>1082</v>
      </c>
      <c r="AG100" s="167"/>
      <c r="AH100" s="180">
        <v>266.60000000000002</v>
      </c>
      <c r="AI100" s="166">
        <v>46.626310525032203</v>
      </c>
      <c r="AJ100" s="181" t="s">
        <v>53</v>
      </c>
      <c r="AK100" s="173">
        <v>0.74010016706400295</v>
      </c>
      <c r="AL100" s="174">
        <v>-165.66581243607999</v>
      </c>
      <c r="AM100" s="168"/>
      <c r="AN100" s="168"/>
      <c r="AO100" s="176">
        <v>94</v>
      </c>
      <c r="AP100" s="176">
        <v>166</v>
      </c>
      <c r="AQ100" s="167"/>
      <c r="AR100" s="180">
        <v>19.399999999999999</v>
      </c>
      <c r="AS100" s="166">
        <v>3.3929123187757901</v>
      </c>
      <c r="AT100" s="181" t="s">
        <v>54</v>
      </c>
      <c r="AU100" s="173">
        <v>0.21205701992348699</v>
      </c>
      <c r="AV100" s="174">
        <v>-90.381793634559997</v>
      </c>
      <c r="AW100" s="168"/>
      <c r="AX100" s="168"/>
      <c r="AY100" s="176">
        <v>73</v>
      </c>
      <c r="AZ100" s="176">
        <v>91</v>
      </c>
      <c r="BA100" s="167"/>
      <c r="BB100" s="184">
        <v>197.4</v>
      </c>
      <c r="BC100" s="180">
        <v>34.523757305481503</v>
      </c>
      <c r="BD100" s="181" t="s">
        <v>55</v>
      </c>
      <c r="BE100" s="182">
        <v>1.0788674157963001</v>
      </c>
      <c r="BF100" s="183">
        <v>-22.163587269120001</v>
      </c>
      <c r="BG100" s="168">
        <v>8.0000000000000002E-3</v>
      </c>
      <c r="BH100" s="168">
        <v>8.0000000000000002E-3</v>
      </c>
      <c r="BI100" s="176">
        <v>0</v>
      </c>
      <c r="BJ100" s="176">
        <v>23</v>
      </c>
      <c r="BK100" s="169"/>
      <c r="BL100" s="185">
        <v>0.8</v>
      </c>
      <c r="BM100" s="173">
        <v>0.63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159</v>
      </c>
      <c r="C101" s="165" t="s">
        <v>168</v>
      </c>
      <c r="D101" s="166">
        <v>3.0981008237999998</v>
      </c>
      <c r="E101" s="167"/>
      <c r="F101" s="168">
        <v>4.5999999999999999E-2</v>
      </c>
      <c r="G101" s="168">
        <v>4.5999999999999999E-2</v>
      </c>
      <c r="H101" s="169"/>
      <c r="I101" s="170">
        <v>4</v>
      </c>
      <c r="J101" s="170">
        <v>4</v>
      </c>
      <c r="K101" s="167"/>
      <c r="L101" s="171">
        <v>2498.0569999999998</v>
      </c>
      <c r="M101" s="171">
        <v>-381.70934999999997</v>
      </c>
      <c r="N101" s="171">
        <v>2116.3476500000002</v>
      </c>
      <c r="O101" s="166">
        <v>683.11128990443206</v>
      </c>
      <c r="P101" s="172">
        <v>244.03100000000001</v>
      </c>
      <c r="Q101" s="178">
        <v>2.7992807877049701</v>
      </c>
      <c r="R101" s="179">
        <v>1209.10847944071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2134.2371699999999</v>
      </c>
      <c r="Y101" s="166">
        <v>688.88564039121104</v>
      </c>
      <c r="Z101" s="177">
        <v>573</v>
      </c>
      <c r="AA101" s="178">
        <v>1.20224370050822</v>
      </c>
      <c r="AB101" s="179">
        <v>3.9830435551198198</v>
      </c>
      <c r="AC101" s="168">
        <v>0.02</v>
      </c>
      <c r="AD101" s="168">
        <v>0.02</v>
      </c>
      <c r="AE101" s="176">
        <v>0</v>
      </c>
      <c r="AF101" s="176">
        <v>0</v>
      </c>
      <c r="AG101" s="167"/>
      <c r="AH101" s="180">
        <v>132.85</v>
      </c>
      <c r="AI101" s="166">
        <v>42.881109284575103</v>
      </c>
      <c r="AJ101" s="181" t="s">
        <v>53</v>
      </c>
      <c r="AK101" s="173">
        <v>0.68065252832658896</v>
      </c>
      <c r="AL101" s="174">
        <v>-101.36642227928</v>
      </c>
      <c r="AM101" s="168"/>
      <c r="AN101" s="168"/>
      <c r="AO101" s="176">
        <v>63</v>
      </c>
      <c r="AP101" s="176">
        <v>102</v>
      </c>
      <c r="AQ101" s="167"/>
      <c r="AR101" s="180">
        <v>6.8</v>
      </c>
      <c r="AS101" s="166">
        <v>2.1948930608589401</v>
      </c>
      <c r="AT101" s="181" t="s">
        <v>54</v>
      </c>
      <c r="AU101" s="173">
        <v>0.13718081630368401</v>
      </c>
      <c r="AV101" s="174">
        <v>-52.683535816960003</v>
      </c>
      <c r="AW101" s="168"/>
      <c r="AX101" s="168"/>
      <c r="AY101" s="176">
        <v>43</v>
      </c>
      <c r="AZ101" s="176">
        <v>53</v>
      </c>
      <c r="BA101" s="167"/>
      <c r="BB101" s="184">
        <v>115.2</v>
      </c>
      <c r="BC101" s="180">
        <v>37.1840706780809</v>
      </c>
      <c r="BD101" s="181" t="s">
        <v>55</v>
      </c>
      <c r="BE101" s="182">
        <v>1.1620022086900299</v>
      </c>
      <c r="BF101" s="183">
        <v>-3.7670716339199801</v>
      </c>
      <c r="BG101" s="168">
        <v>1.6E-2</v>
      </c>
      <c r="BH101" s="168">
        <v>1.6E-2</v>
      </c>
      <c r="BI101" s="176">
        <v>0</v>
      </c>
      <c r="BJ101" s="176">
        <v>4</v>
      </c>
      <c r="BK101" s="169"/>
      <c r="BL101" s="185">
        <v>0.8</v>
      </c>
      <c r="BM101" s="188">
        <v>0.72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169</v>
      </c>
      <c r="D102" s="166">
        <v>3.3840418050999999</v>
      </c>
      <c r="E102" s="167"/>
      <c r="F102" s="168">
        <v>2.8000000000000001E-2</v>
      </c>
      <c r="G102" s="168">
        <v>2.8000000000000001E-2</v>
      </c>
      <c r="H102" s="169"/>
      <c r="I102" s="170">
        <v>3</v>
      </c>
      <c r="J102" s="170">
        <v>3</v>
      </c>
      <c r="K102" s="167"/>
      <c r="L102" s="171">
        <v>3353.85286</v>
      </c>
      <c r="M102" s="171">
        <v>549.07307000000003</v>
      </c>
      <c r="N102" s="171">
        <v>3902.9259299999999</v>
      </c>
      <c r="O102" s="166">
        <v>1153.3326580416399</v>
      </c>
      <c r="P102" s="172">
        <v>287.5</v>
      </c>
      <c r="Q102" s="178">
        <v>4.0115918540578797</v>
      </c>
      <c r="R102" s="179">
        <v>2735.4315072405002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1731.6584800000001</v>
      </c>
      <c r="Y102" s="166">
        <v>511.71308740638602</v>
      </c>
      <c r="Z102" s="177">
        <v>573</v>
      </c>
      <c r="AA102" s="188">
        <v>0.89304203735843901</v>
      </c>
      <c r="AB102" s="171">
        <v>-595.20866518675996</v>
      </c>
      <c r="AC102" s="168"/>
      <c r="AD102" s="168"/>
      <c r="AE102" s="176">
        <v>208</v>
      </c>
      <c r="AF102" s="176">
        <v>596</v>
      </c>
      <c r="AG102" s="167"/>
      <c r="AH102" s="180">
        <v>166.5</v>
      </c>
      <c r="AI102" s="166">
        <v>49.201519836153402</v>
      </c>
      <c r="AJ102" s="181" t="s">
        <v>53</v>
      </c>
      <c r="AK102" s="173">
        <v>0.78097650533576801</v>
      </c>
      <c r="AL102" s="174">
        <v>-89.333560465559998</v>
      </c>
      <c r="AM102" s="168"/>
      <c r="AN102" s="168"/>
      <c r="AO102" s="176">
        <v>47</v>
      </c>
      <c r="AP102" s="176">
        <v>90</v>
      </c>
      <c r="AQ102" s="167"/>
      <c r="AR102" s="180">
        <v>40.700000000000003</v>
      </c>
      <c r="AS102" s="166">
        <v>12.0270381821708</v>
      </c>
      <c r="AT102" s="181" t="s">
        <v>54</v>
      </c>
      <c r="AU102" s="173">
        <v>0.75168988638567702</v>
      </c>
      <c r="AV102" s="174">
        <v>-24.273602657920001</v>
      </c>
      <c r="AW102" s="168"/>
      <c r="AX102" s="168"/>
      <c r="AY102" s="176">
        <v>14</v>
      </c>
      <c r="AZ102" s="176">
        <v>25</v>
      </c>
      <c r="BA102" s="167"/>
      <c r="BB102" s="184">
        <v>128</v>
      </c>
      <c r="BC102" s="180">
        <v>37.824591825991803</v>
      </c>
      <c r="BD102" s="181" t="s">
        <v>55</v>
      </c>
      <c r="BE102" s="182">
        <v>1.1820184945622401</v>
      </c>
      <c r="BF102" s="183">
        <v>-1.94720531583999</v>
      </c>
      <c r="BG102" s="168">
        <v>1.7999999999999999E-2</v>
      </c>
      <c r="BH102" s="168">
        <v>1.7999999999999999E-2</v>
      </c>
      <c r="BI102" s="176">
        <v>0</v>
      </c>
      <c r="BJ102" s="176">
        <v>2</v>
      </c>
      <c r="BK102" s="169"/>
      <c r="BL102" s="185">
        <v>0.8</v>
      </c>
      <c r="BM102" s="188">
        <v>0.76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170</v>
      </c>
      <c r="D103" s="166">
        <v>3.3237792408</v>
      </c>
      <c r="E103" s="167"/>
      <c r="F103" s="168">
        <v>1.2999999999999999E-2</v>
      </c>
      <c r="G103" s="168">
        <v>1.2999999999999999E-2</v>
      </c>
      <c r="H103" s="169"/>
      <c r="I103" s="170">
        <v>3</v>
      </c>
      <c r="J103" s="170">
        <v>3</v>
      </c>
      <c r="K103" s="167"/>
      <c r="L103" s="171">
        <v>1450.0711699999999</v>
      </c>
      <c r="M103" s="171">
        <v>1363.3576599999999</v>
      </c>
      <c r="N103" s="171">
        <v>2813.4288299999998</v>
      </c>
      <c r="O103" s="166">
        <v>846.45478119143604</v>
      </c>
      <c r="P103" s="172">
        <v>287.5</v>
      </c>
      <c r="Q103" s="178">
        <v>2.9441905432745599</v>
      </c>
      <c r="R103" s="179">
        <v>1666.7249919240001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1882.2327150000001</v>
      </c>
      <c r="Y103" s="166">
        <v>566.29293904217502</v>
      </c>
      <c r="Z103" s="177">
        <v>573</v>
      </c>
      <c r="AA103" s="188">
        <v>0.98829483253433603</v>
      </c>
      <c r="AB103" s="171">
        <v>-403.19789097408</v>
      </c>
      <c r="AC103" s="168"/>
      <c r="AD103" s="168"/>
      <c r="AE103" s="176">
        <v>23</v>
      </c>
      <c r="AF103" s="176">
        <v>404</v>
      </c>
      <c r="AG103" s="167"/>
      <c r="AH103" s="180">
        <v>88</v>
      </c>
      <c r="AI103" s="166">
        <v>26.475885919192201</v>
      </c>
      <c r="AJ103" s="181" t="s">
        <v>53</v>
      </c>
      <c r="AK103" s="173">
        <v>0.420252157447495</v>
      </c>
      <c r="AL103" s="174">
        <v>-163.27771060448001</v>
      </c>
      <c r="AM103" s="168"/>
      <c r="AN103" s="168"/>
      <c r="AO103" s="176">
        <v>122</v>
      </c>
      <c r="AP103" s="176">
        <v>164</v>
      </c>
      <c r="AQ103" s="167"/>
      <c r="AR103" s="180">
        <v>16.600000000000001</v>
      </c>
      <c r="AS103" s="166">
        <v>4.9943148438476204</v>
      </c>
      <c r="AT103" s="181" t="s">
        <v>54</v>
      </c>
      <c r="AU103" s="173">
        <v>0.312144677740476</v>
      </c>
      <c r="AV103" s="174">
        <v>-47.216561423359998</v>
      </c>
      <c r="AW103" s="168"/>
      <c r="AX103" s="168"/>
      <c r="AY103" s="176">
        <v>37</v>
      </c>
      <c r="AZ103" s="176">
        <v>48</v>
      </c>
      <c r="BA103" s="167"/>
      <c r="BB103" s="184">
        <v>109.8</v>
      </c>
      <c r="BC103" s="180">
        <v>33.0346849309921</v>
      </c>
      <c r="BD103" s="181" t="s">
        <v>55</v>
      </c>
      <c r="BE103" s="182">
        <v>1.0323339040935</v>
      </c>
      <c r="BF103" s="183">
        <v>-17.833122846719998</v>
      </c>
      <c r="BG103" s="168">
        <v>3.0000000000000001E-3</v>
      </c>
      <c r="BH103" s="168">
        <v>3.0000000000000001E-3</v>
      </c>
      <c r="BI103" s="176">
        <v>0</v>
      </c>
      <c r="BJ103" s="176">
        <v>18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171</v>
      </c>
      <c r="D104" s="166">
        <v>7.6860129277000002</v>
      </c>
      <c r="E104" s="167"/>
      <c r="F104" s="168">
        <v>1.2E-2</v>
      </c>
      <c r="G104" s="168">
        <v>1.2E-2</v>
      </c>
      <c r="H104" s="169"/>
      <c r="I104" s="170">
        <v>3</v>
      </c>
      <c r="J104" s="170">
        <v>3</v>
      </c>
      <c r="K104" s="167"/>
      <c r="L104" s="171">
        <v>3686.2823699999999</v>
      </c>
      <c r="M104" s="171">
        <v>674.33087999999998</v>
      </c>
      <c r="N104" s="171">
        <v>4360.6132500000003</v>
      </c>
      <c r="O104" s="166">
        <v>567.34399109381798</v>
      </c>
      <c r="P104" s="172">
        <v>287.5</v>
      </c>
      <c r="Q104" s="178">
        <v>1.9733704038045801</v>
      </c>
      <c r="R104" s="179">
        <v>1708.9387899435001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4493.8920900000003</v>
      </c>
      <c r="Y104" s="166">
        <v>584.68443031161701</v>
      </c>
      <c r="Z104" s="177">
        <v>573</v>
      </c>
      <c r="AA104" s="182">
        <v>1.0203916759364999</v>
      </c>
      <c r="AB104" s="183">
        <v>-791.01039908651899</v>
      </c>
      <c r="AC104" s="168">
        <v>2E-3</v>
      </c>
      <c r="AD104" s="168">
        <v>2E-3</v>
      </c>
      <c r="AE104" s="176">
        <v>0</v>
      </c>
      <c r="AF104" s="176">
        <v>792</v>
      </c>
      <c r="AG104" s="167"/>
      <c r="AH104" s="180">
        <v>361.55</v>
      </c>
      <c r="AI104" s="166">
        <v>47.039993739405801</v>
      </c>
      <c r="AJ104" s="181" t="s">
        <v>53</v>
      </c>
      <c r="AK104" s="173">
        <v>0.74666656729215497</v>
      </c>
      <c r="AL104" s="174">
        <v>-219.51257733412001</v>
      </c>
      <c r="AM104" s="168"/>
      <c r="AN104" s="168"/>
      <c r="AO104" s="176">
        <v>123</v>
      </c>
      <c r="AP104" s="176">
        <v>220</v>
      </c>
      <c r="AQ104" s="167"/>
      <c r="AR104" s="180">
        <v>33.799999999999997</v>
      </c>
      <c r="AS104" s="166">
        <v>4.3975986402763496</v>
      </c>
      <c r="AT104" s="181" t="s">
        <v>54</v>
      </c>
      <c r="AU104" s="173">
        <v>0.27484991501727202</v>
      </c>
      <c r="AV104" s="174">
        <v>-113.77144821184</v>
      </c>
      <c r="AW104" s="168"/>
      <c r="AX104" s="168"/>
      <c r="AY104" s="176">
        <v>90</v>
      </c>
      <c r="AZ104" s="176">
        <v>114</v>
      </c>
      <c r="BA104" s="167"/>
      <c r="BB104" s="184">
        <v>236.4</v>
      </c>
      <c r="BC104" s="180">
        <v>30.757169188205001</v>
      </c>
      <c r="BD104" s="181" t="s">
        <v>55</v>
      </c>
      <c r="BE104" s="188">
        <v>0.96116153713140695</v>
      </c>
      <c r="BF104" s="171">
        <v>-58.742896423680001</v>
      </c>
      <c r="BG104" s="168"/>
      <c r="BH104" s="168"/>
      <c r="BI104" s="176">
        <v>10</v>
      </c>
      <c r="BJ104" s="176">
        <v>59</v>
      </c>
      <c r="BK104" s="169"/>
      <c r="BL104" s="185">
        <v>0.8</v>
      </c>
      <c r="BM104" s="173">
        <v>0.69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172</v>
      </c>
      <c r="D105" s="166">
        <v>8.4986669054000004</v>
      </c>
      <c r="E105" s="167"/>
      <c r="F105" s="168">
        <v>2.5999999999999999E-2</v>
      </c>
      <c r="G105" s="168">
        <v>2.5999999999999999E-2</v>
      </c>
      <c r="H105" s="169"/>
      <c r="I105" s="170">
        <v>3</v>
      </c>
      <c r="J105" s="170">
        <v>3</v>
      </c>
      <c r="K105" s="167"/>
      <c r="L105" s="171">
        <v>3504.0426400000001</v>
      </c>
      <c r="M105" s="171">
        <v>504.27287999999999</v>
      </c>
      <c r="N105" s="171">
        <v>4008.3155200000001</v>
      </c>
      <c r="O105" s="166">
        <v>471.64050134182099</v>
      </c>
      <c r="P105" s="172">
        <v>260.82400000000001</v>
      </c>
      <c r="Q105" s="178">
        <v>1.8082710998290801</v>
      </c>
      <c r="R105" s="179">
        <v>1348.3279636791401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5649.640085</v>
      </c>
      <c r="Y105" s="166">
        <v>664.76779804256796</v>
      </c>
      <c r="Z105" s="177">
        <v>573</v>
      </c>
      <c r="AA105" s="182">
        <v>1.16015322520518</v>
      </c>
      <c r="AB105" s="183">
        <v>-194.04327915304</v>
      </c>
      <c r="AC105" s="168">
        <v>1.6E-2</v>
      </c>
      <c r="AD105" s="168">
        <v>1.6E-2</v>
      </c>
      <c r="AE105" s="176">
        <v>0</v>
      </c>
      <c r="AF105" s="176">
        <v>195</v>
      </c>
      <c r="AG105" s="167"/>
      <c r="AH105" s="180">
        <v>358.8</v>
      </c>
      <c r="AI105" s="166">
        <v>42.218386012048597</v>
      </c>
      <c r="AJ105" s="181" t="s">
        <v>53</v>
      </c>
      <c r="AK105" s="173">
        <v>0.67013311130235897</v>
      </c>
      <c r="AL105" s="174">
        <v>-283.69921804824003</v>
      </c>
      <c r="AM105" s="168"/>
      <c r="AN105" s="168"/>
      <c r="AO105" s="176">
        <v>177</v>
      </c>
      <c r="AP105" s="176">
        <v>284</v>
      </c>
      <c r="AQ105" s="167"/>
      <c r="AR105" s="180">
        <v>48.8</v>
      </c>
      <c r="AS105" s="166">
        <v>5.7420770272797501</v>
      </c>
      <c r="AT105" s="181" t="s">
        <v>54</v>
      </c>
      <c r="AU105" s="173">
        <v>0.35887981420498399</v>
      </c>
      <c r="AV105" s="174">
        <v>-114.37440458368</v>
      </c>
      <c r="AW105" s="168"/>
      <c r="AX105" s="168"/>
      <c r="AY105" s="176">
        <v>88</v>
      </c>
      <c r="AZ105" s="176">
        <v>115</v>
      </c>
      <c r="BA105" s="167"/>
      <c r="BB105" s="184">
        <v>260.8</v>
      </c>
      <c r="BC105" s="180">
        <v>30.6871657523475</v>
      </c>
      <c r="BD105" s="181" t="s">
        <v>55</v>
      </c>
      <c r="BE105" s="188">
        <v>0.95897392976085905</v>
      </c>
      <c r="BF105" s="171">
        <v>-65.548809167360005</v>
      </c>
      <c r="BG105" s="168"/>
      <c r="BH105" s="168"/>
      <c r="BI105" s="176">
        <v>12</v>
      </c>
      <c r="BJ105" s="176">
        <v>66</v>
      </c>
      <c r="BK105" s="169"/>
      <c r="BL105" s="185">
        <v>0.8</v>
      </c>
      <c r="BM105" s="188">
        <v>0.73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173</v>
      </c>
      <c r="D106" s="166">
        <v>3.987589797</v>
      </c>
      <c r="E106" s="167"/>
      <c r="F106" s="168">
        <v>5.6000000000000001E-2</v>
      </c>
      <c r="G106" s="168">
        <v>5.6000000000000001E-2</v>
      </c>
      <c r="H106" s="169"/>
      <c r="I106" s="170">
        <v>5</v>
      </c>
      <c r="J106" s="170">
        <v>5</v>
      </c>
      <c r="K106" s="167"/>
      <c r="L106" s="171">
        <v>2556.8851100000002</v>
      </c>
      <c r="M106" s="171">
        <v>685.89377000000002</v>
      </c>
      <c r="N106" s="171">
        <v>3242.7788799999998</v>
      </c>
      <c r="O106" s="166">
        <v>813.21776940036602</v>
      </c>
      <c r="P106" s="172">
        <v>234.23500000000001</v>
      </c>
      <c r="Q106" s="178">
        <v>3.47180297308415</v>
      </c>
      <c r="R106" s="179">
        <v>2121.9391646796498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3572.369475</v>
      </c>
      <c r="Y106" s="166">
        <v>895.87185665075594</v>
      </c>
      <c r="Z106" s="177">
        <v>573</v>
      </c>
      <c r="AA106" s="178">
        <v>1.5634761896173699</v>
      </c>
      <c r="AB106" s="179">
        <v>830.50273058280004</v>
      </c>
      <c r="AC106" s="168">
        <v>0.02</v>
      </c>
      <c r="AD106" s="168">
        <v>0.02</v>
      </c>
      <c r="AE106" s="176">
        <v>0</v>
      </c>
      <c r="AF106" s="176">
        <v>0</v>
      </c>
      <c r="AG106" s="167"/>
      <c r="AH106" s="180">
        <v>276.05</v>
      </c>
      <c r="AI106" s="166">
        <v>69.227281153061895</v>
      </c>
      <c r="AJ106" s="181" t="s">
        <v>53</v>
      </c>
      <c r="AK106" s="182">
        <v>1.0988457325882801</v>
      </c>
      <c r="AL106" s="183">
        <v>-25.411788653199899</v>
      </c>
      <c r="AM106" s="168">
        <v>0.01</v>
      </c>
      <c r="AN106" s="168">
        <v>0.01</v>
      </c>
      <c r="AO106" s="176">
        <v>0</v>
      </c>
      <c r="AP106" s="176">
        <v>26</v>
      </c>
      <c r="AQ106" s="167"/>
      <c r="AR106" s="180">
        <v>31.8</v>
      </c>
      <c r="AS106" s="166">
        <v>7.9747420419031601</v>
      </c>
      <c r="AT106" s="181" t="s">
        <v>54</v>
      </c>
      <c r="AU106" s="173">
        <v>0.498421377618947</v>
      </c>
      <c r="AV106" s="174">
        <v>-44.761724102400002</v>
      </c>
      <c r="AW106" s="168"/>
      <c r="AX106" s="168"/>
      <c r="AY106" s="176">
        <v>33</v>
      </c>
      <c r="AZ106" s="176">
        <v>45</v>
      </c>
      <c r="BA106" s="167"/>
      <c r="BB106" s="184">
        <v>147.4</v>
      </c>
      <c r="BC106" s="180">
        <v>36.964684810582597</v>
      </c>
      <c r="BD106" s="181" t="s">
        <v>55</v>
      </c>
      <c r="BE106" s="182">
        <v>1.1551464003307099</v>
      </c>
      <c r="BF106" s="183">
        <v>-5.72344820479998</v>
      </c>
      <c r="BG106" s="168">
        <v>1.6E-2</v>
      </c>
      <c r="BH106" s="168">
        <v>1.6E-2</v>
      </c>
      <c r="BI106" s="176">
        <v>0</v>
      </c>
      <c r="BJ106" s="176">
        <v>6</v>
      </c>
      <c r="BK106" s="169"/>
      <c r="BL106" s="185">
        <v>0.8</v>
      </c>
      <c r="BM106" s="188">
        <v>0.74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174</v>
      </c>
      <c r="D107" s="166">
        <v>2.3960212849999998</v>
      </c>
      <c r="E107" s="167"/>
      <c r="F107" s="168">
        <v>2.4E-2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1893.52243</v>
      </c>
      <c r="M107" s="171">
        <v>1061.1207300000001</v>
      </c>
      <c r="N107" s="171">
        <v>2954.6431600000001</v>
      </c>
      <c r="O107" s="166">
        <v>1233.14562291128</v>
      </c>
      <c r="P107" s="172">
        <v>258.77999999999997</v>
      </c>
      <c r="Q107" s="178">
        <v>4.7652276949968302</v>
      </c>
      <c r="R107" s="179">
        <v>2210.5922942412399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1568.8338550000001</v>
      </c>
      <c r="Y107" s="166">
        <v>654.76624303026597</v>
      </c>
      <c r="Z107" s="177">
        <v>573</v>
      </c>
      <c r="AA107" s="182">
        <v>1.14269850441582</v>
      </c>
      <c r="AB107" s="183">
        <v>-78.670380566000205</v>
      </c>
      <c r="AC107" s="168">
        <v>1.4E-2</v>
      </c>
      <c r="AD107" s="168">
        <v>1.4E-2</v>
      </c>
      <c r="AE107" s="176">
        <v>0</v>
      </c>
      <c r="AF107" s="176">
        <v>79</v>
      </c>
      <c r="AG107" s="167"/>
      <c r="AH107" s="180">
        <v>137.5</v>
      </c>
      <c r="AI107" s="166">
        <v>57.3868023881098</v>
      </c>
      <c r="AJ107" s="181" t="s">
        <v>53</v>
      </c>
      <c r="AK107" s="188">
        <v>0.91090162520809204</v>
      </c>
      <c r="AL107" s="171">
        <v>-43.639209145999999</v>
      </c>
      <c r="AM107" s="168"/>
      <c r="AN107" s="168"/>
      <c r="AO107" s="176">
        <v>14</v>
      </c>
      <c r="AP107" s="176">
        <v>44</v>
      </c>
      <c r="AQ107" s="167"/>
      <c r="AR107" s="180">
        <v>9</v>
      </c>
      <c r="AS107" s="166">
        <v>3.7562270654035501</v>
      </c>
      <c r="AT107" s="181" t="s">
        <v>54</v>
      </c>
      <c r="AU107" s="173">
        <v>0.23476419158772199</v>
      </c>
      <c r="AV107" s="174">
        <v>-37.003608671999999</v>
      </c>
      <c r="AW107" s="168"/>
      <c r="AX107" s="168"/>
      <c r="AY107" s="176">
        <v>30</v>
      </c>
      <c r="AZ107" s="176">
        <v>38</v>
      </c>
      <c r="BA107" s="167"/>
      <c r="BB107" s="184">
        <v>66.2</v>
      </c>
      <c r="BC107" s="180">
        <v>27.629136858857201</v>
      </c>
      <c r="BD107" s="181" t="s">
        <v>55</v>
      </c>
      <c r="BE107" s="188">
        <v>0.86341052683928898</v>
      </c>
      <c r="BF107" s="171">
        <v>-25.807217344000001</v>
      </c>
      <c r="BG107" s="168"/>
      <c r="BH107" s="168"/>
      <c r="BI107" s="176">
        <v>11</v>
      </c>
      <c r="BJ107" s="176">
        <v>26</v>
      </c>
      <c r="BK107" s="169"/>
      <c r="BL107" s="185">
        <v>0.8</v>
      </c>
      <c r="BM107" s="188">
        <v>0.73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175</v>
      </c>
      <c r="B108" s="165" t="s">
        <v>176</v>
      </c>
      <c r="C108" s="165" t="s">
        <v>177</v>
      </c>
      <c r="D108" s="166">
        <v>5.4250344558999997</v>
      </c>
      <c r="E108" s="167"/>
      <c r="F108" s="168">
        <v>3.5000000000000003E-2</v>
      </c>
      <c r="G108" s="168">
        <v>3.5000000000000003E-2</v>
      </c>
      <c r="H108" s="169"/>
      <c r="I108" s="170">
        <v>6</v>
      </c>
      <c r="J108" s="170">
        <v>6</v>
      </c>
      <c r="K108" s="167"/>
      <c r="L108" s="171">
        <v>3739.9521</v>
      </c>
      <c r="M108" s="171">
        <v>2446.70118</v>
      </c>
      <c r="N108" s="171">
        <v>6186.6532800000004</v>
      </c>
      <c r="O108" s="166">
        <v>1140.3896749949099</v>
      </c>
      <c r="P108" s="172">
        <v>227.6</v>
      </c>
      <c r="Q108" s="178">
        <v>5.0104994507685001</v>
      </c>
      <c r="R108" s="179">
        <v>4704.9678694045897</v>
      </c>
      <c r="S108" s="168">
        <v>0.01</v>
      </c>
      <c r="T108" s="168">
        <v>0.01</v>
      </c>
      <c r="U108" s="175">
        <v>0</v>
      </c>
      <c r="V108" s="176">
        <v>0</v>
      </c>
      <c r="W108" s="167"/>
      <c r="X108" s="175">
        <v>3122.9293499999999</v>
      </c>
      <c r="Y108" s="166">
        <v>575.65152357763498</v>
      </c>
      <c r="Z108" s="177">
        <v>573</v>
      </c>
      <c r="AA108" s="182">
        <v>1.00462744079866</v>
      </c>
      <c r="AB108" s="183">
        <v>-607.32434187683998</v>
      </c>
      <c r="AC108" s="168">
        <v>1E-3</v>
      </c>
      <c r="AD108" s="168">
        <v>1E-3</v>
      </c>
      <c r="AE108" s="176">
        <v>0</v>
      </c>
      <c r="AF108" s="176">
        <v>608</v>
      </c>
      <c r="AG108" s="167"/>
      <c r="AH108" s="180">
        <v>356.35</v>
      </c>
      <c r="AI108" s="166">
        <v>65.686218750638801</v>
      </c>
      <c r="AJ108" s="181" t="s">
        <v>53</v>
      </c>
      <c r="AK108" s="182">
        <v>1.04263839286728</v>
      </c>
      <c r="AL108" s="183">
        <v>-53.782604866040003</v>
      </c>
      <c r="AM108" s="168">
        <v>4.0000000000000001E-3</v>
      </c>
      <c r="AN108" s="168">
        <v>4.0000000000000001E-3</v>
      </c>
      <c r="AO108" s="176">
        <v>0</v>
      </c>
      <c r="AP108" s="176">
        <v>54</v>
      </c>
      <c r="AQ108" s="167"/>
      <c r="AR108" s="180">
        <v>55.6</v>
      </c>
      <c r="AS108" s="166">
        <v>10.248782832988701</v>
      </c>
      <c r="AT108" s="181" t="s">
        <v>54</v>
      </c>
      <c r="AU108" s="173">
        <v>0.64054892706179201</v>
      </c>
      <c r="AV108" s="174">
        <v>-48.560661553279999</v>
      </c>
      <c r="AW108" s="168"/>
      <c r="AX108" s="168"/>
      <c r="AY108" s="176">
        <v>32</v>
      </c>
      <c r="AZ108" s="176">
        <v>49</v>
      </c>
      <c r="BA108" s="167"/>
      <c r="BB108" s="184">
        <v>228.4</v>
      </c>
      <c r="BC108" s="180">
        <v>42.101115090910298</v>
      </c>
      <c r="BD108" s="181" t="s">
        <v>55</v>
      </c>
      <c r="BE108" s="178">
        <v>1.3156598465909499</v>
      </c>
      <c r="BF108" s="179">
        <v>20.078676893440001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82">
        <v>0.83</v>
      </c>
      <c r="BN108" s="186">
        <v>1.1249999999999999E-3</v>
      </c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175</v>
      </c>
      <c r="B109" s="165" t="s">
        <v>176</v>
      </c>
      <c r="C109" s="165" t="s">
        <v>178</v>
      </c>
      <c r="D109" s="166">
        <v>9.6966778925000003</v>
      </c>
      <c r="E109" s="167"/>
      <c r="F109" s="168">
        <v>7.85E-2</v>
      </c>
      <c r="G109" s="168">
        <v>7.85E-2</v>
      </c>
      <c r="H109" s="169"/>
      <c r="I109" s="170">
        <v>6</v>
      </c>
      <c r="J109" s="170">
        <v>6</v>
      </c>
      <c r="K109" s="167"/>
      <c r="L109" s="171">
        <v>6343.8212599999997</v>
      </c>
      <c r="M109" s="171">
        <v>1381.58349</v>
      </c>
      <c r="N109" s="171">
        <v>7725.4047499999997</v>
      </c>
      <c r="O109" s="166">
        <v>796.70633959856502</v>
      </c>
      <c r="P109" s="172">
        <v>242.374</v>
      </c>
      <c r="Q109" s="178">
        <v>3.2870949012623698</v>
      </c>
      <c r="R109" s="179">
        <v>4905.13762097985</v>
      </c>
      <c r="S109" s="168">
        <v>0.01</v>
      </c>
      <c r="T109" s="168">
        <v>0.01</v>
      </c>
      <c r="U109" s="175">
        <v>0</v>
      </c>
      <c r="V109" s="176">
        <v>0</v>
      </c>
      <c r="W109" s="167"/>
      <c r="X109" s="175">
        <v>7099.0374549999997</v>
      </c>
      <c r="Y109" s="166">
        <v>732.11026845501704</v>
      </c>
      <c r="Z109" s="177">
        <v>573</v>
      </c>
      <c r="AA109" s="178">
        <v>1.27767935157944</v>
      </c>
      <c r="AB109" s="179">
        <v>431.60173611699901</v>
      </c>
      <c r="AC109" s="168">
        <v>0.02</v>
      </c>
      <c r="AD109" s="168">
        <v>0.02</v>
      </c>
      <c r="AE109" s="176">
        <v>0</v>
      </c>
      <c r="AF109" s="176">
        <v>0</v>
      </c>
      <c r="AG109" s="167"/>
      <c r="AH109" s="180">
        <v>793.5</v>
      </c>
      <c r="AI109" s="166">
        <v>81.832150020548895</v>
      </c>
      <c r="AJ109" s="181" t="s">
        <v>53</v>
      </c>
      <c r="AK109" s="178">
        <v>1.29892301619919</v>
      </c>
      <c r="AL109" s="179">
        <v>60.431151327000102</v>
      </c>
      <c r="AM109" s="168">
        <v>0.02</v>
      </c>
      <c r="AN109" s="168">
        <v>0.02</v>
      </c>
      <c r="AO109" s="176">
        <v>0</v>
      </c>
      <c r="AP109" s="176">
        <v>0</v>
      </c>
      <c r="AQ109" s="167"/>
      <c r="AR109" s="180">
        <v>181.1</v>
      </c>
      <c r="AS109" s="166">
        <v>18.6764995194977</v>
      </c>
      <c r="AT109" s="181" t="s">
        <v>54</v>
      </c>
      <c r="AU109" s="182">
        <v>1.1672812199686</v>
      </c>
      <c r="AV109" s="183">
        <v>-5.0762155360000101</v>
      </c>
      <c r="AW109" s="168">
        <v>8.5000000000000006E-3</v>
      </c>
      <c r="AX109" s="168">
        <v>8.5000000000000006E-3</v>
      </c>
      <c r="AY109" s="176">
        <v>0</v>
      </c>
      <c r="AZ109" s="176">
        <v>6</v>
      </c>
      <c r="BA109" s="167"/>
      <c r="BB109" s="184">
        <v>517.20000000000005</v>
      </c>
      <c r="BC109" s="180">
        <v>53.3378550606527</v>
      </c>
      <c r="BD109" s="181" t="s">
        <v>55</v>
      </c>
      <c r="BE109" s="178">
        <v>1.6668079706454</v>
      </c>
      <c r="BF109" s="179">
        <v>144.84756892799999</v>
      </c>
      <c r="BG109" s="168">
        <v>0.02</v>
      </c>
      <c r="BH109" s="168">
        <v>0.02</v>
      </c>
      <c r="BI109" s="176">
        <v>0</v>
      </c>
      <c r="BJ109" s="176">
        <v>0</v>
      </c>
      <c r="BK109" s="169"/>
      <c r="BL109" s="185">
        <v>0.8</v>
      </c>
      <c r="BM109" s="188">
        <v>0.77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175</v>
      </c>
      <c r="B110" s="165" t="s">
        <v>176</v>
      </c>
      <c r="C110" s="165" t="s">
        <v>179</v>
      </c>
      <c r="D110" s="166">
        <v>2.7443158291</v>
      </c>
      <c r="E110" s="167"/>
      <c r="F110" s="168">
        <v>0.08</v>
      </c>
      <c r="G110" s="168">
        <v>0.08</v>
      </c>
      <c r="H110" s="169"/>
      <c r="I110" s="170">
        <v>7</v>
      </c>
      <c r="J110" s="170">
        <v>7</v>
      </c>
      <c r="K110" s="167"/>
      <c r="L110" s="171">
        <v>874.50418000000002</v>
      </c>
      <c r="M110" s="171">
        <v>2795.08718</v>
      </c>
      <c r="N110" s="171">
        <v>3669.5913599999999</v>
      </c>
      <c r="O110" s="166">
        <v>1337.16073095109</v>
      </c>
      <c r="P110" s="172">
        <v>212.5</v>
      </c>
      <c r="Q110" s="178">
        <v>6.2925210868286596</v>
      </c>
      <c r="R110" s="179">
        <v>2969.7908235794998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2044.14849</v>
      </c>
      <c r="Y110" s="166">
        <v>744.86634093801797</v>
      </c>
      <c r="Z110" s="177">
        <v>573</v>
      </c>
      <c r="AA110" s="178">
        <v>1.2999412581815299</v>
      </c>
      <c r="AB110" s="179">
        <v>157.15692591083999</v>
      </c>
      <c r="AC110" s="168">
        <v>0.02</v>
      </c>
      <c r="AD110" s="168">
        <v>0.02</v>
      </c>
      <c r="AE110" s="176">
        <v>0</v>
      </c>
      <c r="AF110" s="176">
        <v>0</v>
      </c>
      <c r="AG110" s="167"/>
      <c r="AH110" s="180">
        <v>235.75</v>
      </c>
      <c r="AI110" s="166">
        <v>85.904835551422096</v>
      </c>
      <c r="AJ110" s="181" t="s">
        <v>53</v>
      </c>
      <c r="AK110" s="178">
        <v>1.36356881827654</v>
      </c>
      <c r="AL110" s="179">
        <v>28.279723320039999</v>
      </c>
      <c r="AM110" s="168">
        <v>0.02</v>
      </c>
      <c r="AN110" s="168">
        <v>0.02</v>
      </c>
      <c r="AO110" s="176">
        <v>0</v>
      </c>
      <c r="AP110" s="176">
        <v>0</v>
      </c>
      <c r="AQ110" s="167"/>
      <c r="AR110" s="180">
        <v>67.599999999999994</v>
      </c>
      <c r="AS110" s="166">
        <v>24.632733333090702</v>
      </c>
      <c r="AT110" s="181" t="s">
        <v>54</v>
      </c>
      <c r="AU110" s="178">
        <v>1.53954583331817</v>
      </c>
      <c r="AV110" s="179">
        <v>14.90913608128</v>
      </c>
      <c r="AW110" s="168">
        <v>0.01</v>
      </c>
      <c r="AX110" s="168">
        <v>0.01</v>
      </c>
      <c r="AY110" s="176">
        <v>0</v>
      </c>
      <c r="AZ110" s="176">
        <v>0</v>
      </c>
      <c r="BA110" s="167"/>
      <c r="BB110" s="184">
        <v>168</v>
      </c>
      <c r="BC110" s="180">
        <v>61.217443786379199</v>
      </c>
      <c r="BD110" s="181" t="s">
        <v>55</v>
      </c>
      <c r="BE110" s="178">
        <v>1.91304511832435</v>
      </c>
      <c r="BF110" s="179">
        <v>62.618272162559997</v>
      </c>
      <c r="BG110" s="168">
        <v>0.02</v>
      </c>
      <c r="BH110" s="168">
        <v>0.02</v>
      </c>
      <c r="BI110" s="176">
        <v>0</v>
      </c>
      <c r="BJ110" s="176">
        <v>0</v>
      </c>
      <c r="BK110" s="169"/>
      <c r="BL110" s="185">
        <v>0.8</v>
      </c>
      <c r="BM110" s="182">
        <v>0.87</v>
      </c>
      <c r="BN110" s="186">
        <v>2.6250000000000002E-3</v>
      </c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175</v>
      </c>
      <c r="B111" s="165" t="s">
        <v>176</v>
      </c>
      <c r="C111" s="165" t="s">
        <v>180</v>
      </c>
      <c r="D111" s="166">
        <v>3.0633542255999999</v>
      </c>
      <c r="E111" s="167"/>
      <c r="F111" s="168">
        <v>3.1E-2</v>
      </c>
      <c r="G111" s="168">
        <v>3.1E-2</v>
      </c>
      <c r="H111" s="169"/>
      <c r="I111" s="170">
        <v>5</v>
      </c>
      <c r="J111" s="170">
        <v>5</v>
      </c>
      <c r="K111" s="167"/>
      <c r="L111" s="171">
        <v>767.08726000000001</v>
      </c>
      <c r="M111" s="171">
        <v>1384.97857</v>
      </c>
      <c r="N111" s="171">
        <v>2152.06583</v>
      </c>
      <c r="O111" s="166">
        <v>702.51941875200203</v>
      </c>
      <c r="P111" s="172">
        <v>212.5</v>
      </c>
      <c r="Q111" s="178">
        <v>3.3059737353035401</v>
      </c>
      <c r="R111" s="179">
        <v>1370.910502472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1731.480415</v>
      </c>
      <c r="Y111" s="166">
        <v>565.22370169609303</v>
      </c>
      <c r="Z111" s="177">
        <v>573</v>
      </c>
      <c r="AA111" s="188">
        <v>0.98642879877154099</v>
      </c>
      <c r="AB111" s="171">
        <v>-374.88195052255998</v>
      </c>
      <c r="AC111" s="168"/>
      <c r="AD111" s="168"/>
      <c r="AE111" s="176">
        <v>24</v>
      </c>
      <c r="AF111" s="176">
        <v>375</v>
      </c>
      <c r="AG111" s="167"/>
      <c r="AH111" s="180">
        <v>174.9</v>
      </c>
      <c r="AI111" s="166">
        <v>57.094278728325499</v>
      </c>
      <c r="AJ111" s="181" t="s">
        <v>53</v>
      </c>
      <c r="AK111" s="188">
        <v>0.90625839251310203</v>
      </c>
      <c r="AL111" s="171">
        <v>-56.689579455359997</v>
      </c>
      <c r="AM111" s="168"/>
      <c r="AN111" s="168"/>
      <c r="AO111" s="176">
        <v>19</v>
      </c>
      <c r="AP111" s="176">
        <v>57</v>
      </c>
      <c r="AQ111" s="167"/>
      <c r="AR111" s="180">
        <v>60.1</v>
      </c>
      <c r="AS111" s="166">
        <v>19.6190174475263</v>
      </c>
      <c r="AT111" s="181" t="s">
        <v>54</v>
      </c>
      <c r="AU111" s="178">
        <v>1.2261885904704</v>
      </c>
      <c r="AV111" s="179">
        <v>1.2835988684800099</v>
      </c>
      <c r="AW111" s="168">
        <v>0.01</v>
      </c>
      <c r="AX111" s="168">
        <v>0.01</v>
      </c>
      <c r="AY111" s="176">
        <v>0</v>
      </c>
      <c r="AZ111" s="176">
        <v>0</v>
      </c>
      <c r="BA111" s="167"/>
      <c r="BB111" s="184">
        <v>109.2</v>
      </c>
      <c r="BC111" s="180">
        <v>35.647199754906502</v>
      </c>
      <c r="BD111" s="181" t="s">
        <v>55</v>
      </c>
      <c r="BE111" s="182">
        <v>1.11397499234083</v>
      </c>
      <c r="BF111" s="183">
        <v>-8.4328022630399904</v>
      </c>
      <c r="BG111" s="168">
        <v>1.0999999999999999E-2</v>
      </c>
      <c r="BH111" s="168">
        <v>1.0999999999999999E-2</v>
      </c>
      <c r="BI111" s="176">
        <v>0</v>
      </c>
      <c r="BJ111" s="176">
        <v>9</v>
      </c>
      <c r="BK111" s="169"/>
      <c r="BL111" s="185">
        <v>0.8</v>
      </c>
      <c r="BM111" s="182">
        <v>0.86</v>
      </c>
      <c r="BN111" s="186">
        <v>2.2499999999999998E-3</v>
      </c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175</v>
      </c>
      <c r="B112" s="165" t="s">
        <v>176</v>
      </c>
      <c r="C112" s="165" t="s">
        <v>181</v>
      </c>
      <c r="D112" s="166">
        <v>2.9594163433</v>
      </c>
      <c r="E112" s="167"/>
      <c r="F112" s="168">
        <v>0.08</v>
      </c>
      <c r="G112" s="168">
        <v>0.08</v>
      </c>
      <c r="H112" s="169"/>
      <c r="I112" s="170">
        <v>7</v>
      </c>
      <c r="J112" s="170">
        <v>7</v>
      </c>
      <c r="K112" s="167"/>
      <c r="L112" s="171">
        <v>1178.88825</v>
      </c>
      <c r="M112" s="171">
        <v>-0.37528</v>
      </c>
      <c r="N112" s="171">
        <v>1178.51297</v>
      </c>
      <c r="O112" s="166">
        <v>398.22479613863902</v>
      </c>
      <c r="P112" s="172">
        <v>221.85</v>
      </c>
      <c r="Q112" s="178">
        <v>1.7950182381728199</v>
      </c>
      <c r="R112" s="179">
        <v>390.65715108667399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2405.55935</v>
      </c>
      <c r="Y112" s="166">
        <v>812.849248280354</v>
      </c>
      <c r="Z112" s="177">
        <v>573</v>
      </c>
      <c r="AA112" s="178">
        <v>1.4185850755328999</v>
      </c>
      <c r="AB112" s="179">
        <v>370.66467234691999</v>
      </c>
      <c r="AC112" s="168">
        <v>0.02</v>
      </c>
      <c r="AD112" s="168">
        <v>0.02</v>
      </c>
      <c r="AE112" s="176">
        <v>0</v>
      </c>
      <c r="AF112" s="176">
        <v>0</v>
      </c>
      <c r="AG112" s="167"/>
      <c r="AH112" s="180">
        <v>265.5</v>
      </c>
      <c r="AI112" s="166">
        <v>89.713635798856501</v>
      </c>
      <c r="AJ112" s="181" t="s">
        <v>53</v>
      </c>
      <c r="AK112" s="178">
        <v>1.4240259650612099</v>
      </c>
      <c r="AL112" s="179">
        <v>41.768124446519998</v>
      </c>
      <c r="AM112" s="168">
        <v>0.02</v>
      </c>
      <c r="AN112" s="168">
        <v>0.02</v>
      </c>
      <c r="AO112" s="176">
        <v>0</v>
      </c>
      <c r="AP112" s="176">
        <v>0</v>
      </c>
      <c r="AQ112" s="167"/>
      <c r="AR112" s="180">
        <v>74.5</v>
      </c>
      <c r="AS112" s="166">
        <v>25.173882738285499</v>
      </c>
      <c r="AT112" s="181" t="s">
        <v>54</v>
      </c>
      <c r="AU112" s="178">
        <v>1.5733676711428499</v>
      </c>
      <c r="AV112" s="179">
        <v>17.67920620864</v>
      </c>
      <c r="AW112" s="168">
        <v>0.01</v>
      </c>
      <c r="AX112" s="168">
        <v>0.01</v>
      </c>
      <c r="AY112" s="176">
        <v>0</v>
      </c>
      <c r="AZ112" s="176">
        <v>0</v>
      </c>
      <c r="BA112" s="167"/>
      <c r="BB112" s="184">
        <v>201</v>
      </c>
      <c r="BC112" s="180">
        <v>67.918797723428099</v>
      </c>
      <c r="BD112" s="181" t="s">
        <v>55</v>
      </c>
      <c r="BE112" s="178">
        <v>2.1224624288571299</v>
      </c>
      <c r="BF112" s="179">
        <v>87.358412417279993</v>
      </c>
      <c r="BG112" s="168">
        <v>0.02</v>
      </c>
      <c r="BH112" s="168">
        <v>0.02</v>
      </c>
      <c r="BI112" s="176">
        <v>0</v>
      </c>
      <c r="BJ112" s="176">
        <v>0</v>
      </c>
      <c r="BK112" s="169"/>
      <c r="BL112" s="185">
        <v>0.8</v>
      </c>
      <c r="BM112" s="182">
        <v>0.86</v>
      </c>
      <c r="BN112" s="186">
        <v>2.2499999999999998E-3</v>
      </c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175</v>
      </c>
      <c r="B113" s="165" t="s">
        <v>176</v>
      </c>
      <c r="C113" s="165" t="s">
        <v>182</v>
      </c>
      <c r="D113" s="166">
        <v>3.2638924002</v>
      </c>
      <c r="E113" s="167"/>
      <c r="F113" s="168">
        <v>3.1E-2</v>
      </c>
      <c r="G113" s="168">
        <v>3.1E-2</v>
      </c>
      <c r="H113" s="169"/>
      <c r="I113" s="170">
        <v>4</v>
      </c>
      <c r="J113" s="170">
        <v>4</v>
      </c>
      <c r="K113" s="167"/>
      <c r="L113" s="171">
        <v>1087.31627</v>
      </c>
      <c r="M113" s="171">
        <v>755.75887999999998</v>
      </c>
      <c r="N113" s="171">
        <v>1843.0751499999999</v>
      </c>
      <c r="O113" s="166">
        <v>564.68624697525604</v>
      </c>
      <c r="P113" s="172">
        <v>225.95400000000001</v>
      </c>
      <c r="Q113" s="178">
        <v>2.4991203828002901</v>
      </c>
      <c r="R113" s="179">
        <v>958.08769792625105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1889.9922200000001</v>
      </c>
      <c r="Y113" s="166">
        <v>579.06082317057599</v>
      </c>
      <c r="Z113" s="177">
        <v>573</v>
      </c>
      <c r="AA113" s="182">
        <v>1.01057735282823</v>
      </c>
      <c r="AB113" s="183">
        <v>-354.26019437752001</v>
      </c>
      <c r="AC113" s="168">
        <v>1E-3</v>
      </c>
      <c r="AD113" s="168">
        <v>1E-3</v>
      </c>
      <c r="AE113" s="176">
        <v>0</v>
      </c>
      <c r="AF113" s="176">
        <v>355</v>
      </c>
      <c r="AG113" s="167"/>
      <c r="AH113" s="180">
        <v>178.25</v>
      </c>
      <c r="AI113" s="166">
        <v>54.612707204770999</v>
      </c>
      <c r="AJ113" s="181" t="s">
        <v>53</v>
      </c>
      <c r="AK113" s="188">
        <v>0.86686836832969905</v>
      </c>
      <c r="AL113" s="171">
        <v>-68.500265455120001</v>
      </c>
      <c r="AM113" s="168"/>
      <c r="AN113" s="168"/>
      <c r="AO113" s="176">
        <v>28</v>
      </c>
      <c r="AP113" s="176">
        <v>69</v>
      </c>
      <c r="AQ113" s="167"/>
      <c r="AR113" s="180">
        <v>32.1</v>
      </c>
      <c r="AS113" s="166">
        <v>9.8348830365955209</v>
      </c>
      <c r="AT113" s="181" t="s">
        <v>54</v>
      </c>
      <c r="AU113" s="173">
        <v>0.61468018978722005</v>
      </c>
      <c r="AV113" s="174">
        <v>-30.56673408384</v>
      </c>
      <c r="AW113" s="168"/>
      <c r="AX113" s="168"/>
      <c r="AY113" s="176">
        <v>21</v>
      </c>
      <c r="AZ113" s="176">
        <v>31</v>
      </c>
      <c r="BA113" s="167"/>
      <c r="BB113" s="184">
        <v>132</v>
      </c>
      <c r="BC113" s="180">
        <v>40.442509683196498</v>
      </c>
      <c r="BD113" s="181" t="s">
        <v>55</v>
      </c>
      <c r="BE113" s="178">
        <v>1.2638284275998899</v>
      </c>
      <c r="BF113" s="179">
        <v>6.6665318323199996</v>
      </c>
      <c r="BG113" s="168">
        <v>0.02</v>
      </c>
      <c r="BH113" s="168">
        <v>0.02</v>
      </c>
      <c r="BI113" s="176">
        <v>0</v>
      </c>
      <c r="BJ113" s="176">
        <v>0</v>
      </c>
      <c r="BK113" s="169"/>
      <c r="BL113" s="185">
        <v>0.8</v>
      </c>
      <c r="BM113" s="188">
        <v>0.79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175</v>
      </c>
      <c r="B114" s="165" t="s">
        <v>176</v>
      </c>
      <c r="C114" s="165" t="s">
        <v>183</v>
      </c>
      <c r="D114" s="166">
        <v>2.4787637980000001</v>
      </c>
      <c r="E114" s="167"/>
      <c r="F114" s="168">
        <v>3.7999999999999999E-2</v>
      </c>
      <c r="G114" s="168">
        <v>3.7999999999999999E-2</v>
      </c>
      <c r="H114" s="169"/>
      <c r="I114" s="170">
        <v>5</v>
      </c>
      <c r="J114" s="170">
        <v>5</v>
      </c>
      <c r="K114" s="167"/>
      <c r="L114" s="171">
        <v>293.61183</v>
      </c>
      <c r="M114" s="171">
        <v>2105.3214800000001</v>
      </c>
      <c r="N114" s="171">
        <v>2398.9333099999999</v>
      </c>
      <c r="O114" s="166">
        <v>967.79423353511504</v>
      </c>
      <c r="P114" s="172">
        <v>224.404</v>
      </c>
      <c r="Q114" s="178">
        <v>4.3127316515530696</v>
      </c>
      <c r="R114" s="179">
        <v>1731.43989640833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1277.4982399999999</v>
      </c>
      <c r="Y114" s="166">
        <v>515.37715736802102</v>
      </c>
      <c r="Z114" s="177">
        <v>573</v>
      </c>
      <c r="AA114" s="188">
        <v>0.89943657481330097</v>
      </c>
      <c r="AB114" s="171">
        <v>-426.89974750480002</v>
      </c>
      <c r="AC114" s="168"/>
      <c r="AD114" s="168"/>
      <c r="AE114" s="176">
        <v>143</v>
      </c>
      <c r="AF114" s="176">
        <v>427</v>
      </c>
      <c r="AG114" s="167"/>
      <c r="AH114" s="180">
        <v>173.3</v>
      </c>
      <c r="AI114" s="166">
        <v>69.913882129401699</v>
      </c>
      <c r="AJ114" s="181" t="s">
        <v>53</v>
      </c>
      <c r="AK114" s="182">
        <v>1.1097441607841501</v>
      </c>
      <c r="AL114" s="183">
        <v>-14.0945431288</v>
      </c>
      <c r="AM114" s="168">
        <v>1.0999999999999999E-2</v>
      </c>
      <c r="AN114" s="168">
        <v>1.0999999999999999E-2</v>
      </c>
      <c r="AO114" s="176">
        <v>0</v>
      </c>
      <c r="AP114" s="176">
        <v>15</v>
      </c>
      <c r="AQ114" s="167"/>
      <c r="AR114" s="180">
        <v>37.9</v>
      </c>
      <c r="AS114" s="166">
        <v>15.2898795885997</v>
      </c>
      <c r="AT114" s="181" t="s">
        <v>54</v>
      </c>
      <c r="AU114" s="188">
        <v>0.95561747428747901</v>
      </c>
      <c r="AV114" s="171">
        <v>-9.6922649215999996</v>
      </c>
      <c r="AW114" s="168"/>
      <c r="AX114" s="168"/>
      <c r="AY114" s="176">
        <v>2</v>
      </c>
      <c r="AZ114" s="176">
        <v>10</v>
      </c>
      <c r="BA114" s="167"/>
      <c r="BB114" s="184">
        <v>93.2</v>
      </c>
      <c r="BC114" s="180">
        <v>37.599387273284698</v>
      </c>
      <c r="BD114" s="181" t="s">
        <v>55</v>
      </c>
      <c r="BE114" s="182">
        <v>1.1749808522901499</v>
      </c>
      <c r="BF114" s="183">
        <v>-1.98452984319999</v>
      </c>
      <c r="BG114" s="168">
        <v>1.7000000000000001E-2</v>
      </c>
      <c r="BH114" s="168">
        <v>1.7000000000000001E-2</v>
      </c>
      <c r="BI114" s="176">
        <v>0</v>
      </c>
      <c r="BJ114" s="176">
        <v>2</v>
      </c>
      <c r="BK114" s="169"/>
      <c r="BL114" s="185">
        <v>0.8</v>
      </c>
      <c r="BM114" s="182">
        <v>0.84</v>
      </c>
      <c r="BN114" s="186">
        <v>1.5E-3</v>
      </c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175</v>
      </c>
      <c r="B115" s="165" t="s">
        <v>176</v>
      </c>
      <c r="C115" s="165" t="s">
        <v>184</v>
      </c>
      <c r="D115" s="166">
        <v>6.4345186343999998</v>
      </c>
      <c r="E115" s="167"/>
      <c r="F115" s="168">
        <v>0.03</v>
      </c>
      <c r="G115" s="168">
        <v>0.03</v>
      </c>
      <c r="H115" s="169"/>
      <c r="I115" s="170">
        <v>5</v>
      </c>
      <c r="J115" s="170">
        <v>5</v>
      </c>
      <c r="K115" s="167"/>
      <c r="L115" s="171">
        <v>2753.2063899999998</v>
      </c>
      <c r="M115" s="171">
        <v>-574.90269999999998</v>
      </c>
      <c r="N115" s="171">
        <v>2178.3036900000002</v>
      </c>
      <c r="O115" s="166">
        <v>338.53405573408799</v>
      </c>
      <c r="P115" s="172">
        <v>272.23099999999999</v>
      </c>
      <c r="Q115" s="178">
        <v>1.24355439216727</v>
      </c>
      <c r="R115" s="179">
        <v>76.293159166383703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3993.6162549999999</v>
      </c>
      <c r="Y115" s="166">
        <v>620.65501429267204</v>
      </c>
      <c r="Z115" s="177">
        <v>573</v>
      </c>
      <c r="AA115" s="182">
        <v>1.0831675642106</v>
      </c>
      <c r="AB115" s="183">
        <v>-430.75875801344</v>
      </c>
      <c r="AC115" s="168">
        <v>8.0000000000000002E-3</v>
      </c>
      <c r="AD115" s="168">
        <v>8.0000000000000002E-3</v>
      </c>
      <c r="AE115" s="176">
        <v>0</v>
      </c>
      <c r="AF115" s="176">
        <v>431</v>
      </c>
      <c r="AG115" s="167"/>
      <c r="AH115" s="180">
        <v>231.4</v>
      </c>
      <c r="AI115" s="166">
        <v>35.962286092839499</v>
      </c>
      <c r="AJ115" s="181" t="s">
        <v>53</v>
      </c>
      <c r="AK115" s="173">
        <v>0.57082993798157999</v>
      </c>
      <c r="AL115" s="174">
        <v>-255.04960876064001</v>
      </c>
      <c r="AM115" s="168"/>
      <c r="AN115" s="168"/>
      <c r="AO115" s="176">
        <v>174</v>
      </c>
      <c r="AP115" s="176">
        <v>256</v>
      </c>
      <c r="AQ115" s="167"/>
      <c r="AR115" s="180">
        <v>62.8</v>
      </c>
      <c r="AS115" s="166">
        <v>9.7598598385061504</v>
      </c>
      <c r="AT115" s="181" t="s">
        <v>54</v>
      </c>
      <c r="AU115" s="173">
        <v>0.60999123990663395</v>
      </c>
      <c r="AV115" s="174">
        <v>-60.742757780479998</v>
      </c>
      <c r="AW115" s="168"/>
      <c r="AX115" s="168"/>
      <c r="AY115" s="176">
        <v>41</v>
      </c>
      <c r="AZ115" s="176">
        <v>61</v>
      </c>
      <c r="BA115" s="167"/>
      <c r="BB115" s="184">
        <v>229.6</v>
      </c>
      <c r="BC115" s="180">
        <v>35.682544887277302</v>
      </c>
      <c r="BD115" s="181" t="s">
        <v>55</v>
      </c>
      <c r="BE115" s="182">
        <v>1.1150795277274099</v>
      </c>
      <c r="BF115" s="183">
        <v>-17.48551556096</v>
      </c>
      <c r="BG115" s="168">
        <v>1.2E-2</v>
      </c>
      <c r="BH115" s="168">
        <v>1.2E-2</v>
      </c>
      <c r="BI115" s="176">
        <v>0</v>
      </c>
      <c r="BJ115" s="176">
        <v>18</v>
      </c>
      <c r="BK115" s="169"/>
      <c r="BL115" s="185">
        <v>0.8</v>
      </c>
      <c r="BM115" s="182">
        <v>0.81</v>
      </c>
      <c r="BN115" s="186">
        <v>3.7500000000000001E-4</v>
      </c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175</v>
      </c>
      <c r="B116" s="165" t="s">
        <v>176</v>
      </c>
      <c r="C116" s="165" t="s">
        <v>185</v>
      </c>
      <c r="D116" s="166">
        <v>2.7579815946999999</v>
      </c>
      <c r="E116" s="167"/>
      <c r="F116" s="168">
        <v>0.03</v>
      </c>
      <c r="G116" s="168">
        <v>0.03</v>
      </c>
      <c r="H116" s="169"/>
      <c r="I116" s="170">
        <v>4</v>
      </c>
      <c r="J116" s="170">
        <v>4</v>
      </c>
      <c r="K116" s="167"/>
      <c r="L116" s="171">
        <v>713.16759000000002</v>
      </c>
      <c r="M116" s="171">
        <v>1107.6758600000001</v>
      </c>
      <c r="N116" s="171">
        <v>1820.8434500000001</v>
      </c>
      <c r="O116" s="166">
        <v>660.20870244352102</v>
      </c>
      <c r="P116" s="172">
        <v>278.23599999999999</v>
      </c>
      <c r="Q116" s="178">
        <v>2.3728370967219199</v>
      </c>
      <c r="R116" s="179">
        <v>899.99972962046104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1412.7769049999999</v>
      </c>
      <c r="Y116" s="166">
        <v>512.25030207414204</v>
      </c>
      <c r="Z116" s="177">
        <v>573</v>
      </c>
      <c r="AA116" s="188">
        <v>0.89397958477162698</v>
      </c>
      <c r="AB116" s="171">
        <v>-483.61123951572</v>
      </c>
      <c r="AC116" s="168"/>
      <c r="AD116" s="168"/>
      <c r="AE116" s="176">
        <v>168</v>
      </c>
      <c r="AF116" s="176">
        <v>484</v>
      </c>
      <c r="AG116" s="167"/>
      <c r="AH116" s="180">
        <v>143.85</v>
      </c>
      <c r="AI116" s="166">
        <v>52.157708476530701</v>
      </c>
      <c r="AJ116" s="181" t="s">
        <v>53</v>
      </c>
      <c r="AK116" s="188">
        <v>0.82790013454810696</v>
      </c>
      <c r="AL116" s="171">
        <v>-64.653408559319999</v>
      </c>
      <c r="AM116" s="168"/>
      <c r="AN116" s="168"/>
      <c r="AO116" s="176">
        <v>30</v>
      </c>
      <c r="AP116" s="176">
        <v>65</v>
      </c>
      <c r="AQ116" s="167"/>
      <c r="AR116" s="180">
        <v>22.1</v>
      </c>
      <c r="AS116" s="166">
        <v>8.0131064117575903</v>
      </c>
      <c r="AT116" s="181" t="s">
        <v>54</v>
      </c>
      <c r="AU116" s="173">
        <v>0.50081915073484895</v>
      </c>
      <c r="AV116" s="174">
        <v>-30.85324661824</v>
      </c>
      <c r="AW116" s="168"/>
      <c r="AX116" s="168"/>
      <c r="AY116" s="176">
        <v>23</v>
      </c>
      <c r="AZ116" s="176">
        <v>31</v>
      </c>
      <c r="BA116" s="167"/>
      <c r="BB116" s="184">
        <v>106</v>
      </c>
      <c r="BC116" s="180">
        <v>38.433904056393899</v>
      </c>
      <c r="BD116" s="181" t="s">
        <v>55</v>
      </c>
      <c r="BE116" s="178">
        <v>1.20105950176231</v>
      </c>
      <c r="BF116" s="179">
        <v>9.3506763520011305E-2</v>
      </c>
      <c r="BG116" s="168">
        <v>0.02</v>
      </c>
      <c r="BH116" s="168">
        <v>0.02</v>
      </c>
      <c r="BI116" s="176">
        <v>0</v>
      </c>
      <c r="BJ116" s="176">
        <v>0</v>
      </c>
      <c r="BK116" s="169"/>
      <c r="BL116" s="185">
        <v>0.8</v>
      </c>
      <c r="BM116" s="182">
        <v>0.84</v>
      </c>
      <c r="BN116" s="186">
        <v>1.5E-3</v>
      </c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186</v>
      </c>
      <c r="D117" s="166">
        <v>6.4187983828000004</v>
      </c>
      <c r="E117" s="167"/>
      <c r="F117" s="168">
        <v>2.5999999999999999E-2</v>
      </c>
      <c r="G117" s="168">
        <v>2.5999999999999999E-2</v>
      </c>
      <c r="H117" s="169"/>
      <c r="I117" s="170">
        <v>3</v>
      </c>
      <c r="J117" s="170">
        <v>3</v>
      </c>
      <c r="K117" s="167"/>
      <c r="L117" s="171">
        <v>2490.1226700000002</v>
      </c>
      <c r="M117" s="171">
        <v>934.00400999999999</v>
      </c>
      <c r="N117" s="171">
        <v>3424.1266799999999</v>
      </c>
      <c r="O117" s="166">
        <v>533.45291062192996</v>
      </c>
      <c r="P117" s="172">
        <v>213.245</v>
      </c>
      <c r="Q117" s="178">
        <v>2.5015963357730802</v>
      </c>
      <c r="R117" s="179">
        <v>1781.59468663178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3324.5747449999999</v>
      </c>
      <c r="Y117" s="166">
        <v>517.94347582385899</v>
      </c>
      <c r="Z117" s="177">
        <v>573</v>
      </c>
      <c r="AA117" s="188">
        <v>0.90391531557392601</v>
      </c>
      <c r="AB117" s="171">
        <v>-1088.99102301328</v>
      </c>
      <c r="AC117" s="168"/>
      <c r="AD117" s="168"/>
      <c r="AE117" s="176">
        <v>354</v>
      </c>
      <c r="AF117" s="176">
        <v>1089</v>
      </c>
      <c r="AG117" s="167"/>
      <c r="AH117" s="180">
        <v>258.7</v>
      </c>
      <c r="AI117" s="166">
        <v>40.303493671528898</v>
      </c>
      <c r="AJ117" s="181" t="s">
        <v>53</v>
      </c>
      <c r="AK117" s="173">
        <v>0.63973799478617399</v>
      </c>
      <c r="AL117" s="174">
        <v>-226.56115773968</v>
      </c>
      <c r="AM117" s="168"/>
      <c r="AN117" s="168"/>
      <c r="AO117" s="176">
        <v>146</v>
      </c>
      <c r="AP117" s="176">
        <v>227</v>
      </c>
      <c r="AQ117" s="167"/>
      <c r="AR117" s="180">
        <v>92.9</v>
      </c>
      <c r="AS117" s="166">
        <v>14.473113885137399</v>
      </c>
      <c r="AT117" s="181" t="s">
        <v>54</v>
      </c>
      <c r="AU117" s="188">
        <v>0.90456961782108503</v>
      </c>
      <c r="AV117" s="171">
        <v>-30.340928949759999</v>
      </c>
      <c r="AW117" s="168"/>
      <c r="AX117" s="168"/>
      <c r="AY117" s="176">
        <v>10</v>
      </c>
      <c r="AZ117" s="176">
        <v>31</v>
      </c>
      <c r="BA117" s="167"/>
      <c r="BB117" s="184">
        <v>237.6</v>
      </c>
      <c r="BC117" s="180">
        <v>37.016274048532203</v>
      </c>
      <c r="BD117" s="181" t="s">
        <v>55</v>
      </c>
      <c r="BE117" s="182">
        <v>1.15675856401663</v>
      </c>
      <c r="BF117" s="183">
        <v>-8.8818578995200106</v>
      </c>
      <c r="BG117" s="168">
        <v>1.6E-2</v>
      </c>
      <c r="BH117" s="168">
        <v>1.6E-2</v>
      </c>
      <c r="BI117" s="176">
        <v>0</v>
      </c>
      <c r="BJ117" s="176">
        <v>9</v>
      </c>
      <c r="BK117" s="169"/>
      <c r="BL117" s="185">
        <v>0.8</v>
      </c>
      <c r="BM117" s="188">
        <v>0.74</v>
      </c>
      <c r="BN117" s="186"/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187</v>
      </c>
      <c r="C118" s="165" t="s">
        <v>188</v>
      </c>
      <c r="D118" s="166">
        <v>2.9248729531</v>
      </c>
      <c r="E118" s="167"/>
      <c r="F118" s="168">
        <v>6.2E-2</v>
      </c>
      <c r="G118" s="168">
        <v>6.2E-2</v>
      </c>
      <c r="H118" s="169"/>
      <c r="I118" s="170">
        <v>6</v>
      </c>
      <c r="J118" s="170">
        <v>6</v>
      </c>
      <c r="K118" s="167"/>
      <c r="L118" s="171">
        <v>1619.4268400000001</v>
      </c>
      <c r="M118" s="171">
        <v>1120.3720800000001</v>
      </c>
      <c r="N118" s="171">
        <v>2739.7989200000002</v>
      </c>
      <c r="O118" s="166">
        <v>936.72407791119804</v>
      </c>
      <c r="P118" s="172">
        <v>212.5</v>
      </c>
      <c r="Q118" s="178">
        <v>4.4081133078174002</v>
      </c>
      <c r="R118" s="179">
        <v>1993.9563169595001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2023.25524</v>
      </c>
      <c r="Y118" s="166">
        <v>691.741238830768</v>
      </c>
      <c r="Z118" s="177">
        <v>573</v>
      </c>
      <c r="AA118" s="178">
        <v>1.2072272928983701</v>
      </c>
      <c r="AB118" s="179">
        <v>12.1125974484398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206</v>
      </c>
      <c r="AI118" s="166">
        <v>70.430409560752295</v>
      </c>
      <c r="AJ118" s="181" t="s">
        <v>53</v>
      </c>
      <c r="AK118" s="182">
        <v>1.11794300890083</v>
      </c>
      <c r="AL118" s="183">
        <v>-15.12039525436</v>
      </c>
      <c r="AM118" s="168">
        <v>1.2E-2</v>
      </c>
      <c r="AN118" s="168">
        <v>1.2E-2</v>
      </c>
      <c r="AO118" s="176">
        <v>0</v>
      </c>
      <c r="AP118" s="176">
        <v>16</v>
      </c>
      <c r="AQ118" s="167"/>
      <c r="AR118" s="180">
        <v>17.399999999999999</v>
      </c>
      <c r="AS118" s="166">
        <v>5.9489763415392698</v>
      </c>
      <c r="AT118" s="181" t="s">
        <v>54</v>
      </c>
      <c r="AU118" s="173">
        <v>0.37181102134620397</v>
      </c>
      <c r="AV118" s="174">
        <v>-38.757560699519999</v>
      </c>
      <c r="AW118" s="168"/>
      <c r="AX118" s="168"/>
      <c r="AY118" s="176">
        <v>30</v>
      </c>
      <c r="AZ118" s="176">
        <v>39</v>
      </c>
      <c r="BA118" s="167"/>
      <c r="BB118" s="184">
        <v>129.4</v>
      </c>
      <c r="BC118" s="180">
        <v>44.2412378502978</v>
      </c>
      <c r="BD118" s="181" t="s">
        <v>55</v>
      </c>
      <c r="BE118" s="178">
        <v>1.38253868282181</v>
      </c>
      <c r="BF118" s="179">
        <v>17.08487860096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2">
        <v>0.85</v>
      </c>
      <c r="BN118" s="186">
        <v>1.8749999999999999E-3</v>
      </c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187</v>
      </c>
      <c r="C119" s="165" t="s">
        <v>189</v>
      </c>
      <c r="D119" s="166">
        <v>8.4911208400000007</v>
      </c>
      <c r="E119" s="167"/>
      <c r="F119" s="168">
        <v>0.04</v>
      </c>
      <c r="G119" s="168">
        <v>0.04</v>
      </c>
      <c r="H119" s="169"/>
      <c r="I119" s="170">
        <v>5</v>
      </c>
      <c r="J119" s="170">
        <v>5</v>
      </c>
      <c r="K119" s="167"/>
      <c r="L119" s="171">
        <v>7740.8697000000002</v>
      </c>
      <c r="M119" s="171">
        <v>3698.66293</v>
      </c>
      <c r="N119" s="171">
        <v>11439.53263</v>
      </c>
      <c r="O119" s="166">
        <v>1347.23469911188</v>
      </c>
      <c r="P119" s="172">
        <v>246.12100000000001</v>
      </c>
      <c r="Q119" s="178">
        <v>5.4738713848549301</v>
      </c>
      <c r="R119" s="179">
        <v>8931.7208472860293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4564.6691849999997</v>
      </c>
      <c r="Y119" s="166">
        <v>537.58146551121297</v>
      </c>
      <c r="Z119" s="177">
        <v>573</v>
      </c>
      <c r="AA119" s="188">
        <v>0.93818754888518796</v>
      </c>
      <c r="AB119" s="171">
        <v>-1273.8255045840001</v>
      </c>
      <c r="AC119" s="168"/>
      <c r="AD119" s="168"/>
      <c r="AE119" s="176">
        <v>301</v>
      </c>
      <c r="AF119" s="176">
        <v>1274</v>
      </c>
      <c r="AG119" s="167"/>
      <c r="AH119" s="180">
        <v>458.05</v>
      </c>
      <c r="AI119" s="166">
        <v>53.944586189636702</v>
      </c>
      <c r="AJ119" s="181" t="s">
        <v>53</v>
      </c>
      <c r="AK119" s="188">
        <v>0.85626327285137505</v>
      </c>
      <c r="AL119" s="171">
        <v>-183.87873550399999</v>
      </c>
      <c r="AM119" s="168"/>
      <c r="AN119" s="168"/>
      <c r="AO119" s="176">
        <v>77</v>
      </c>
      <c r="AP119" s="176">
        <v>184</v>
      </c>
      <c r="AQ119" s="167"/>
      <c r="AR119" s="180">
        <v>216.6</v>
      </c>
      <c r="AS119" s="166">
        <v>25.508999822454498</v>
      </c>
      <c r="AT119" s="181" t="s">
        <v>54</v>
      </c>
      <c r="AU119" s="178">
        <v>1.5943124889034099</v>
      </c>
      <c r="AV119" s="179">
        <v>53.570479872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446.2</v>
      </c>
      <c r="BC119" s="180">
        <v>52.549010714585499</v>
      </c>
      <c r="BD119" s="181" t="s">
        <v>55</v>
      </c>
      <c r="BE119" s="178">
        <v>1.6421565848308</v>
      </c>
      <c r="BF119" s="179">
        <v>120.140959744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0.81</v>
      </c>
      <c r="BN119" s="186">
        <v>3.7500000000000001E-4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187</v>
      </c>
      <c r="C120" s="165" t="s">
        <v>187</v>
      </c>
      <c r="D120" s="166">
        <v>4.1714948070000002</v>
      </c>
      <c r="E120" s="167"/>
      <c r="F120" s="168">
        <v>0.08</v>
      </c>
      <c r="G120" s="168">
        <v>0.08</v>
      </c>
      <c r="H120" s="169"/>
      <c r="I120" s="170">
        <v>7</v>
      </c>
      <c r="J120" s="170">
        <v>7</v>
      </c>
      <c r="K120" s="167"/>
      <c r="L120" s="171">
        <v>2348.86283</v>
      </c>
      <c r="M120" s="171">
        <v>3095.42542</v>
      </c>
      <c r="N120" s="171">
        <v>5444.2882499999996</v>
      </c>
      <c r="O120" s="166">
        <v>1305.1168710228701</v>
      </c>
      <c r="P120" s="172">
        <v>212.5</v>
      </c>
      <c r="Q120" s="178">
        <v>6.14172645187233</v>
      </c>
      <c r="R120" s="179">
        <v>4380.5570742150003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2957.2147799999998</v>
      </c>
      <c r="Y120" s="166">
        <v>708.91009501860799</v>
      </c>
      <c r="Z120" s="177">
        <v>573</v>
      </c>
      <c r="AA120" s="178">
        <v>1.23719039270263</v>
      </c>
      <c r="AB120" s="179">
        <v>88.894950706799605</v>
      </c>
      <c r="AC120" s="168">
        <v>0.02</v>
      </c>
      <c r="AD120" s="168">
        <v>0.02</v>
      </c>
      <c r="AE120" s="176">
        <v>0</v>
      </c>
      <c r="AF120" s="176">
        <v>0</v>
      </c>
      <c r="AG120" s="167"/>
      <c r="AH120" s="180">
        <v>322.5</v>
      </c>
      <c r="AI120" s="166">
        <v>77.310416270644097</v>
      </c>
      <c r="AJ120" s="181" t="s">
        <v>53</v>
      </c>
      <c r="AK120" s="178">
        <v>1.2271494646134</v>
      </c>
      <c r="AL120" s="179">
        <v>7.1349925907999801</v>
      </c>
      <c r="AM120" s="168">
        <v>0.02</v>
      </c>
      <c r="AN120" s="168">
        <v>0.02</v>
      </c>
      <c r="AO120" s="176">
        <v>0</v>
      </c>
      <c r="AP120" s="176">
        <v>0</v>
      </c>
      <c r="AQ120" s="167"/>
      <c r="AR120" s="180">
        <v>109.8</v>
      </c>
      <c r="AS120" s="166">
        <v>26.3214998651681</v>
      </c>
      <c r="AT120" s="181" t="s">
        <v>54</v>
      </c>
      <c r="AU120" s="178">
        <v>1.64509374157301</v>
      </c>
      <c r="AV120" s="179">
        <v>29.707299705600001</v>
      </c>
      <c r="AW120" s="168">
        <v>0.01</v>
      </c>
      <c r="AX120" s="168">
        <v>0.01</v>
      </c>
      <c r="AY120" s="176">
        <v>0</v>
      </c>
      <c r="AZ120" s="176">
        <v>0</v>
      </c>
      <c r="BA120" s="167"/>
      <c r="BB120" s="184">
        <v>256.8</v>
      </c>
      <c r="BC120" s="180">
        <v>61.560666351322098</v>
      </c>
      <c r="BD120" s="181" t="s">
        <v>55</v>
      </c>
      <c r="BE120" s="178">
        <v>1.92377082347882</v>
      </c>
      <c r="BF120" s="179">
        <v>96.614599411200004</v>
      </c>
      <c r="BG120" s="168">
        <v>0.02</v>
      </c>
      <c r="BH120" s="168">
        <v>0.02</v>
      </c>
      <c r="BI120" s="176">
        <v>0</v>
      </c>
      <c r="BJ120" s="176">
        <v>0</v>
      </c>
      <c r="BK120" s="169"/>
      <c r="BL120" s="185">
        <v>0.8</v>
      </c>
      <c r="BM120" s="182">
        <v>0.83</v>
      </c>
      <c r="BN120" s="186">
        <v>1.1249999999999999E-3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187</v>
      </c>
      <c r="C121" s="165" t="s">
        <v>190</v>
      </c>
      <c r="D121" s="166">
        <v>3.2126528653999999</v>
      </c>
      <c r="E121" s="167"/>
      <c r="F121" s="168">
        <v>0.03</v>
      </c>
      <c r="G121" s="168">
        <v>0.03</v>
      </c>
      <c r="H121" s="169"/>
      <c r="I121" s="170">
        <v>4</v>
      </c>
      <c r="J121" s="170">
        <v>4</v>
      </c>
      <c r="K121" s="167"/>
      <c r="L121" s="171">
        <v>1291.2004400000001</v>
      </c>
      <c r="M121" s="171">
        <v>2297.7970300000002</v>
      </c>
      <c r="N121" s="171">
        <v>3588.9974699999998</v>
      </c>
      <c r="O121" s="166">
        <v>1117.1444972014201</v>
      </c>
      <c r="P121" s="172">
        <v>212.5</v>
      </c>
      <c r="Q121" s="178">
        <v>5.2571505750655101</v>
      </c>
      <c r="R121" s="179">
        <v>2769.7709893229999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1350.1262750000001</v>
      </c>
      <c r="Y121" s="166">
        <v>420.25277288459802</v>
      </c>
      <c r="Z121" s="177">
        <v>573</v>
      </c>
      <c r="AA121" s="173">
        <v>0.73342543260837401</v>
      </c>
      <c r="AB121" s="174">
        <v>-858.89383524903997</v>
      </c>
      <c r="AC121" s="168"/>
      <c r="AD121" s="168"/>
      <c r="AE121" s="176">
        <v>491</v>
      </c>
      <c r="AF121" s="176">
        <v>859</v>
      </c>
      <c r="AG121" s="167"/>
      <c r="AH121" s="180">
        <v>115.5</v>
      </c>
      <c r="AI121" s="166">
        <v>35.951596652076901</v>
      </c>
      <c r="AJ121" s="181" t="s">
        <v>53</v>
      </c>
      <c r="AK121" s="173">
        <v>0.570660264318681</v>
      </c>
      <c r="AL121" s="174">
        <v>-127.37655662424</v>
      </c>
      <c r="AM121" s="168"/>
      <c r="AN121" s="168"/>
      <c r="AO121" s="176">
        <v>87</v>
      </c>
      <c r="AP121" s="176">
        <v>128</v>
      </c>
      <c r="AQ121" s="167"/>
      <c r="AR121" s="180">
        <v>28</v>
      </c>
      <c r="AS121" s="166">
        <v>8.7155385823216793</v>
      </c>
      <c r="AT121" s="181" t="s">
        <v>54</v>
      </c>
      <c r="AU121" s="173">
        <v>0.54472116139510496</v>
      </c>
      <c r="AV121" s="174">
        <v>-33.682935015680002</v>
      </c>
      <c r="AW121" s="168"/>
      <c r="AX121" s="168"/>
      <c r="AY121" s="176">
        <v>24</v>
      </c>
      <c r="AZ121" s="176">
        <v>34</v>
      </c>
      <c r="BA121" s="167"/>
      <c r="BB121" s="184">
        <v>131</v>
      </c>
      <c r="BC121" s="180">
        <v>40.776269795862099</v>
      </c>
      <c r="BD121" s="181" t="s">
        <v>55</v>
      </c>
      <c r="BE121" s="178">
        <v>1.2742584311206899</v>
      </c>
      <c r="BF121" s="179">
        <v>7.6341299686400097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0.81</v>
      </c>
      <c r="BN121" s="186">
        <v>3.7500000000000001E-4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187</v>
      </c>
      <c r="C122" s="165" t="s">
        <v>191</v>
      </c>
      <c r="D122" s="166">
        <v>3.5938136066999999</v>
      </c>
      <c r="E122" s="167"/>
      <c r="F122" s="168">
        <v>4.4999999999999998E-2</v>
      </c>
      <c r="G122" s="168">
        <v>4.4999999999999998E-2</v>
      </c>
      <c r="H122" s="169"/>
      <c r="I122" s="170">
        <v>5</v>
      </c>
      <c r="J122" s="170">
        <v>5</v>
      </c>
      <c r="K122" s="167"/>
      <c r="L122" s="171">
        <v>513.81178999999997</v>
      </c>
      <c r="M122" s="171">
        <v>1339.01838</v>
      </c>
      <c r="N122" s="171">
        <v>1852.83017</v>
      </c>
      <c r="O122" s="166">
        <v>515.56100921476298</v>
      </c>
      <c r="P122" s="172">
        <v>212.5</v>
      </c>
      <c r="Q122" s="178">
        <v>2.4261694551283002</v>
      </c>
      <c r="R122" s="179">
        <v>936.40770029149996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2042.43595</v>
      </c>
      <c r="Y122" s="166">
        <v>568.319944638268</v>
      </c>
      <c r="Z122" s="177">
        <v>573</v>
      </c>
      <c r="AA122" s="188">
        <v>0.99183236411565201</v>
      </c>
      <c r="AB122" s="171">
        <v>-428.67028596692001</v>
      </c>
      <c r="AC122" s="168"/>
      <c r="AD122" s="168"/>
      <c r="AE122" s="176">
        <v>17</v>
      </c>
      <c r="AF122" s="176">
        <v>429</v>
      </c>
      <c r="AG122" s="167"/>
      <c r="AH122" s="180">
        <v>259.8</v>
      </c>
      <c r="AI122" s="166">
        <v>72.290894418021793</v>
      </c>
      <c r="AJ122" s="181" t="s">
        <v>53</v>
      </c>
      <c r="AK122" s="182">
        <v>1.14747451457178</v>
      </c>
      <c r="AL122" s="183">
        <v>-11.89230866652</v>
      </c>
      <c r="AM122" s="168">
        <v>1.4999999999999999E-2</v>
      </c>
      <c r="AN122" s="168">
        <v>1.4999999999999999E-2</v>
      </c>
      <c r="AO122" s="176">
        <v>0</v>
      </c>
      <c r="AP122" s="176">
        <v>12</v>
      </c>
      <c r="AQ122" s="167"/>
      <c r="AR122" s="180">
        <v>43.9</v>
      </c>
      <c r="AS122" s="166">
        <v>12.215435969788899</v>
      </c>
      <c r="AT122" s="181" t="s">
        <v>54</v>
      </c>
      <c r="AU122" s="173">
        <v>0.76346474811180698</v>
      </c>
      <c r="AV122" s="174">
        <v>-25.101221248640002</v>
      </c>
      <c r="AW122" s="168"/>
      <c r="AX122" s="168"/>
      <c r="AY122" s="176">
        <v>14</v>
      </c>
      <c r="AZ122" s="176">
        <v>26</v>
      </c>
      <c r="BA122" s="167"/>
      <c r="BB122" s="184">
        <v>141.6</v>
      </c>
      <c r="BC122" s="180">
        <v>39.401041761323697</v>
      </c>
      <c r="BD122" s="181" t="s">
        <v>55</v>
      </c>
      <c r="BE122" s="178">
        <v>1.23128255504137</v>
      </c>
      <c r="BF122" s="179">
        <v>3.5975575027200102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2">
        <v>0.84</v>
      </c>
      <c r="BN122" s="186">
        <v>1.5E-3</v>
      </c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187</v>
      </c>
      <c r="C123" s="165" t="s">
        <v>192</v>
      </c>
      <c r="D123" s="166">
        <v>2.8551411182000002</v>
      </c>
      <c r="E123" s="167"/>
      <c r="F123" s="168">
        <v>5.1499999999999997E-2</v>
      </c>
      <c r="G123" s="168">
        <v>5.1499999999999997E-2</v>
      </c>
      <c r="H123" s="169"/>
      <c r="I123" s="170">
        <v>5</v>
      </c>
      <c r="J123" s="170">
        <v>5</v>
      </c>
      <c r="K123" s="167"/>
      <c r="L123" s="171">
        <v>1194.7037600000001</v>
      </c>
      <c r="M123" s="171">
        <v>435.84872000000001</v>
      </c>
      <c r="N123" s="171">
        <v>1630.5524800000001</v>
      </c>
      <c r="O123" s="166">
        <v>571.09348102134004</v>
      </c>
      <c r="P123" s="172">
        <v>212.5</v>
      </c>
      <c r="Q123" s="178">
        <v>2.6874987342180701</v>
      </c>
      <c r="R123" s="179">
        <v>902.491494859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1544.196355</v>
      </c>
      <c r="Y123" s="166">
        <v>540.847646778848</v>
      </c>
      <c r="Z123" s="177">
        <v>573</v>
      </c>
      <c r="AA123" s="188">
        <v>0.94388769071352197</v>
      </c>
      <c r="AB123" s="171">
        <v>-418.99867787431998</v>
      </c>
      <c r="AC123" s="168"/>
      <c r="AD123" s="168"/>
      <c r="AE123" s="176">
        <v>92</v>
      </c>
      <c r="AF123" s="176">
        <v>419</v>
      </c>
      <c r="AG123" s="167"/>
      <c r="AH123" s="180">
        <v>242.75</v>
      </c>
      <c r="AI123" s="166">
        <v>85.0220671940166</v>
      </c>
      <c r="AJ123" s="181" t="s">
        <v>53</v>
      </c>
      <c r="AK123" s="178">
        <v>1.3495566221272499</v>
      </c>
      <c r="AL123" s="179">
        <v>26.901331464079998</v>
      </c>
      <c r="AM123" s="168">
        <v>0.02</v>
      </c>
      <c r="AN123" s="168">
        <v>0.02</v>
      </c>
      <c r="AO123" s="176">
        <v>0</v>
      </c>
      <c r="AP123" s="176">
        <v>0</v>
      </c>
      <c r="AQ123" s="167"/>
      <c r="AR123" s="180">
        <v>47.2</v>
      </c>
      <c r="AS123" s="166">
        <v>16.531582169135302</v>
      </c>
      <c r="AT123" s="181" t="s">
        <v>54</v>
      </c>
      <c r="AU123" s="182">
        <v>1.0332238855709499</v>
      </c>
      <c r="AV123" s="183">
        <v>-7.6187094694399997</v>
      </c>
      <c r="AW123" s="168">
        <v>1.5E-3</v>
      </c>
      <c r="AX123" s="168">
        <v>1.5E-3</v>
      </c>
      <c r="AY123" s="176">
        <v>0</v>
      </c>
      <c r="AZ123" s="176">
        <v>8</v>
      </c>
      <c r="BA123" s="167"/>
      <c r="BB123" s="184">
        <v>150</v>
      </c>
      <c r="BC123" s="180">
        <v>52.536807740895902</v>
      </c>
      <c r="BD123" s="181" t="s">
        <v>55</v>
      </c>
      <c r="BE123" s="178">
        <v>1.6417752419030001</v>
      </c>
      <c r="BF123" s="179">
        <v>40.362581061119997</v>
      </c>
      <c r="BG123" s="168">
        <v>0.02</v>
      </c>
      <c r="BH123" s="168">
        <v>0.02</v>
      </c>
      <c r="BI123" s="176">
        <v>0</v>
      </c>
      <c r="BJ123" s="176">
        <v>0</v>
      </c>
      <c r="BK123" s="169"/>
      <c r="BL123" s="185">
        <v>0.8</v>
      </c>
      <c r="BM123" s="188">
        <v>0.8</v>
      </c>
      <c r="BN123" s="186">
        <v>0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187</v>
      </c>
      <c r="C124" s="165" t="s">
        <v>193</v>
      </c>
      <c r="D124" s="166">
        <v>1.9590720873</v>
      </c>
      <c r="E124" s="167"/>
      <c r="F124" s="168">
        <v>6.2E-2</v>
      </c>
      <c r="G124" s="168">
        <v>6.2E-2</v>
      </c>
      <c r="H124" s="169"/>
      <c r="I124" s="170">
        <v>6</v>
      </c>
      <c r="J124" s="170">
        <v>6</v>
      </c>
      <c r="K124" s="167"/>
      <c r="L124" s="171">
        <v>941.40300999999999</v>
      </c>
      <c r="M124" s="171">
        <v>893.68488000000002</v>
      </c>
      <c r="N124" s="171">
        <v>1835.08789</v>
      </c>
      <c r="O124" s="166">
        <v>936.71279474412995</v>
      </c>
      <c r="P124" s="172">
        <v>212.5</v>
      </c>
      <c r="Q124" s="178">
        <v>4.4080602105606097</v>
      </c>
      <c r="R124" s="179">
        <v>1335.5245077385</v>
      </c>
      <c r="S124" s="168">
        <v>0.01</v>
      </c>
      <c r="T124" s="168">
        <v>0.01</v>
      </c>
      <c r="U124" s="175">
        <v>0</v>
      </c>
      <c r="V124" s="176">
        <v>0</v>
      </c>
      <c r="W124" s="167"/>
      <c r="X124" s="175">
        <v>1896.0899199999999</v>
      </c>
      <c r="Y124" s="166">
        <v>967.85102104803002</v>
      </c>
      <c r="Z124" s="177">
        <v>573</v>
      </c>
      <c r="AA124" s="178">
        <v>1.6890942775707301</v>
      </c>
      <c r="AB124" s="179">
        <v>549.03195277251996</v>
      </c>
      <c r="AC124" s="168">
        <v>0.02</v>
      </c>
      <c r="AD124" s="168">
        <v>0.02</v>
      </c>
      <c r="AE124" s="176">
        <v>0</v>
      </c>
      <c r="AF124" s="176">
        <v>0</v>
      </c>
      <c r="AG124" s="167"/>
      <c r="AH124" s="180">
        <v>138.80000000000001</v>
      </c>
      <c r="AI124" s="166">
        <v>70.849868618818803</v>
      </c>
      <c r="AJ124" s="181" t="s">
        <v>53</v>
      </c>
      <c r="AK124" s="182">
        <v>1.1246010891875999</v>
      </c>
      <c r="AL124" s="183">
        <v>-9.3058497998799794</v>
      </c>
      <c r="AM124" s="168">
        <v>1.2E-2</v>
      </c>
      <c r="AN124" s="168">
        <v>1.2E-2</v>
      </c>
      <c r="AO124" s="176">
        <v>0</v>
      </c>
      <c r="AP124" s="176">
        <v>10</v>
      </c>
      <c r="AQ124" s="167"/>
      <c r="AR124" s="180">
        <v>30.7</v>
      </c>
      <c r="AS124" s="166">
        <v>15.670684197390001</v>
      </c>
      <c r="AT124" s="181" t="s">
        <v>54</v>
      </c>
      <c r="AU124" s="188">
        <v>0.97941776233687605</v>
      </c>
      <c r="AV124" s="171">
        <v>-6.9141840761599997</v>
      </c>
      <c r="AW124" s="168"/>
      <c r="AX124" s="168"/>
      <c r="AY124" s="176">
        <v>1</v>
      </c>
      <c r="AZ124" s="176">
        <v>7</v>
      </c>
      <c r="BA124" s="167"/>
      <c r="BB124" s="184">
        <v>107.6</v>
      </c>
      <c r="BC124" s="180">
        <v>54.9239615517644</v>
      </c>
      <c r="BD124" s="181" t="s">
        <v>55</v>
      </c>
      <c r="BE124" s="178">
        <v>1.7163737984926399</v>
      </c>
      <c r="BF124" s="179">
        <v>32.37163184768</v>
      </c>
      <c r="BG124" s="168">
        <v>0.02</v>
      </c>
      <c r="BH124" s="168">
        <v>0.02</v>
      </c>
      <c r="BI124" s="176">
        <v>0</v>
      </c>
      <c r="BJ124" s="176">
        <v>0</v>
      </c>
      <c r="BK124" s="169"/>
      <c r="BL124" s="185">
        <v>0.8</v>
      </c>
      <c r="BM124" s="182">
        <v>0.89</v>
      </c>
      <c r="BN124" s="186">
        <v>3.375E-3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187</v>
      </c>
      <c r="C125" s="165" t="s">
        <v>194</v>
      </c>
      <c r="D125" s="166">
        <v>5.9522628002999998</v>
      </c>
      <c r="E125" s="167"/>
      <c r="F125" s="168">
        <v>3.5999999999999997E-2</v>
      </c>
      <c r="G125" s="168">
        <v>3.5999999999999997E-2</v>
      </c>
      <c r="H125" s="169"/>
      <c r="I125" s="170">
        <v>5</v>
      </c>
      <c r="J125" s="170">
        <v>5</v>
      </c>
      <c r="K125" s="167"/>
      <c r="L125" s="171">
        <v>2190.3763899999999</v>
      </c>
      <c r="M125" s="171">
        <v>-1.31274</v>
      </c>
      <c r="N125" s="171">
        <v>2189.0636500000001</v>
      </c>
      <c r="O125" s="166">
        <v>367.769993268723</v>
      </c>
      <c r="P125" s="172">
        <v>212.5</v>
      </c>
      <c r="Q125" s="178">
        <v>1.7306823212645801</v>
      </c>
      <c r="R125" s="179">
        <v>671.23663592349999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2552.5232500000002</v>
      </c>
      <c r="Y125" s="166">
        <v>428.83241813035397</v>
      </c>
      <c r="Z125" s="177">
        <v>573</v>
      </c>
      <c r="AA125" s="173">
        <v>0.74839863548054797</v>
      </c>
      <c r="AB125" s="174">
        <v>-1540.25265148628</v>
      </c>
      <c r="AC125" s="168"/>
      <c r="AD125" s="168"/>
      <c r="AE125" s="176">
        <v>859</v>
      </c>
      <c r="AF125" s="176">
        <v>1541</v>
      </c>
      <c r="AG125" s="167"/>
      <c r="AH125" s="180">
        <v>397.4</v>
      </c>
      <c r="AI125" s="166">
        <v>66.764525245755394</v>
      </c>
      <c r="AJ125" s="181" t="s">
        <v>53</v>
      </c>
      <c r="AK125" s="182">
        <v>1.05975436898024</v>
      </c>
      <c r="AL125" s="183">
        <v>-52.591067702679901</v>
      </c>
      <c r="AM125" s="168">
        <v>6.0000000000000001E-3</v>
      </c>
      <c r="AN125" s="168">
        <v>6.0000000000000001E-3</v>
      </c>
      <c r="AO125" s="176">
        <v>0</v>
      </c>
      <c r="AP125" s="176">
        <v>53</v>
      </c>
      <c r="AQ125" s="167"/>
      <c r="AR125" s="180">
        <v>68.900000000000006</v>
      </c>
      <c r="AS125" s="166">
        <v>11.5754297670673</v>
      </c>
      <c r="AT125" s="181" t="s">
        <v>54</v>
      </c>
      <c r="AU125" s="173">
        <v>0.72346436044170603</v>
      </c>
      <c r="AV125" s="174">
        <v>-45.383445765760001</v>
      </c>
      <c r="AW125" s="168"/>
      <c r="AX125" s="168"/>
      <c r="AY125" s="176">
        <v>27</v>
      </c>
      <c r="AZ125" s="176">
        <v>46</v>
      </c>
      <c r="BA125" s="167"/>
      <c r="BB125" s="184">
        <v>228.2</v>
      </c>
      <c r="BC125" s="180">
        <v>38.338360999198201</v>
      </c>
      <c r="BD125" s="181" t="s">
        <v>55</v>
      </c>
      <c r="BE125" s="178">
        <v>1.19807378122494</v>
      </c>
      <c r="BF125" s="179">
        <v>-0.36689153151996801</v>
      </c>
      <c r="BG125" s="168">
        <v>0.02</v>
      </c>
      <c r="BH125" s="168">
        <v>0.02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187</v>
      </c>
      <c r="C126" s="165" t="s">
        <v>195</v>
      </c>
      <c r="D126" s="166">
        <v>3.864050781</v>
      </c>
      <c r="E126" s="167"/>
      <c r="F126" s="168">
        <v>6.6000000000000003E-2</v>
      </c>
      <c r="G126" s="168">
        <v>6.6000000000000003E-2</v>
      </c>
      <c r="H126" s="169"/>
      <c r="I126" s="170">
        <v>6</v>
      </c>
      <c r="J126" s="170">
        <v>6</v>
      </c>
      <c r="K126" s="167"/>
      <c r="L126" s="171">
        <v>1145.6908699999999</v>
      </c>
      <c r="M126" s="171">
        <v>316.97224999999997</v>
      </c>
      <c r="N126" s="171">
        <v>1462.6631199999999</v>
      </c>
      <c r="O126" s="166">
        <v>378.53102945543299</v>
      </c>
      <c r="P126" s="172">
        <v>212.5</v>
      </c>
      <c r="Q126" s="178">
        <v>1.7813224915549799</v>
      </c>
      <c r="R126" s="179">
        <v>477.330170845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2689.7756949999998</v>
      </c>
      <c r="Y126" s="166">
        <v>696.10257407225299</v>
      </c>
      <c r="Z126" s="177">
        <v>573</v>
      </c>
      <c r="AA126" s="178">
        <v>1.2148386982063799</v>
      </c>
      <c r="AB126" s="179">
        <v>32.854377984399903</v>
      </c>
      <c r="AC126" s="168">
        <v>0.02</v>
      </c>
      <c r="AD126" s="168">
        <v>0.02</v>
      </c>
      <c r="AE126" s="176">
        <v>0</v>
      </c>
      <c r="AF126" s="176">
        <v>0</v>
      </c>
      <c r="AG126" s="167"/>
      <c r="AH126" s="180">
        <v>282.7</v>
      </c>
      <c r="AI126" s="166">
        <v>73.161564384730596</v>
      </c>
      <c r="AJ126" s="181" t="s">
        <v>53</v>
      </c>
      <c r="AK126" s="182">
        <v>1.1612946727735001</v>
      </c>
      <c r="AL126" s="183">
        <v>-9.4222390435999692</v>
      </c>
      <c r="AM126" s="168">
        <v>1.6E-2</v>
      </c>
      <c r="AN126" s="168">
        <v>1.6E-2</v>
      </c>
      <c r="AO126" s="176">
        <v>0</v>
      </c>
      <c r="AP126" s="176">
        <v>10</v>
      </c>
      <c r="AQ126" s="167"/>
      <c r="AR126" s="180">
        <v>59.8</v>
      </c>
      <c r="AS126" s="166">
        <v>15.475987089518499</v>
      </c>
      <c r="AT126" s="181" t="s">
        <v>54</v>
      </c>
      <c r="AU126" s="188">
        <v>0.96724919309490798</v>
      </c>
      <c r="AV126" s="171">
        <v>-14.3897749952</v>
      </c>
      <c r="AW126" s="168"/>
      <c r="AX126" s="168"/>
      <c r="AY126" s="176">
        <v>3</v>
      </c>
      <c r="AZ126" s="176">
        <v>15</v>
      </c>
      <c r="BA126" s="167"/>
      <c r="BB126" s="184">
        <v>219.8</v>
      </c>
      <c r="BC126" s="180">
        <v>56.883310405956102</v>
      </c>
      <c r="BD126" s="181" t="s">
        <v>55</v>
      </c>
      <c r="BE126" s="178">
        <v>1.77760345018613</v>
      </c>
      <c r="BF126" s="179">
        <v>71.420450009600003</v>
      </c>
      <c r="BG126" s="168">
        <v>0.02</v>
      </c>
      <c r="BH126" s="168">
        <v>0.02</v>
      </c>
      <c r="BI126" s="176">
        <v>0</v>
      </c>
      <c r="BJ126" s="176">
        <v>0</v>
      </c>
      <c r="BK126" s="169"/>
      <c r="BL126" s="185">
        <v>0.8</v>
      </c>
      <c r="BM126" s="182">
        <v>0.87</v>
      </c>
      <c r="BN126" s="186">
        <v>2.6250000000000002E-3</v>
      </c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196</v>
      </c>
      <c r="D127" s="166">
        <v>2.8689487577000001</v>
      </c>
      <c r="E127" s="167"/>
      <c r="F127" s="168">
        <v>0.04</v>
      </c>
      <c r="G127" s="168">
        <v>0.04</v>
      </c>
      <c r="H127" s="169"/>
      <c r="I127" s="170">
        <v>5</v>
      </c>
      <c r="J127" s="170">
        <v>5</v>
      </c>
      <c r="K127" s="167"/>
      <c r="L127" s="171">
        <v>1667.22261</v>
      </c>
      <c r="M127" s="171">
        <v>-377.60109999999997</v>
      </c>
      <c r="N127" s="171">
        <v>1289.6215099999999</v>
      </c>
      <c r="O127" s="166">
        <v>449.51012336444597</v>
      </c>
      <c r="P127" s="172">
        <v>212.5</v>
      </c>
      <c r="Q127" s="178">
        <v>2.1153417570091602</v>
      </c>
      <c r="R127" s="179">
        <v>558.03957678649999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1801.94867</v>
      </c>
      <c r="Y127" s="166">
        <v>628.08673914573501</v>
      </c>
      <c r="Z127" s="177">
        <v>573</v>
      </c>
      <c r="AA127" s="182">
        <v>1.0961374156121</v>
      </c>
      <c r="AB127" s="183">
        <v>-170.74049579452</v>
      </c>
      <c r="AC127" s="168">
        <v>0.01</v>
      </c>
      <c r="AD127" s="168">
        <v>0.01</v>
      </c>
      <c r="AE127" s="176">
        <v>0</v>
      </c>
      <c r="AF127" s="176">
        <v>171</v>
      </c>
      <c r="AG127" s="167"/>
      <c r="AH127" s="180">
        <v>153.35</v>
      </c>
      <c r="AI127" s="166">
        <v>53.451634362036799</v>
      </c>
      <c r="AJ127" s="181" t="s">
        <v>53</v>
      </c>
      <c r="AK127" s="188">
        <v>0.84843864066725005</v>
      </c>
      <c r="AL127" s="171">
        <v>-63.542526082119998</v>
      </c>
      <c r="AM127" s="168"/>
      <c r="AN127" s="168"/>
      <c r="AO127" s="176">
        <v>28</v>
      </c>
      <c r="AP127" s="176">
        <v>64</v>
      </c>
      <c r="AQ127" s="167"/>
      <c r="AR127" s="180">
        <v>13</v>
      </c>
      <c r="AS127" s="166">
        <v>4.53127647020853</v>
      </c>
      <c r="AT127" s="181" t="s">
        <v>54</v>
      </c>
      <c r="AU127" s="173">
        <v>0.28320477938803301</v>
      </c>
      <c r="AV127" s="174">
        <v>-42.083816147839997</v>
      </c>
      <c r="AW127" s="168"/>
      <c r="AX127" s="168"/>
      <c r="AY127" s="176">
        <v>33</v>
      </c>
      <c r="AZ127" s="176">
        <v>43</v>
      </c>
      <c r="BA127" s="167"/>
      <c r="BB127" s="184">
        <v>111.6</v>
      </c>
      <c r="BC127" s="180">
        <v>38.8992656980978</v>
      </c>
      <c r="BD127" s="181" t="s">
        <v>55</v>
      </c>
      <c r="BE127" s="178">
        <v>1.21560205306556</v>
      </c>
      <c r="BF127" s="179">
        <v>1.43236770432003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0.81</v>
      </c>
      <c r="BN127" s="186">
        <v>3.7500000000000001E-4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197</v>
      </c>
      <c r="D128" s="166">
        <v>8.6557671710000008</v>
      </c>
      <c r="E128" s="167"/>
      <c r="F128" s="168">
        <v>3.4000000000000002E-2</v>
      </c>
      <c r="G128" s="168">
        <v>3.4000000000000002E-2</v>
      </c>
      <c r="H128" s="169"/>
      <c r="I128" s="170">
        <v>5</v>
      </c>
      <c r="J128" s="170">
        <v>5</v>
      </c>
      <c r="K128" s="167"/>
      <c r="L128" s="171">
        <v>6251.7887899999996</v>
      </c>
      <c r="M128" s="171">
        <v>3019.7945800000002</v>
      </c>
      <c r="N128" s="171">
        <v>9271.5833700000003</v>
      </c>
      <c r="O128" s="166">
        <v>1071.1451898871801</v>
      </c>
      <c r="P128" s="172">
        <v>226.98400000000001</v>
      </c>
      <c r="Q128" s="178">
        <v>4.7190338961652802</v>
      </c>
      <c r="R128" s="179">
        <v>6913.9185833492802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5147.0960050000003</v>
      </c>
      <c r="Y128" s="166">
        <v>594.643536883092</v>
      </c>
      <c r="Z128" s="177">
        <v>573</v>
      </c>
      <c r="AA128" s="182">
        <v>1.0377723156773</v>
      </c>
      <c r="AB128" s="183">
        <v>-804.60950177960103</v>
      </c>
      <c r="AC128" s="168">
        <v>4.0000000000000001E-3</v>
      </c>
      <c r="AD128" s="168">
        <v>4.0000000000000001E-3</v>
      </c>
      <c r="AE128" s="176">
        <v>0</v>
      </c>
      <c r="AF128" s="176">
        <v>805</v>
      </c>
      <c r="AG128" s="167"/>
      <c r="AH128" s="180">
        <v>431.1</v>
      </c>
      <c r="AI128" s="166">
        <v>49.804944089109</v>
      </c>
      <c r="AJ128" s="181" t="s">
        <v>53</v>
      </c>
      <c r="AK128" s="173">
        <v>0.79055466808109498</v>
      </c>
      <c r="AL128" s="174">
        <v>-223.27599812759999</v>
      </c>
      <c r="AM128" s="168"/>
      <c r="AN128" s="168"/>
      <c r="AO128" s="176">
        <v>115</v>
      </c>
      <c r="AP128" s="176">
        <v>224</v>
      </c>
      <c r="AQ128" s="167"/>
      <c r="AR128" s="180">
        <v>92.4</v>
      </c>
      <c r="AS128" s="166">
        <v>10.6749636600178</v>
      </c>
      <c r="AT128" s="181" t="s">
        <v>54</v>
      </c>
      <c r="AU128" s="173">
        <v>0.66718522875111197</v>
      </c>
      <c r="AV128" s="174">
        <v>-73.790729683199999</v>
      </c>
      <c r="AW128" s="168"/>
      <c r="AX128" s="168"/>
      <c r="AY128" s="176">
        <v>47</v>
      </c>
      <c r="AZ128" s="176">
        <v>74</v>
      </c>
      <c r="BA128" s="167"/>
      <c r="BB128" s="184">
        <v>334.8</v>
      </c>
      <c r="BC128" s="180">
        <v>38.679413781103399</v>
      </c>
      <c r="BD128" s="181" t="s">
        <v>55</v>
      </c>
      <c r="BE128" s="178">
        <v>1.2087316806594799</v>
      </c>
      <c r="BF128" s="179">
        <v>2.4185406336000002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0.84</v>
      </c>
      <c r="BN128" s="186">
        <v>1.5E-3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198</v>
      </c>
      <c r="D129" s="166">
        <v>2.8995839456999999</v>
      </c>
      <c r="E129" s="167"/>
      <c r="F129" s="168">
        <v>0.08</v>
      </c>
      <c r="G129" s="168">
        <v>0.08</v>
      </c>
      <c r="H129" s="169"/>
      <c r="I129" s="170">
        <v>6</v>
      </c>
      <c r="J129" s="170">
        <v>6</v>
      </c>
      <c r="K129" s="167"/>
      <c r="L129" s="171">
        <v>5457.0174699999998</v>
      </c>
      <c r="M129" s="171">
        <v>745.10401999999999</v>
      </c>
      <c r="N129" s="171">
        <v>6202.1214900000004</v>
      </c>
      <c r="O129" s="166">
        <v>2138.9694542893199</v>
      </c>
      <c r="P129" s="172">
        <v>212.5</v>
      </c>
      <c r="Q129" s="178">
        <v>10.0657386084203</v>
      </c>
      <c r="R129" s="179">
        <v>5462.7275838465002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2172.8456099999999</v>
      </c>
      <c r="Y129" s="166">
        <v>749.364615989914</v>
      </c>
      <c r="Z129" s="177">
        <v>573</v>
      </c>
      <c r="AA129" s="178">
        <v>1.30779165094226</v>
      </c>
      <c r="AB129" s="179">
        <v>179.09168893667899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285</v>
      </c>
      <c r="AI129" s="166">
        <v>98.289963435149701</v>
      </c>
      <c r="AJ129" s="181" t="s">
        <v>53</v>
      </c>
      <c r="AK129" s="178">
        <v>1.56015814976428</v>
      </c>
      <c r="AL129" s="179">
        <v>65.791453705080002</v>
      </c>
      <c r="AM129" s="168">
        <v>0.02</v>
      </c>
      <c r="AN129" s="168">
        <v>0.02</v>
      </c>
      <c r="AO129" s="176">
        <v>0</v>
      </c>
      <c r="AP129" s="176">
        <v>0</v>
      </c>
      <c r="AQ129" s="167"/>
      <c r="AR129" s="180">
        <v>58.9</v>
      </c>
      <c r="AS129" s="166">
        <v>20.3132591099309</v>
      </c>
      <c r="AT129" s="181" t="s">
        <v>54</v>
      </c>
      <c r="AU129" s="178">
        <v>1.2695786943706799</v>
      </c>
      <c r="AV129" s="179">
        <v>3.2279882425599902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162.80000000000001</v>
      </c>
      <c r="BC129" s="180">
        <v>56.145986130674999</v>
      </c>
      <c r="BD129" s="181" t="s">
        <v>55</v>
      </c>
      <c r="BE129" s="178">
        <v>1.7545620665835899</v>
      </c>
      <c r="BF129" s="179">
        <v>51.455976485119997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8">
        <v>0.8</v>
      </c>
      <c r="BN129" s="186">
        <v>0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199</v>
      </c>
      <c r="D130" s="166">
        <v>2.7614788438</v>
      </c>
      <c r="E130" s="167"/>
      <c r="F130" s="168">
        <v>7.7499999999999999E-2</v>
      </c>
      <c r="G130" s="168">
        <v>7.7499999999999999E-2</v>
      </c>
      <c r="H130" s="169"/>
      <c r="I130" s="170">
        <v>6</v>
      </c>
      <c r="J130" s="170">
        <v>6</v>
      </c>
      <c r="K130" s="167"/>
      <c r="L130" s="171">
        <v>1332.8587299999999</v>
      </c>
      <c r="M130" s="171">
        <v>-119.05007000000001</v>
      </c>
      <c r="N130" s="171">
        <v>1213.8086599999999</v>
      </c>
      <c r="O130" s="166">
        <v>439.550229662346</v>
      </c>
      <c r="P130" s="172">
        <v>212.5</v>
      </c>
      <c r="Q130" s="178">
        <v>2.0684716689992801</v>
      </c>
      <c r="R130" s="179">
        <v>509.63155483100002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2547.9476500000001</v>
      </c>
      <c r="Y130" s="166">
        <v>922.67505714214894</v>
      </c>
      <c r="Z130" s="177">
        <v>573</v>
      </c>
      <c r="AA130" s="178">
        <v>1.6102531538257401</v>
      </c>
      <c r="AB130" s="179">
        <v>649.15479700312005</v>
      </c>
      <c r="AC130" s="168">
        <v>0.02</v>
      </c>
      <c r="AD130" s="168">
        <v>0.02</v>
      </c>
      <c r="AE130" s="176">
        <v>0</v>
      </c>
      <c r="AF130" s="176">
        <v>0</v>
      </c>
      <c r="AG130" s="167"/>
      <c r="AH130" s="180">
        <v>290.2</v>
      </c>
      <c r="AI130" s="166">
        <v>105.08861969069601</v>
      </c>
      <c r="AJ130" s="181" t="s">
        <v>53</v>
      </c>
      <c r="AK130" s="178">
        <v>1.6680733284237499</v>
      </c>
      <c r="AL130" s="179">
        <v>81.432199408719995</v>
      </c>
      <c r="AM130" s="168">
        <v>0.02</v>
      </c>
      <c r="AN130" s="168">
        <v>0.02</v>
      </c>
      <c r="AO130" s="176">
        <v>0</v>
      </c>
      <c r="AP130" s="176">
        <v>0</v>
      </c>
      <c r="AQ130" s="167"/>
      <c r="AR130" s="180">
        <v>50.6</v>
      </c>
      <c r="AS130" s="166">
        <v>18.323515356130901</v>
      </c>
      <c r="AT130" s="181" t="s">
        <v>54</v>
      </c>
      <c r="AU130" s="182">
        <v>1.14521970975818</v>
      </c>
      <c r="AV130" s="183">
        <v>-2.4203938009600101</v>
      </c>
      <c r="AW130" s="168">
        <v>7.4999999999999997E-3</v>
      </c>
      <c r="AX130" s="168">
        <v>7.4999999999999997E-3</v>
      </c>
      <c r="AY130" s="176">
        <v>0</v>
      </c>
      <c r="AZ130" s="176">
        <v>3</v>
      </c>
      <c r="BA130" s="167"/>
      <c r="BB130" s="184">
        <v>166.4</v>
      </c>
      <c r="BC130" s="180">
        <v>60.257568285774397</v>
      </c>
      <c r="BD130" s="181" t="s">
        <v>55</v>
      </c>
      <c r="BE130" s="178">
        <v>1.8830490089304499</v>
      </c>
      <c r="BF130" s="179">
        <v>60.359212398079997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8">
        <v>0.78</v>
      </c>
      <c r="BN130" s="186"/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200</v>
      </c>
      <c r="D131" s="166">
        <v>0.56211506779999998</v>
      </c>
      <c r="E131" s="167"/>
      <c r="F131" s="168">
        <v>7.0000000000000007E-2</v>
      </c>
      <c r="G131" s="168">
        <v>7.0000000000000007E-2</v>
      </c>
      <c r="H131" s="169"/>
      <c r="I131" s="170">
        <v>5</v>
      </c>
      <c r="J131" s="170">
        <v>5</v>
      </c>
      <c r="K131" s="167"/>
      <c r="L131" s="171"/>
      <c r="M131" s="171">
        <v>368.28228000000001</v>
      </c>
      <c r="N131" s="171">
        <v>368.28228000000001</v>
      </c>
      <c r="O131" s="166">
        <v>655.172403474931</v>
      </c>
      <c r="P131" s="172">
        <v>226.98400000000001</v>
      </c>
      <c r="Q131" s="178">
        <v>2.8864254902324902</v>
      </c>
      <c r="R131" s="179">
        <v>215.172928140582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389.79370999999998</v>
      </c>
      <c r="Y131" s="166">
        <v>693.44113390443397</v>
      </c>
      <c r="Z131" s="177">
        <v>573</v>
      </c>
      <c r="AA131" s="178">
        <v>1.2101939509676001</v>
      </c>
      <c r="AB131" s="179">
        <v>3.2833893807199401</v>
      </c>
      <c r="AC131" s="168">
        <v>0.02</v>
      </c>
      <c r="AD131" s="168">
        <v>0.02</v>
      </c>
      <c r="AE131" s="176">
        <v>0</v>
      </c>
      <c r="AF131" s="176">
        <v>0</v>
      </c>
      <c r="AG131" s="167"/>
      <c r="AH131" s="180">
        <v>51.6</v>
      </c>
      <c r="AI131" s="166">
        <v>91.796151634845003</v>
      </c>
      <c r="AJ131" s="181" t="s">
        <v>53</v>
      </c>
      <c r="AK131" s="178">
        <v>1.45708177198167</v>
      </c>
      <c r="AL131" s="179">
        <v>9.1041008743200003</v>
      </c>
      <c r="AM131" s="168">
        <v>0.02</v>
      </c>
      <c r="AN131" s="168">
        <v>0.02</v>
      </c>
      <c r="AO131" s="176">
        <v>0</v>
      </c>
      <c r="AP131" s="176">
        <v>0</v>
      </c>
      <c r="AQ131" s="167"/>
      <c r="AR131" s="180">
        <v>1</v>
      </c>
      <c r="AS131" s="166">
        <v>1.7789951867217999</v>
      </c>
      <c r="AT131" s="181" t="s">
        <v>54</v>
      </c>
      <c r="AU131" s="173">
        <v>0.11118719917011199</v>
      </c>
      <c r="AV131" s="174">
        <v>-9.7926093017600007</v>
      </c>
      <c r="AW131" s="168"/>
      <c r="AX131" s="168"/>
      <c r="AY131" s="176">
        <v>8</v>
      </c>
      <c r="AZ131" s="176">
        <v>10</v>
      </c>
      <c r="BA131" s="167"/>
      <c r="BB131" s="184">
        <v>26.2</v>
      </c>
      <c r="BC131" s="180">
        <v>46.609673892111203</v>
      </c>
      <c r="BD131" s="181" t="s">
        <v>55</v>
      </c>
      <c r="BE131" s="178">
        <v>1.45655230912848</v>
      </c>
      <c r="BF131" s="179">
        <v>4.6147813964799997</v>
      </c>
      <c r="BG131" s="168">
        <v>0.02</v>
      </c>
      <c r="BH131" s="168">
        <v>0.02</v>
      </c>
      <c r="BI131" s="176">
        <v>0</v>
      </c>
      <c r="BJ131" s="176">
        <v>0</v>
      </c>
      <c r="BK131" s="169"/>
      <c r="BL131" s="185">
        <v>0.8</v>
      </c>
      <c r="BM131" s="173"/>
      <c r="BN131" s="186"/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201</v>
      </c>
      <c r="C132" s="165" t="s">
        <v>202</v>
      </c>
      <c r="D132" s="166">
        <v>2.7142684103999999</v>
      </c>
      <c r="E132" s="167"/>
      <c r="F132" s="168">
        <v>0.08</v>
      </c>
      <c r="G132" s="168">
        <v>0.08</v>
      </c>
      <c r="H132" s="169"/>
      <c r="I132" s="170">
        <v>7</v>
      </c>
      <c r="J132" s="170">
        <v>7</v>
      </c>
      <c r="K132" s="167"/>
      <c r="L132" s="171">
        <v>854.60272999999995</v>
      </c>
      <c r="M132" s="171">
        <v>959.19385999999997</v>
      </c>
      <c r="N132" s="171">
        <v>1813.7965899999999</v>
      </c>
      <c r="O132" s="166">
        <v>668.24510908731497</v>
      </c>
      <c r="P132" s="172">
        <v>287.5</v>
      </c>
      <c r="Q132" s="178">
        <v>2.3243308142167498</v>
      </c>
      <c r="R132" s="179">
        <v>877.37398841200002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1973.4404500000001</v>
      </c>
      <c r="Y132" s="166">
        <v>727.06164299689704</v>
      </c>
      <c r="Z132" s="177">
        <v>573</v>
      </c>
      <c r="AA132" s="178">
        <v>1.26886848690558</v>
      </c>
      <c r="AB132" s="179">
        <v>107.10949100896001</v>
      </c>
      <c r="AC132" s="168">
        <v>0.02</v>
      </c>
      <c r="AD132" s="168">
        <v>0.02</v>
      </c>
      <c r="AE132" s="176">
        <v>0</v>
      </c>
      <c r="AF132" s="176">
        <v>0</v>
      </c>
      <c r="AG132" s="167"/>
      <c r="AH132" s="180">
        <v>206.45</v>
      </c>
      <c r="AI132" s="166">
        <v>76.061011213542997</v>
      </c>
      <c r="AJ132" s="181" t="s">
        <v>53</v>
      </c>
      <c r="AK132" s="178">
        <v>1.20731763831021</v>
      </c>
      <c r="AL132" s="179">
        <v>1.25130817376004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66.099999999999994</v>
      </c>
      <c r="AS132" s="166">
        <v>24.352786830783199</v>
      </c>
      <c r="AT132" s="181" t="s">
        <v>54</v>
      </c>
      <c r="AU132" s="178">
        <v>1.5220491769239499</v>
      </c>
      <c r="AV132" s="179">
        <v>13.98604652032</v>
      </c>
      <c r="AW132" s="168">
        <v>0.01</v>
      </c>
      <c r="AX132" s="168">
        <v>0.01</v>
      </c>
      <c r="AY132" s="176">
        <v>0</v>
      </c>
      <c r="AZ132" s="176">
        <v>0</v>
      </c>
      <c r="BA132" s="167"/>
      <c r="BB132" s="184">
        <v>146.4</v>
      </c>
      <c r="BC132" s="180">
        <v>53.937185961068998</v>
      </c>
      <c r="BD132" s="181" t="s">
        <v>55</v>
      </c>
      <c r="BE132" s="178">
        <v>1.68553706128341</v>
      </c>
      <c r="BF132" s="179">
        <v>42.17209304064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2">
        <v>0.88</v>
      </c>
      <c r="BN132" s="186">
        <v>3.0000000000000001E-3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201</v>
      </c>
      <c r="C133" s="165" t="s">
        <v>203</v>
      </c>
      <c r="D133" s="166">
        <v>2.9817805382999998</v>
      </c>
      <c r="E133" s="167"/>
      <c r="F133" s="168">
        <v>0.08</v>
      </c>
      <c r="G133" s="168">
        <v>0.08</v>
      </c>
      <c r="H133" s="169"/>
      <c r="I133" s="170">
        <v>7</v>
      </c>
      <c r="J133" s="170">
        <v>7</v>
      </c>
      <c r="K133" s="167"/>
      <c r="L133" s="171">
        <v>1595.2949799999999</v>
      </c>
      <c r="M133" s="171">
        <v>3782.0396599999999</v>
      </c>
      <c r="N133" s="171">
        <v>5377.33464</v>
      </c>
      <c r="O133" s="166">
        <v>1803.3971886696199</v>
      </c>
      <c r="P133" s="172">
        <v>273.93400000000003</v>
      </c>
      <c r="Q133" s="178">
        <v>6.58332732946484</v>
      </c>
      <c r="R133" s="179">
        <v>4397.1613560255901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2178.3837100000001</v>
      </c>
      <c r="Y133" s="166">
        <v>730.56473540536297</v>
      </c>
      <c r="Z133" s="177">
        <v>573</v>
      </c>
      <c r="AA133" s="178">
        <v>1.2749820862222701</v>
      </c>
      <c r="AB133" s="179">
        <v>128.11141186492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230.4</v>
      </c>
      <c r="AI133" s="166">
        <v>77.269268157259404</v>
      </c>
      <c r="AJ133" s="181" t="s">
        <v>53</v>
      </c>
      <c r="AK133" s="178">
        <v>1.2264963199565</v>
      </c>
      <c r="AL133" s="179">
        <v>4.9773913045200402</v>
      </c>
      <c r="AM133" s="168">
        <v>0.02</v>
      </c>
      <c r="AN133" s="168">
        <v>0.02</v>
      </c>
      <c r="AO133" s="176">
        <v>0</v>
      </c>
      <c r="AP133" s="176">
        <v>0</v>
      </c>
      <c r="AQ133" s="167"/>
      <c r="AR133" s="180">
        <v>80.400000000000006</v>
      </c>
      <c r="AS133" s="166">
        <v>26.963755034043601</v>
      </c>
      <c r="AT133" s="181" t="s">
        <v>54</v>
      </c>
      <c r="AU133" s="178">
        <v>1.6852346896277299</v>
      </c>
      <c r="AV133" s="179">
        <v>23.14981366464</v>
      </c>
      <c r="AW133" s="168">
        <v>0.01</v>
      </c>
      <c r="AX133" s="168">
        <v>0.01</v>
      </c>
      <c r="AY133" s="176">
        <v>0</v>
      </c>
      <c r="AZ133" s="176">
        <v>0</v>
      </c>
      <c r="BA133" s="167"/>
      <c r="BB133" s="184">
        <v>147.80000000000001</v>
      </c>
      <c r="BC133" s="180">
        <v>49.567698930741898</v>
      </c>
      <c r="BD133" s="181" t="s">
        <v>55</v>
      </c>
      <c r="BE133" s="178">
        <v>1.5489905915856801</v>
      </c>
      <c r="BF133" s="179">
        <v>33.29962732928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0.83</v>
      </c>
      <c r="BN133" s="186">
        <v>1.1249999999999999E-3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201</v>
      </c>
      <c r="C134" s="165" t="s">
        <v>204</v>
      </c>
      <c r="D134" s="166">
        <v>2.9322981366</v>
      </c>
      <c r="E134" s="167"/>
      <c r="F134" s="168">
        <v>0.06</v>
      </c>
      <c r="G134" s="168">
        <v>0.06</v>
      </c>
      <c r="H134" s="169"/>
      <c r="I134" s="170">
        <v>6</v>
      </c>
      <c r="J134" s="170">
        <v>6</v>
      </c>
      <c r="K134" s="167"/>
      <c r="L134" s="171">
        <v>2027.3115399999999</v>
      </c>
      <c r="M134" s="171">
        <v>185.33161000000001</v>
      </c>
      <c r="N134" s="171">
        <v>2212.6431499999999</v>
      </c>
      <c r="O134" s="166">
        <v>754.57646082521501</v>
      </c>
      <c r="P134" s="172">
        <v>287.5</v>
      </c>
      <c r="Q134" s="178">
        <v>2.6246137767833502</v>
      </c>
      <c r="R134" s="179">
        <v>1201.000292873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2356.9496399999998</v>
      </c>
      <c r="Y134" s="166">
        <v>803.78922271965303</v>
      </c>
      <c r="Z134" s="177">
        <v>573</v>
      </c>
      <c r="AA134" s="178">
        <v>1.40277351259974</v>
      </c>
      <c r="AB134" s="179">
        <v>340.70144127383998</v>
      </c>
      <c r="AC134" s="168">
        <v>0.02</v>
      </c>
      <c r="AD134" s="168">
        <v>0.02</v>
      </c>
      <c r="AE134" s="176">
        <v>0</v>
      </c>
      <c r="AF134" s="176">
        <v>0</v>
      </c>
      <c r="AG134" s="167"/>
      <c r="AH134" s="180">
        <v>165.1</v>
      </c>
      <c r="AI134" s="166">
        <v>56.303961026089098</v>
      </c>
      <c r="AJ134" s="181" t="s">
        <v>53</v>
      </c>
      <c r="AK134" s="188">
        <v>0.89371366708077904</v>
      </c>
      <c r="AL134" s="171">
        <v>-56.581739126960002</v>
      </c>
      <c r="AM134" s="168"/>
      <c r="AN134" s="168"/>
      <c r="AO134" s="176">
        <v>20</v>
      </c>
      <c r="AP134" s="176">
        <v>57</v>
      </c>
      <c r="AQ134" s="167"/>
      <c r="AR134" s="180">
        <v>68.7</v>
      </c>
      <c r="AS134" s="166">
        <v>23.4287227286028</v>
      </c>
      <c r="AT134" s="181" t="s">
        <v>54</v>
      </c>
      <c r="AU134" s="178">
        <v>1.4642951705376701</v>
      </c>
      <c r="AV134" s="179">
        <v>12.39987577728</v>
      </c>
      <c r="AW134" s="168">
        <v>0.01</v>
      </c>
      <c r="AX134" s="168">
        <v>0.01</v>
      </c>
      <c r="AY134" s="176">
        <v>0</v>
      </c>
      <c r="AZ134" s="176">
        <v>0</v>
      </c>
      <c r="BA134" s="167"/>
      <c r="BB134" s="184">
        <v>168</v>
      </c>
      <c r="BC134" s="180">
        <v>57.292946410557001</v>
      </c>
      <c r="BD134" s="181" t="s">
        <v>55</v>
      </c>
      <c r="BE134" s="178">
        <v>1.79040457532991</v>
      </c>
      <c r="BF134" s="179">
        <v>55.399751554559998</v>
      </c>
      <c r="BG134" s="168">
        <v>0.02</v>
      </c>
      <c r="BH134" s="168">
        <v>0.02</v>
      </c>
      <c r="BI134" s="176">
        <v>0</v>
      </c>
      <c r="BJ134" s="176">
        <v>0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201</v>
      </c>
      <c r="C135" s="165" t="s">
        <v>205</v>
      </c>
      <c r="D135" s="166">
        <v>2.6795987323000001</v>
      </c>
      <c r="E135" s="167"/>
      <c r="F135" s="168">
        <v>0.04</v>
      </c>
      <c r="G135" s="168">
        <v>0.04</v>
      </c>
      <c r="H135" s="169"/>
      <c r="I135" s="170">
        <v>4</v>
      </c>
      <c r="J135" s="170">
        <v>4</v>
      </c>
      <c r="K135" s="167"/>
      <c r="L135" s="171">
        <v>1061.84529</v>
      </c>
      <c r="M135" s="171">
        <v>566.21446000000003</v>
      </c>
      <c r="N135" s="171">
        <v>1628.0597499999999</v>
      </c>
      <c r="O135" s="166">
        <v>607.57595171818002</v>
      </c>
      <c r="P135" s="172">
        <v>265.91699999999997</v>
      </c>
      <c r="Q135" s="178">
        <v>2.28483305587149</v>
      </c>
      <c r="R135" s="179">
        <v>772.99872268357694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1366.542175</v>
      </c>
      <c r="Y135" s="166">
        <v>509.98015431476398</v>
      </c>
      <c r="Z135" s="177">
        <v>573</v>
      </c>
      <c r="AA135" s="188">
        <v>0.89001772131721502</v>
      </c>
      <c r="AB135" s="171">
        <v>-475.94991332948001</v>
      </c>
      <c r="AC135" s="168"/>
      <c r="AD135" s="168"/>
      <c r="AE135" s="176">
        <v>169</v>
      </c>
      <c r="AF135" s="176">
        <v>476</v>
      </c>
      <c r="AG135" s="167"/>
      <c r="AH135" s="180">
        <v>123.6</v>
      </c>
      <c r="AI135" s="166">
        <v>46.126309327631901</v>
      </c>
      <c r="AJ135" s="181" t="s">
        <v>53</v>
      </c>
      <c r="AK135" s="173">
        <v>0.73216364012114099</v>
      </c>
      <c r="AL135" s="174">
        <v>-78.97766416188</v>
      </c>
      <c r="AM135" s="168"/>
      <c r="AN135" s="168"/>
      <c r="AO135" s="176">
        <v>46</v>
      </c>
      <c r="AP135" s="176">
        <v>79</v>
      </c>
      <c r="AQ135" s="167"/>
      <c r="AR135" s="180">
        <v>62</v>
      </c>
      <c r="AS135" s="166">
        <v>23.1377927047991</v>
      </c>
      <c r="AT135" s="181" t="s">
        <v>54</v>
      </c>
      <c r="AU135" s="178">
        <v>1.44611204404995</v>
      </c>
      <c r="AV135" s="179">
        <v>10.551704339840001</v>
      </c>
      <c r="AW135" s="168">
        <v>0.01</v>
      </c>
      <c r="AX135" s="168">
        <v>0.01</v>
      </c>
      <c r="AY135" s="176">
        <v>0</v>
      </c>
      <c r="AZ135" s="176">
        <v>0</v>
      </c>
      <c r="BA135" s="167"/>
      <c r="BB135" s="184">
        <v>114.8</v>
      </c>
      <c r="BC135" s="180">
        <v>42.842235524369997</v>
      </c>
      <c r="BD135" s="181" t="s">
        <v>55</v>
      </c>
      <c r="BE135" s="178">
        <v>1.33881986013656</v>
      </c>
      <c r="BF135" s="179">
        <v>11.90340867968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8">
        <v>0.79</v>
      </c>
      <c r="BN135" s="186"/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201</v>
      </c>
      <c r="C136" s="165" t="s">
        <v>206</v>
      </c>
      <c r="D136" s="166">
        <v>10.612858167200001</v>
      </c>
      <c r="E136" s="167"/>
      <c r="F136" s="168">
        <v>5.9499999999999997E-2</v>
      </c>
      <c r="G136" s="168">
        <v>5.9499999999999997E-2</v>
      </c>
      <c r="H136" s="169"/>
      <c r="I136" s="170">
        <v>6</v>
      </c>
      <c r="J136" s="170">
        <v>6</v>
      </c>
      <c r="K136" s="167"/>
      <c r="L136" s="171">
        <v>5512.2528700000003</v>
      </c>
      <c r="M136" s="171">
        <v>4551.6873699999996</v>
      </c>
      <c r="N136" s="171">
        <v>10063.94024</v>
      </c>
      <c r="O136" s="166">
        <v>948.27803042761104</v>
      </c>
      <c r="P136" s="172">
        <v>287.5</v>
      </c>
      <c r="Q136" s="178">
        <v>3.29835836670473</v>
      </c>
      <c r="R136" s="179">
        <v>6402.5041723160002</v>
      </c>
      <c r="S136" s="168">
        <v>0.01</v>
      </c>
      <c r="T136" s="168">
        <v>0.01</v>
      </c>
      <c r="U136" s="175">
        <v>0</v>
      </c>
      <c r="V136" s="176">
        <v>0</v>
      </c>
      <c r="W136" s="167"/>
      <c r="X136" s="175">
        <v>7123.16716</v>
      </c>
      <c r="Y136" s="166">
        <v>671.18273397969199</v>
      </c>
      <c r="Z136" s="177">
        <v>573</v>
      </c>
      <c r="AA136" s="182">
        <v>1.17134857588079</v>
      </c>
      <c r="AB136" s="183">
        <v>-174.23411576672001</v>
      </c>
      <c r="AC136" s="168">
        <v>1.7000000000000001E-2</v>
      </c>
      <c r="AD136" s="168">
        <v>1.7000000000000001E-2</v>
      </c>
      <c r="AE136" s="176">
        <v>0</v>
      </c>
      <c r="AF136" s="176">
        <v>175</v>
      </c>
      <c r="AG136" s="167"/>
      <c r="AH136" s="180">
        <v>718.45</v>
      </c>
      <c r="AI136" s="166">
        <v>67.696184070417004</v>
      </c>
      <c r="AJ136" s="181" t="s">
        <v>53</v>
      </c>
      <c r="AK136" s="182">
        <v>1.0745426042923301</v>
      </c>
      <c r="AL136" s="183">
        <v>-83.882077440319804</v>
      </c>
      <c r="AM136" s="168">
        <v>7.0000000000000001E-3</v>
      </c>
      <c r="AN136" s="168">
        <v>7.0000000000000001E-3</v>
      </c>
      <c r="AO136" s="176">
        <v>0</v>
      </c>
      <c r="AP136" s="176">
        <v>84</v>
      </c>
      <c r="AQ136" s="167"/>
      <c r="AR136" s="180">
        <v>188.1</v>
      </c>
      <c r="AS136" s="166">
        <v>17.723783455557701</v>
      </c>
      <c r="AT136" s="181" t="s">
        <v>54</v>
      </c>
      <c r="AU136" s="182">
        <v>1.1077364659723601</v>
      </c>
      <c r="AV136" s="183">
        <v>-15.66687681024</v>
      </c>
      <c r="AW136" s="168">
        <v>5.4999999999999997E-3</v>
      </c>
      <c r="AX136" s="168">
        <v>5.4999999999999997E-3</v>
      </c>
      <c r="AY136" s="176">
        <v>0</v>
      </c>
      <c r="AZ136" s="176">
        <v>16</v>
      </c>
      <c r="BA136" s="167"/>
      <c r="BB136" s="184">
        <v>450.8</v>
      </c>
      <c r="BC136" s="180">
        <v>42.4767760859406</v>
      </c>
      <c r="BD136" s="181" t="s">
        <v>55</v>
      </c>
      <c r="BE136" s="178">
        <v>1.32739925268564</v>
      </c>
      <c r="BF136" s="179">
        <v>43.266246379520098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8">
        <v>0.79</v>
      </c>
      <c r="BN136" s="186"/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201</v>
      </c>
      <c r="C137" s="165" t="s">
        <v>207</v>
      </c>
      <c r="D137" s="166">
        <v>2.4246546207000002</v>
      </c>
      <c r="E137" s="167"/>
      <c r="F137" s="168">
        <v>5.8000000000000003E-2</v>
      </c>
      <c r="G137" s="168">
        <v>5.8000000000000003E-2</v>
      </c>
      <c r="H137" s="169"/>
      <c r="I137" s="170">
        <v>5</v>
      </c>
      <c r="J137" s="170">
        <v>5</v>
      </c>
      <c r="K137" s="167"/>
      <c r="L137" s="171">
        <v>2213.9757100000002</v>
      </c>
      <c r="M137" s="171">
        <v>175.08793</v>
      </c>
      <c r="N137" s="171">
        <v>2389.0636399999999</v>
      </c>
      <c r="O137" s="166">
        <v>985.32121631008795</v>
      </c>
      <c r="P137" s="172">
        <v>212.5</v>
      </c>
      <c r="Q137" s="178">
        <v>4.6368057238121798</v>
      </c>
      <c r="R137" s="179">
        <v>1770.7767117215001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1638.38453</v>
      </c>
      <c r="Y137" s="166">
        <v>675.718725468206</v>
      </c>
      <c r="Z137" s="177">
        <v>573</v>
      </c>
      <c r="AA137" s="182">
        <v>1.1792647913930301</v>
      </c>
      <c r="AB137" s="183">
        <v>-28.8079871933198</v>
      </c>
      <c r="AC137" s="168">
        <v>1.7999999999999999E-2</v>
      </c>
      <c r="AD137" s="168">
        <v>1.7999999999999999E-2</v>
      </c>
      <c r="AE137" s="176">
        <v>0</v>
      </c>
      <c r="AF137" s="176">
        <v>29</v>
      </c>
      <c r="AG137" s="167"/>
      <c r="AH137" s="180">
        <v>147.1</v>
      </c>
      <c r="AI137" s="166">
        <v>60.668434483065496</v>
      </c>
      <c r="AJ137" s="181" t="s">
        <v>53</v>
      </c>
      <c r="AK137" s="188">
        <v>0.96299102354072197</v>
      </c>
      <c r="AL137" s="171">
        <v>-36.203889324919999</v>
      </c>
      <c r="AM137" s="168"/>
      <c r="AN137" s="168"/>
      <c r="AO137" s="176">
        <v>6</v>
      </c>
      <c r="AP137" s="176">
        <v>37</v>
      </c>
      <c r="AQ137" s="167"/>
      <c r="AR137" s="180">
        <v>93.1</v>
      </c>
      <c r="AS137" s="166">
        <v>38.397221280580503</v>
      </c>
      <c r="AT137" s="181" t="s">
        <v>54</v>
      </c>
      <c r="AU137" s="178">
        <v>2.3998263300362801</v>
      </c>
      <c r="AV137" s="179">
        <v>46.54663128256</v>
      </c>
      <c r="AW137" s="168">
        <v>0.01</v>
      </c>
      <c r="AX137" s="168">
        <v>0.01</v>
      </c>
      <c r="AY137" s="176">
        <v>0</v>
      </c>
      <c r="AZ137" s="176">
        <v>0</v>
      </c>
      <c r="BA137" s="167"/>
      <c r="BB137" s="184">
        <v>164</v>
      </c>
      <c r="BC137" s="180">
        <v>67.638499355695004</v>
      </c>
      <c r="BD137" s="181" t="s">
        <v>55</v>
      </c>
      <c r="BE137" s="178">
        <v>2.1137031048654702</v>
      </c>
      <c r="BF137" s="179">
        <v>70.893262565119997</v>
      </c>
      <c r="BG137" s="168">
        <v>0.02</v>
      </c>
      <c r="BH137" s="168">
        <v>0.02</v>
      </c>
      <c r="BI137" s="176">
        <v>0</v>
      </c>
      <c r="BJ137" s="176">
        <v>0</v>
      </c>
      <c r="BK137" s="169"/>
      <c r="BL137" s="185">
        <v>0.8</v>
      </c>
      <c r="BM137" s="188">
        <v>0.78</v>
      </c>
      <c r="BN137" s="186"/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201</v>
      </c>
      <c r="C138" s="165" t="s">
        <v>208</v>
      </c>
      <c r="D138" s="166">
        <v>1.9009119445</v>
      </c>
      <c r="E138" s="167"/>
      <c r="F138" s="168">
        <v>5.5E-2</v>
      </c>
      <c r="G138" s="168">
        <v>5.5E-2</v>
      </c>
      <c r="H138" s="169"/>
      <c r="I138" s="170">
        <v>6</v>
      </c>
      <c r="J138" s="170">
        <v>6</v>
      </c>
      <c r="K138" s="167"/>
      <c r="L138" s="171">
        <v>135.95806999999999</v>
      </c>
      <c r="M138" s="171">
        <v>1686.4963399999999</v>
      </c>
      <c r="N138" s="171">
        <v>1822.4544100000001</v>
      </c>
      <c r="O138" s="166">
        <v>958.72637092580499</v>
      </c>
      <c r="P138" s="172">
        <v>273.64299999999997</v>
      </c>
      <c r="Q138" s="178">
        <v>3.5035662192192198</v>
      </c>
      <c r="R138" s="179">
        <v>1198.2489133254201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1250.8427200000001</v>
      </c>
      <c r="Y138" s="166">
        <v>658.02244213316897</v>
      </c>
      <c r="Z138" s="177">
        <v>573</v>
      </c>
      <c r="AA138" s="182">
        <v>1.1483812253632999</v>
      </c>
      <c r="AB138" s="183">
        <v>-56.224333038200299</v>
      </c>
      <c r="AC138" s="168">
        <v>1.4999999999999999E-2</v>
      </c>
      <c r="AD138" s="168">
        <v>1.4999999999999999E-2</v>
      </c>
      <c r="AE138" s="176">
        <v>0</v>
      </c>
      <c r="AF138" s="176">
        <v>57</v>
      </c>
      <c r="AG138" s="167"/>
      <c r="AH138" s="180">
        <v>119.5</v>
      </c>
      <c r="AI138" s="166">
        <v>62.8645636878421</v>
      </c>
      <c r="AJ138" s="181" t="s">
        <v>53</v>
      </c>
      <c r="AK138" s="188">
        <v>0.99785021726733503</v>
      </c>
      <c r="AL138" s="171">
        <v>-24.208943004199998</v>
      </c>
      <c r="AM138" s="168">
        <v>0</v>
      </c>
      <c r="AN138" s="168">
        <v>0</v>
      </c>
      <c r="AO138" s="176">
        <v>1</v>
      </c>
      <c r="AP138" s="176">
        <v>25</v>
      </c>
      <c r="AQ138" s="167"/>
      <c r="AR138" s="180">
        <v>61.5</v>
      </c>
      <c r="AS138" s="166">
        <v>32.352892609224199</v>
      </c>
      <c r="AT138" s="181" t="s">
        <v>54</v>
      </c>
      <c r="AU138" s="178">
        <v>2.0220557880765102</v>
      </c>
      <c r="AV138" s="179">
        <v>25.0024906656</v>
      </c>
      <c r="AW138" s="168">
        <v>0.01</v>
      </c>
      <c r="AX138" s="168">
        <v>0.01</v>
      </c>
      <c r="AY138" s="176">
        <v>0</v>
      </c>
      <c r="AZ138" s="176">
        <v>0</v>
      </c>
      <c r="BA138" s="167"/>
      <c r="BB138" s="184">
        <v>88.6</v>
      </c>
      <c r="BC138" s="180">
        <v>46.609207889061203</v>
      </c>
      <c r="BD138" s="181" t="s">
        <v>55</v>
      </c>
      <c r="BE138" s="178">
        <v>1.4565377465331599</v>
      </c>
      <c r="BF138" s="179">
        <v>15.604981331199999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2">
        <v>0.88</v>
      </c>
      <c r="BN138" s="186">
        <v>3.0000000000000001E-3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201</v>
      </c>
      <c r="C139" s="165" t="s">
        <v>209</v>
      </c>
      <c r="D139" s="166">
        <v>7.9763251852000003</v>
      </c>
      <c r="E139" s="167"/>
      <c r="F139" s="168">
        <v>4.1000000000000002E-2</v>
      </c>
      <c r="G139" s="168">
        <v>4.1000000000000002E-2</v>
      </c>
      <c r="H139" s="169"/>
      <c r="I139" s="170">
        <v>4</v>
      </c>
      <c r="J139" s="170">
        <v>4</v>
      </c>
      <c r="K139" s="167"/>
      <c r="L139" s="171">
        <v>5063.6085499999999</v>
      </c>
      <c r="M139" s="171">
        <v>-3640.77448</v>
      </c>
      <c r="N139" s="171">
        <v>1422.8340700000001</v>
      </c>
      <c r="O139" s="166">
        <v>178.38215430835899</v>
      </c>
      <c r="P139" s="172">
        <v>287.5</v>
      </c>
      <c r="Q139" s="173">
        <v>0.62045966715951095</v>
      </c>
      <c r="R139" s="174">
        <v>-1328.9981188940001</v>
      </c>
      <c r="S139" s="168"/>
      <c r="T139" s="168"/>
      <c r="U139" s="175">
        <v>871</v>
      </c>
      <c r="V139" s="176">
        <v>1329</v>
      </c>
      <c r="W139" s="167"/>
      <c r="X139" s="175">
        <v>5094.7129949999999</v>
      </c>
      <c r="Y139" s="166">
        <v>638.72934925637105</v>
      </c>
      <c r="Z139" s="177">
        <v>573</v>
      </c>
      <c r="AA139" s="182">
        <v>1.1147109062065801</v>
      </c>
      <c r="AB139" s="183">
        <v>-389.80820234352001</v>
      </c>
      <c r="AC139" s="168">
        <v>1.0999999999999999E-2</v>
      </c>
      <c r="AD139" s="168">
        <v>1.0999999999999999E-2</v>
      </c>
      <c r="AE139" s="176">
        <v>0</v>
      </c>
      <c r="AF139" s="176">
        <v>390</v>
      </c>
      <c r="AG139" s="167"/>
      <c r="AH139" s="180">
        <v>483.05</v>
      </c>
      <c r="AI139" s="166">
        <v>60.560469738156499</v>
      </c>
      <c r="AJ139" s="181" t="s">
        <v>53</v>
      </c>
      <c r="AK139" s="188">
        <v>0.96127729743105494</v>
      </c>
      <c r="AL139" s="171">
        <v>-119.96018400112</v>
      </c>
      <c r="AM139" s="168"/>
      <c r="AN139" s="168"/>
      <c r="AO139" s="176">
        <v>20</v>
      </c>
      <c r="AP139" s="176">
        <v>120</v>
      </c>
      <c r="AQ139" s="167"/>
      <c r="AR139" s="180">
        <v>164.7</v>
      </c>
      <c r="AS139" s="166">
        <v>20.6486064918215</v>
      </c>
      <c r="AT139" s="181" t="s">
        <v>54</v>
      </c>
      <c r="AU139" s="178">
        <v>1.29053790573884</v>
      </c>
      <c r="AV139" s="179">
        <v>11.554556444159999</v>
      </c>
      <c r="AW139" s="168">
        <v>0.01</v>
      </c>
      <c r="AX139" s="168">
        <v>0.01</v>
      </c>
      <c r="AY139" s="176">
        <v>0</v>
      </c>
      <c r="AZ139" s="176">
        <v>0</v>
      </c>
      <c r="BA139" s="167"/>
      <c r="BB139" s="184">
        <v>373.6</v>
      </c>
      <c r="BC139" s="180">
        <v>46.838611932874997</v>
      </c>
      <c r="BD139" s="181" t="s">
        <v>55</v>
      </c>
      <c r="BE139" s="178">
        <v>1.4637066229023401</v>
      </c>
      <c r="BF139" s="179">
        <v>67.309112888320001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0.77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201</v>
      </c>
      <c r="C140" s="165" t="s">
        <v>210</v>
      </c>
      <c r="D140" s="166">
        <v>3.6432673006999998</v>
      </c>
      <c r="E140" s="167"/>
      <c r="F140" s="168">
        <v>7.2999999999999995E-2</v>
      </c>
      <c r="G140" s="168">
        <v>7.2999999999999995E-2</v>
      </c>
      <c r="H140" s="169"/>
      <c r="I140" s="170">
        <v>6</v>
      </c>
      <c r="J140" s="170">
        <v>6</v>
      </c>
      <c r="K140" s="167"/>
      <c r="L140" s="171">
        <v>2162.7725700000001</v>
      </c>
      <c r="M140" s="171">
        <v>712.28707999999995</v>
      </c>
      <c r="N140" s="171">
        <v>2875.0596500000001</v>
      </c>
      <c r="O140" s="166">
        <v>789.14320929666599</v>
      </c>
      <c r="P140" s="172">
        <v>239.22399999999999</v>
      </c>
      <c r="Q140" s="178">
        <v>3.2987627048150099</v>
      </c>
      <c r="R140" s="179">
        <v>1829.19127790881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2600.5400450000002</v>
      </c>
      <c r="Y140" s="166">
        <v>713.79337017087505</v>
      </c>
      <c r="Z140" s="177">
        <v>573</v>
      </c>
      <c r="AA140" s="178">
        <v>1.24571268790729</v>
      </c>
      <c r="AB140" s="179">
        <v>95.429449038679607</v>
      </c>
      <c r="AC140" s="168">
        <v>0.02</v>
      </c>
      <c r="AD140" s="168">
        <v>0.02</v>
      </c>
      <c r="AE140" s="176">
        <v>0</v>
      </c>
      <c r="AF140" s="176">
        <v>0</v>
      </c>
      <c r="AG140" s="167"/>
      <c r="AH140" s="180">
        <v>259.39999999999998</v>
      </c>
      <c r="AI140" s="166">
        <v>71.199826581530303</v>
      </c>
      <c r="AJ140" s="181" t="s">
        <v>53</v>
      </c>
      <c r="AK140" s="182">
        <v>1.1301559774846099</v>
      </c>
      <c r="AL140" s="183">
        <v>-16.031007932920001</v>
      </c>
      <c r="AM140" s="168">
        <v>1.2999999999999999E-2</v>
      </c>
      <c r="AN140" s="168">
        <v>1.2999999999999999E-2</v>
      </c>
      <c r="AO140" s="176">
        <v>0</v>
      </c>
      <c r="AP140" s="176">
        <v>17</v>
      </c>
      <c r="AQ140" s="167"/>
      <c r="AR140" s="180">
        <v>112.7</v>
      </c>
      <c r="AS140" s="166">
        <v>30.933771995907701</v>
      </c>
      <c r="AT140" s="181" t="s">
        <v>54</v>
      </c>
      <c r="AU140" s="178">
        <v>1.93336074974423</v>
      </c>
      <c r="AV140" s="179">
        <v>42.749267826560001</v>
      </c>
      <c r="AW140" s="168">
        <v>0.01</v>
      </c>
      <c r="AX140" s="168">
        <v>0.01</v>
      </c>
      <c r="AY140" s="176">
        <v>0</v>
      </c>
      <c r="AZ140" s="176">
        <v>0</v>
      </c>
      <c r="BA140" s="167"/>
      <c r="BB140" s="184">
        <v>213</v>
      </c>
      <c r="BC140" s="180">
        <v>58.464005635566501</v>
      </c>
      <c r="BD140" s="181" t="s">
        <v>55</v>
      </c>
      <c r="BE140" s="178">
        <v>1.82700017611145</v>
      </c>
      <c r="BF140" s="179">
        <v>73.098535653119995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88">
        <v>0.77</v>
      </c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211</v>
      </c>
      <c r="D141" s="166">
        <v>2.7951370648</v>
      </c>
      <c r="E141" s="167"/>
      <c r="F141" s="168">
        <v>5.3999999999999999E-2</v>
      </c>
      <c r="G141" s="168">
        <v>5.3999999999999999E-2</v>
      </c>
      <c r="H141" s="169"/>
      <c r="I141" s="170">
        <v>7</v>
      </c>
      <c r="J141" s="170">
        <v>7</v>
      </c>
      <c r="K141" s="167"/>
      <c r="L141" s="171">
        <v>1907.8315</v>
      </c>
      <c r="M141" s="171">
        <v>1618.1099400000001</v>
      </c>
      <c r="N141" s="171">
        <v>3525.9414400000001</v>
      </c>
      <c r="O141" s="166">
        <v>1261.4556489566301</v>
      </c>
      <c r="P141" s="172">
        <v>229.53</v>
      </c>
      <c r="Q141" s="178">
        <v>5.4958203675189701</v>
      </c>
      <c r="R141" s="179">
        <v>2756.0600674197499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1792.0968700000001</v>
      </c>
      <c r="Y141" s="166">
        <v>641.14811848349495</v>
      </c>
      <c r="Z141" s="177">
        <v>573</v>
      </c>
      <c r="AA141" s="182">
        <v>1.11893214395025</v>
      </c>
      <c r="AB141" s="183">
        <v>-129.83937575648</v>
      </c>
      <c r="AC141" s="168">
        <v>1.2E-2</v>
      </c>
      <c r="AD141" s="168">
        <v>1.2E-2</v>
      </c>
      <c r="AE141" s="176">
        <v>0</v>
      </c>
      <c r="AF141" s="176">
        <v>130</v>
      </c>
      <c r="AG141" s="167"/>
      <c r="AH141" s="180">
        <v>179.15</v>
      </c>
      <c r="AI141" s="166">
        <v>64.0934579760291</v>
      </c>
      <c r="AJ141" s="181" t="s">
        <v>53</v>
      </c>
      <c r="AK141" s="182">
        <v>1.01735647580999</v>
      </c>
      <c r="AL141" s="183">
        <v>-32.162362098880003</v>
      </c>
      <c r="AM141" s="168">
        <v>2E-3</v>
      </c>
      <c r="AN141" s="168">
        <v>2E-3</v>
      </c>
      <c r="AO141" s="176">
        <v>0</v>
      </c>
      <c r="AP141" s="176">
        <v>33</v>
      </c>
      <c r="AQ141" s="167"/>
      <c r="AR141" s="180">
        <v>66.400000000000006</v>
      </c>
      <c r="AS141" s="166">
        <v>23.755543453018898</v>
      </c>
      <c r="AT141" s="181" t="s">
        <v>54</v>
      </c>
      <c r="AU141" s="178">
        <v>1.48472146581368</v>
      </c>
      <c r="AV141" s="179">
        <v>12.73336835584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166.4</v>
      </c>
      <c r="BC141" s="180">
        <v>59.531964315999097</v>
      </c>
      <c r="BD141" s="181" t="s">
        <v>55</v>
      </c>
      <c r="BE141" s="178">
        <v>1.86037388487497</v>
      </c>
      <c r="BF141" s="179">
        <v>59.066736711680001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0.84</v>
      </c>
      <c r="BN141" s="186">
        <v>1.5E-3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212</v>
      </c>
      <c r="D142" s="166">
        <v>3.6878874074999999</v>
      </c>
      <c r="E142" s="167"/>
      <c r="F142" s="168">
        <v>4.2000000000000003E-2</v>
      </c>
      <c r="G142" s="168">
        <v>4.2000000000000003E-2</v>
      </c>
      <c r="H142" s="169"/>
      <c r="I142" s="170">
        <v>5</v>
      </c>
      <c r="J142" s="170">
        <v>5</v>
      </c>
      <c r="K142" s="167"/>
      <c r="L142" s="171">
        <v>2296.63744</v>
      </c>
      <c r="M142" s="171">
        <v>4142.4414999999999</v>
      </c>
      <c r="N142" s="171">
        <v>6439.0789400000003</v>
      </c>
      <c r="O142" s="166">
        <v>1746.00746403075</v>
      </c>
      <c r="P142" s="172">
        <v>247.43600000000001</v>
      </c>
      <c r="Q142" s="178">
        <v>7.05640029757493</v>
      </c>
      <c r="R142" s="179">
        <v>5344.0596097254002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1914.2227849999999</v>
      </c>
      <c r="Y142" s="166">
        <v>519.05673180452197</v>
      </c>
      <c r="Z142" s="177">
        <v>573</v>
      </c>
      <c r="AA142" s="188">
        <v>0.90585817068852004</v>
      </c>
      <c r="AB142" s="171">
        <v>-621.56859639699996</v>
      </c>
      <c r="AC142" s="168"/>
      <c r="AD142" s="168"/>
      <c r="AE142" s="176">
        <v>199</v>
      </c>
      <c r="AF142" s="176">
        <v>622</v>
      </c>
      <c r="AG142" s="167"/>
      <c r="AH142" s="180">
        <v>236.45</v>
      </c>
      <c r="AI142" s="166">
        <v>64.115297966834703</v>
      </c>
      <c r="AJ142" s="181" t="s">
        <v>53</v>
      </c>
      <c r="AK142" s="182">
        <v>1.0177031423307099</v>
      </c>
      <c r="AL142" s="183">
        <v>-42.354288007000001</v>
      </c>
      <c r="AM142" s="168">
        <v>2E-3</v>
      </c>
      <c r="AN142" s="168">
        <v>2E-3</v>
      </c>
      <c r="AO142" s="176">
        <v>0</v>
      </c>
      <c r="AP142" s="176">
        <v>43</v>
      </c>
      <c r="AQ142" s="167"/>
      <c r="AR142" s="180">
        <v>109.6</v>
      </c>
      <c r="AS142" s="166">
        <v>29.7189116395224</v>
      </c>
      <c r="AT142" s="181" t="s">
        <v>54</v>
      </c>
      <c r="AU142" s="178">
        <v>1.85743197747015</v>
      </c>
      <c r="AV142" s="179">
        <v>38.792561775999999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202.2</v>
      </c>
      <c r="BC142" s="180">
        <v>54.8281380794839</v>
      </c>
      <c r="BD142" s="181" t="s">
        <v>55</v>
      </c>
      <c r="BE142" s="178">
        <v>1.7133793149838701</v>
      </c>
      <c r="BF142" s="179">
        <v>60.585123551999999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8">
        <v>0.8</v>
      </c>
      <c r="BN142" s="186">
        <v>0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213</v>
      </c>
      <c r="D143" s="166">
        <v>7.8660762163999998</v>
      </c>
      <c r="E143" s="167"/>
      <c r="F143" s="168">
        <v>2.1999999999999999E-2</v>
      </c>
      <c r="G143" s="168">
        <v>2.1999999999999999E-2</v>
      </c>
      <c r="H143" s="169"/>
      <c r="I143" s="170">
        <v>3</v>
      </c>
      <c r="J143" s="170">
        <v>3</v>
      </c>
      <c r="K143" s="167"/>
      <c r="L143" s="171">
        <v>6432.8371699999998</v>
      </c>
      <c r="M143" s="171">
        <v>1649.9715000000001</v>
      </c>
      <c r="N143" s="171">
        <v>8082.8086700000003</v>
      </c>
      <c r="O143" s="166">
        <v>1027.55280366444</v>
      </c>
      <c r="P143" s="172">
        <v>287.5</v>
      </c>
      <c r="Q143" s="178">
        <v>3.5740967083980499</v>
      </c>
      <c r="R143" s="179">
        <v>5369.0123753420003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3268.7215849999998</v>
      </c>
      <c r="Y143" s="166">
        <v>415.54664550351498</v>
      </c>
      <c r="Z143" s="177">
        <v>573</v>
      </c>
      <c r="AA143" s="173">
        <v>0.72521229581765201</v>
      </c>
      <c r="AB143" s="174">
        <v>-2139.9924213966401</v>
      </c>
      <c r="AC143" s="168"/>
      <c r="AD143" s="168"/>
      <c r="AE143" s="176">
        <v>1239</v>
      </c>
      <c r="AF143" s="176">
        <v>2140</v>
      </c>
      <c r="AG143" s="167"/>
      <c r="AH143" s="180">
        <v>308.2</v>
      </c>
      <c r="AI143" s="166">
        <v>39.1809069123222</v>
      </c>
      <c r="AJ143" s="181" t="s">
        <v>53</v>
      </c>
      <c r="AK143" s="173">
        <v>0.62191915733844805</v>
      </c>
      <c r="AL143" s="174">
        <v>-286.47536195983997</v>
      </c>
      <c r="AM143" s="168"/>
      <c r="AN143" s="168"/>
      <c r="AO143" s="176">
        <v>188</v>
      </c>
      <c r="AP143" s="176">
        <v>287</v>
      </c>
      <c r="AQ143" s="167"/>
      <c r="AR143" s="180">
        <v>77.400000000000006</v>
      </c>
      <c r="AS143" s="166">
        <v>9.8397215931659296</v>
      </c>
      <c r="AT143" s="181" t="s">
        <v>54</v>
      </c>
      <c r="AU143" s="173">
        <v>0.61498259957287105</v>
      </c>
      <c r="AV143" s="174">
        <v>-73.628663354880004</v>
      </c>
      <c r="AW143" s="168"/>
      <c r="AX143" s="168"/>
      <c r="AY143" s="176">
        <v>49</v>
      </c>
      <c r="AZ143" s="176">
        <v>74</v>
      </c>
      <c r="BA143" s="167"/>
      <c r="BB143" s="184">
        <v>281.39999999999998</v>
      </c>
      <c r="BC143" s="180">
        <v>35.773871528641997</v>
      </c>
      <c r="BD143" s="181" t="s">
        <v>55</v>
      </c>
      <c r="BE143" s="182">
        <v>1.11793348527006</v>
      </c>
      <c r="BF143" s="183">
        <v>-20.65732670976</v>
      </c>
      <c r="BG143" s="168">
        <v>1.2E-2</v>
      </c>
      <c r="BH143" s="168">
        <v>1.2E-2</v>
      </c>
      <c r="BI143" s="176">
        <v>0</v>
      </c>
      <c r="BJ143" s="176">
        <v>21</v>
      </c>
      <c r="BK143" s="169"/>
      <c r="BL143" s="185">
        <v>0.8</v>
      </c>
      <c r="BM143" s="188">
        <v>0.76</v>
      </c>
      <c r="BN143" s="186"/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214</v>
      </c>
      <c r="D144" s="166">
        <v>4.0876529268999997</v>
      </c>
      <c r="E144" s="167"/>
      <c r="F144" s="168">
        <v>6.8000000000000005E-2</v>
      </c>
      <c r="G144" s="168">
        <v>6.8000000000000005E-2</v>
      </c>
      <c r="H144" s="169"/>
      <c r="I144" s="170">
        <v>7</v>
      </c>
      <c r="J144" s="170">
        <v>7</v>
      </c>
      <c r="K144" s="167"/>
      <c r="L144" s="171">
        <v>809.03661999999997</v>
      </c>
      <c r="M144" s="171">
        <v>1759.4668799999999</v>
      </c>
      <c r="N144" s="171">
        <v>2568.5034999999998</v>
      </c>
      <c r="O144" s="166">
        <v>628.35655226431004</v>
      </c>
      <c r="P144" s="172">
        <v>232.012</v>
      </c>
      <c r="Q144" s="178">
        <v>2.7082933307945698</v>
      </c>
      <c r="R144" s="179">
        <v>1430.44206294889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2821.2205049999998</v>
      </c>
      <c r="Y144" s="166">
        <v>690.18102942011797</v>
      </c>
      <c r="Z144" s="177">
        <v>573</v>
      </c>
      <c r="AA144" s="178">
        <v>1.2045044143457599</v>
      </c>
      <c r="AB144" s="179">
        <v>10.550352463560101</v>
      </c>
      <c r="AC144" s="168">
        <v>0.02</v>
      </c>
      <c r="AD144" s="168">
        <v>0.02</v>
      </c>
      <c r="AE144" s="176">
        <v>0</v>
      </c>
      <c r="AF144" s="176">
        <v>0</v>
      </c>
      <c r="AG144" s="167"/>
      <c r="AH144" s="180">
        <v>277.2</v>
      </c>
      <c r="AI144" s="166">
        <v>67.813976616215101</v>
      </c>
      <c r="AJ144" s="181" t="s">
        <v>53</v>
      </c>
      <c r="AK144" s="182">
        <v>1.07641232724151</v>
      </c>
      <c r="AL144" s="183">
        <v>-31.826561273639999</v>
      </c>
      <c r="AM144" s="168">
        <v>8.0000000000000002E-3</v>
      </c>
      <c r="AN144" s="168">
        <v>8.0000000000000002E-3</v>
      </c>
      <c r="AO144" s="176">
        <v>0</v>
      </c>
      <c r="AP144" s="176">
        <v>32</v>
      </c>
      <c r="AQ144" s="167"/>
      <c r="AR144" s="180">
        <v>92.1</v>
      </c>
      <c r="AS144" s="166">
        <v>22.531267122487101</v>
      </c>
      <c r="AT144" s="181" t="s">
        <v>54</v>
      </c>
      <c r="AU144" s="178">
        <v>1.40820419515544</v>
      </c>
      <c r="AV144" s="179">
        <v>13.617063803520001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213.4</v>
      </c>
      <c r="BC144" s="180">
        <v>52.205997871213199</v>
      </c>
      <c r="BD144" s="181" t="s">
        <v>55</v>
      </c>
      <c r="BE144" s="178">
        <v>1.63143743347541</v>
      </c>
      <c r="BF144" s="179">
        <v>56.434127607039997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2">
        <v>0.83</v>
      </c>
      <c r="BN144" s="186">
        <v>1.1249999999999999E-3</v>
      </c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215</v>
      </c>
      <c r="D145" s="166">
        <v>2.971564415</v>
      </c>
      <c r="E145" s="167"/>
      <c r="F145" s="168">
        <v>7.5999999999999998E-2</v>
      </c>
      <c r="G145" s="168">
        <v>7.5999999999999998E-2</v>
      </c>
      <c r="H145" s="169"/>
      <c r="I145" s="170">
        <v>6</v>
      </c>
      <c r="J145" s="170">
        <v>6</v>
      </c>
      <c r="K145" s="167"/>
      <c r="L145" s="171">
        <v>2488.3818999999999</v>
      </c>
      <c r="M145" s="171">
        <v>-803.80764999999997</v>
      </c>
      <c r="N145" s="171">
        <v>1684.5742499999999</v>
      </c>
      <c r="O145" s="166">
        <v>566.89810979581296</v>
      </c>
      <c r="P145" s="172">
        <v>221.65100000000001</v>
      </c>
      <c r="Q145" s="178">
        <v>2.5576158456122999</v>
      </c>
      <c r="R145" s="179">
        <v>894.19398102100195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1988.3248699999999</v>
      </c>
      <c r="Y145" s="166">
        <v>669.11720303394497</v>
      </c>
      <c r="Z145" s="177">
        <v>573</v>
      </c>
      <c r="AA145" s="182">
        <v>1.16774380983236</v>
      </c>
      <c r="AB145" s="183">
        <v>-54.922821753999898</v>
      </c>
      <c r="AC145" s="168">
        <v>1.7000000000000001E-2</v>
      </c>
      <c r="AD145" s="168">
        <v>1.7000000000000001E-2</v>
      </c>
      <c r="AE145" s="176">
        <v>0</v>
      </c>
      <c r="AF145" s="176">
        <v>55</v>
      </c>
      <c r="AG145" s="167"/>
      <c r="AH145" s="180">
        <v>228.95</v>
      </c>
      <c r="AI145" s="166">
        <v>77.046958445287501</v>
      </c>
      <c r="AJ145" s="181" t="s">
        <v>53</v>
      </c>
      <c r="AK145" s="178">
        <v>1.2229675943696401</v>
      </c>
      <c r="AL145" s="179">
        <v>4.2997302260000403</v>
      </c>
      <c r="AM145" s="168">
        <v>0.02</v>
      </c>
      <c r="AN145" s="168">
        <v>0.02</v>
      </c>
      <c r="AO145" s="176">
        <v>0</v>
      </c>
      <c r="AP145" s="176">
        <v>0</v>
      </c>
      <c r="AQ145" s="167"/>
      <c r="AR145" s="180">
        <v>56</v>
      </c>
      <c r="AS145" s="166">
        <v>18.8452923037174</v>
      </c>
      <c r="AT145" s="181" t="s">
        <v>54</v>
      </c>
      <c r="AU145" s="182">
        <v>1.17783076898234</v>
      </c>
      <c r="AV145" s="183">
        <v>-1.054036768</v>
      </c>
      <c r="AW145" s="168">
        <v>8.9999999999999993E-3</v>
      </c>
      <c r="AX145" s="168">
        <v>8.9999999999999993E-3</v>
      </c>
      <c r="AY145" s="176">
        <v>0</v>
      </c>
      <c r="AZ145" s="176">
        <v>2</v>
      </c>
      <c r="BA145" s="167"/>
      <c r="BB145" s="184">
        <v>151.4</v>
      </c>
      <c r="BC145" s="180">
        <v>50.949593835407399</v>
      </c>
      <c r="BD145" s="181" t="s">
        <v>55</v>
      </c>
      <c r="BE145" s="178">
        <v>1.5921748073564801</v>
      </c>
      <c r="BF145" s="179">
        <v>37.291926463999999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0.73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216</v>
      </c>
      <c r="D146" s="166">
        <v>4.8233411048999999</v>
      </c>
      <c r="E146" s="167"/>
      <c r="F146" s="168">
        <v>4.8000000000000001E-2</v>
      </c>
      <c r="G146" s="168">
        <v>4.8000000000000001E-2</v>
      </c>
      <c r="H146" s="169"/>
      <c r="I146" s="170">
        <v>6</v>
      </c>
      <c r="J146" s="170">
        <v>6</v>
      </c>
      <c r="K146" s="167"/>
      <c r="L146" s="171">
        <v>1717.8313599999999</v>
      </c>
      <c r="M146" s="171">
        <v>1949.62039</v>
      </c>
      <c r="N146" s="171">
        <v>3667.4517500000002</v>
      </c>
      <c r="O146" s="166">
        <v>760.35504647893595</v>
      </c>
      <c r="P146" s="172">
        <v>287.5</v>
      </c>
      <c r="Q146" s="178">
        <v>2.6447132051441198</v>
      </c>
      <c r="R146" s="179">
        <v>2003.3990688095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2991.5317150000001</v>
      </c>
      <c r="Y146" s="166">
        <v>620.21981235391399</v>
      </c>
      <c r="Z146" s="177">
        <v>573</v>
      </c>
      <c r="AA146" s="182">
        <v>1.08240804948327</v>
      </c>
      <c r="AB146" s="183">
        <v>-324.99762872923998</v>
      </c>
      <c r="AC146" s="168">
        <v>8.0000000000000002E-3</v>
      </c>
      <c r="AD146" s="168">
        <v>8.0000000000000002E-3</v>
      </c>
      <c r="AE146" s="176">
        <v>0</v>
      </c>
      <c r="AF146" s="176">
        <v>325</v>
      </c>
      <c r="AG146" s="167"/>
      <c r="AH146" s="180">
        <v>236.1</v>
      </c>
      <c r="AI146" s="166">
        <v>48.949471925207099</v>
      </c>
      <c r="AJ146" s="181" t="s">
        <v>53</v>
      </c>
      <c r="AK146" s="173">
        <v>0.776975744844557</v>
      </c>
      <c r="AL146" s="174">
        <v>-128.54458753044</v>
      </c>
      <c r="AM146" s="168"/>
      <c r="AN146" s="168"/>
      <c r="AO146" s="176">
        <v>68</v>
      </c>
      <c r="AP146" s="176">
        <v>129</v>
      </c>
      <c r="AQ146" s="167"/>
      <c r="AR146" s="180">
        <v>95.2</v>
      </c>
      <c r="AS146" s="166">
        <v>19.737355896991598</v>
      </c>
      <c r="AT146" s="181" t="s">
        <v>54</v>
      </c>
      <c r="AU146" s="178">
        <v>1.23358474356198</v>
      </c>
      <c r="AV146" s="179">
        <v>2.5918507859200002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188.4</v>
      </c>
      <c r="BC146" s="180">
        <v>39.060061460012797</v>
      </c>
      <c r="BD146" s="181" t="s">
        <v>55</v>
      </c>
      <c r="BE146" s="178">
        <v>1.2206269206253999</v>
      </c>
      <c r="BF146" s="179">
        <v>3.1837015718399999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2">
        <v>0.81</v>
      </c>
      <c r="BN146" s="186">
        <v>3.7500000000000001E-4</v>
      </c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217</v>
      </c>
      <c r="D147" s="166">
        <v>2.8270338857000001</v>
      </c>
      <c r="E147" s="167"/>
      <c r="F147" s="168">
        <v>6.0999999999999999E-2</v>
      </c>
      <c r="G147" s="168">
        <v>6.0999999999999999E-2</v>
      </c>
      <c r="H147" s="169"/>
      <c r="I147" s="170">
        <v>7</v>
      </c>
      <c r="J147" s="170">
        <v>7</v>
      </c>
      <c r="K147" s="167"/>
      <c r="L147" s="171">
        <v>957.19991000000005</v>
      </c>
      <c r="M147" s="171">
        <v>2374.6356700000001</v>
      </c>
      <c r="N147" s="171">
        <v>3331.8355799999999</v>
      </c>
      <c r="O147" s="166">
        <v>1178.56230760213</v>
      </c>
      <c r="P147" s="172">
        <v>264.61399999999998</v>
      </c>
      <c r="Q147" s="178">
        <v>4.4538924909571298</v>
      </c>
      <c r="R147" s="179">
        <v>2434.1482864432601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1929.8474349999999</v>
      </c>
      <c r="Y147" s="166">
        <v>682.64036195737003</v>
      </c>
      <c r="Z147" s="177">
        <v>573</v>
      </c>
      <c r="AA147" s="182">
        <v>1.1913444362257799</v>
      </c>
      <c r="AB147" s="183">
        <v>-14.021064807319799</v>
      </c>
      <c r="AC147" s="168">
        <v>1.9E-2</v>
      </c>
      <c r="AD147" s="168">
        <v>1.9E-2</v>
      </c>
      <c r="AE147" s="176">
        <v>0</v>
      </c>
      <c r="AF147" s="176">
        <v>15</v>
      </c>
      <c r="AG147" s="167"/>
      <c r="AH147" s="180">
        <v>181.5</v>
      </c>
      <c r="AI147" s="166">
        <v>64.201565081367605</v>
      </c>
      <c r="AJ147" s="181" t="s">
        <v>53</v>
      </c>
      <c r="AK147" s="182">
        <v>1.0190724616090101</v>
      </c>
      <c r="AL147" s="183">
        <v>-32.223761758919899</v>
      </c>
      <c r="AM147" s="168">
        <v>2E-3</v>
      </c>
      <c r="AN147" s="168">
        <v>2E-3</v>
      </c>
      <c r="AO147" s="176">
        <v>0</v>
      </c>
      <c r="AP147" s="176">
        <v>33</v>
      </c>
      <c r="AQ147" s="167"/>
      <c r="AR147" s="180">
        <v>97.4</v>
      </c>
      <c r="AS147" s="166">
        <v>34.4530712888441</v>
      </c>
      <c r="AT147" s="181" t="s">
        <v>54</v>
      </c>
      <c r="AU147" s="178">
        <v>2.15331695555275</v>
      </c>
      <c r="AV147" s="179">
        <v>43.12094939456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200.2</v>
      </c>
      <c r="BC147" s="180">
        <v>70.816271786720606</v>
      </c>
      <c r="BD147" s="181" t="s">
        <v>55</v>
      </c>
      <c r="BE147" s="178">
        <v>2.2130084933350198</v>
      </c>
      <c r="BF147" s="179">
        <v>91.641898789120006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0.82</v>
      </c>
      <c r="BN147" s="186">
        <v>7.5000000000000002E-4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218</v>
      </c>
      <c r="D148" s="166">
        <v>8.2089189505999993</v>
      </c>
      <c r="E148" s="167"/>
      <c r="F148" s="168">
        <v>5.5E-2</v>
      </c>
      <c r="G148" s="168">
        <v>5.5E-2</v>
      </c>
      <c r="H148" s="169"/>
      <c r="I148" s="170">
        <v>6</v>
      </c>
      <c r="J148" s="170">
        <v>6</v>
      </c>
      <c r="K148" s="167"/>
      <c r="L148" s="171">
        <v>3708.7415599999999</v>
      </c>
      <c r="M148" s="171">
        <v>5358.9246199999998</v>
      </c>
      <c r="N148" s="171">
        <v>9067.6661800000002</v>
      </c>
      <c r="O148" s="166">
        <v>1104.6114883784101</v>
      </c>
      <c r="P148" s="172">
        <v>241.934</v>
      </c>
      <c r="Q148" s="178">
        <v>4.5657554885977598</v>
      </c>
      <c r="R148" s="179">
        <v>6684.4462631266497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5601.7561900000001</v>
      </c>
      <c r="Y148" s="166">
        <v>682.39876940075806</v>
      </c>
      <c r="Z148" s="177">
        <v>573</v>
      </c>
      <c r="AA148" s="182">
        <v>1.19092280872733</v>
      </c>
      <c r="AB148" s="183">
        <v>-42.696480432559802</v>
      </c>
      <c r="AC148" s="168">
        <v>1.9E-2</v>
      </c>
      <c r="AD148" s="168">
        <v>1.9E-2</v>
      </c>
      <c r="AE148" s="176">
        <v>0</v>
      </c>
      <c r="AF148" s="176">
        <v>43</v>
      </c>
      <c r="AG148" s="167"/>
      <c r="AH148" s="180">
        <v>478.15</v>
      </c>
      <c r="AI148" s="166">
        <v>58.247621017753097</v>
      </c>
      <c r="AJ148" s="181" t="s">
        <v>53</v>
      </c>
      <c r="AK148" s="188">
        <v>0.924565412980207</v>
      </c>
      <c r="AL148" s="171">
        <v>-142.44427266535999</v>
      </c>
      <c r="AM148" s="168"/>
      <c r="AN148" s="168"/>
      <c r="AO148" s="176">
        <v>40</v>
      </c>
      <c r="AP148" s="176">
        <v>143</v>
      </c>
      <c r="AQ148" s="167"/>
      <c r="AR148" s="180">
        <v>147.4</v>
      </c>
      <c r="AS148" s="166">
        <v>17.9560793433374</v>
      </c>
      <c r="AT148" s="181" t="s">
        <v>54</v>
      </c>
      <c r="AU148" s="182">
        <v>1.12225495895859</v>
      </c>
      <c r="AV148" s="183">
        <v>-10.211243851520001</v>
      </c>
      <c r="AW148" s="168">
        <v>6.0000000000000001E-3</v>
      </c>
      <c r="AX148" s="168">
        <v>6.0000000000000001E-3</v>
      </c>
      <c r="AY148" s="176">
        <v>0</v>
      </c>
      <c r="AZ148" s="176">
        <v>11</v>
      </c>
      <c r="BA148" s="167"/>
      <c r="BB148" s="184">
        <v>350.2</v>
      </c>
      <c r="BC148" s="180">
        <v>42.660915780439403</v>
      </c>
      <c r="BD148" s="181" t="s">
        <v>55</v>
      </c>
      <c r="BE148" s="178">
        <v>1.33315361813873</v>
      </c>
      <c r="BF148" s="179">
        <v>34.977512296960001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2">
        <v>0.81</v>
      </c>
      <c r="BN148" s="186">
        <v>3.7500000000000001E-4</v>
      </c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219</v>
      </c>
      <c r="D149" s="166">
        <v>5.1753039335000004</v>
      </c>
      <c r="E149" s="167"/>
      <c r="F149" s="168">
        <v>5.0999999999999997E-2</v>
      </c>
      <c r="G149" s="168">
        <v>5.0999999999999997E-2</v>
      </c>
      <c r="H149" s="169"/>
      <c r="I149" s="170">
        <v>6</v>
      </c>
      <c r="J149" s="170">
        <v>6</v>
      </c>
      <c r="K149" s="167"/>
      <c r="L149" s="171">
        <v>4737.1405400000003</v>
      </c>
      <c r="M149" s="171">
        <v>8305.1270800000002</v>
      </c>
      <c r="N149" s="171">
        <v>13042.267620000001</v>
      </c>
      <c r="O149" s="166">
        <v>2520.0969426310899</v>
      </c>
      <c r="P149" s="172">
        <v>267.06299999999999</v>
      </c>
      <c r="Q149" s="178">
        <v>9.4363387763602198</v>
      </c>
      <c r="R149" s="179">
        <v>11383.7089867292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3724.1646799999999</v>
      </c>
      <c r="Y149" s="166">
        <v>719.60308570348798</v>
      </c>
      <c r="Z149" s="177">
        <v>573</v>
      </c>
      <c r="AA149" s="178">
        <v>1.2558518075104499</v>
      </c>
      <c r="AB149" s="179">
        <v>165.62569532540101</v>
      </c>
      <c r="AC149" s="168">
        <v>0.02</v>
      </c>
      <c r="AD149" s="168">
        <v>0.02</v>
      </c>
      <c r="AE149" s="176">
        <v>0</v>
      </c>
      <c r="AF149" s="176">
        <v>0</v>
      </c>
      <c r="AG149" s="167"/>
      <c r="AH149" s="180">
        <v>329.1</v>
      </c>
      <c r="AI149" s="166">
        <v>63.590468159699597</v>
      </c>
      <c r="AJ149" s="181" t="s">
        <v>53</v>
      </c>
      <c r="AK149" s="182">
        <v>1.00937251047142</v>
      </c>
      <c r="AL149" s="183">
        <v>-62.152977372599899</v>
      </c>
      <c r="AM149" s="168">
        <v>1E-3</v>
      </c>
      <c r="AN149" s="168">
        <v>1E-3</v>
      </c>
      <c r="AO149" s="176">
        <v>0</v>
      </c>
      <c r="AP149" s="176">
        <v>63</v>
      </c>
      <c r="AQ149" s="167"/>
      <c r="AR149" s="180">
        <v>65.400000000000006</v>
      </c>
      <c r="AS149" s="166">
        <v>12.636938977953101</v>
      </c>
      <c r="AT149" s="181" t="s">
        <v>54</v>
      </c>
      <c r="AU149" s="173">
        <v>0.78980868612206701</v>
      </c>
      <c r="AV149" s="174">
        <v>-33.965835523199999</v>
      </c>
      <c r="AW149" s="168"/>
      <c r="AX149" s="168"/>
      <c r="AY149" s="176">
        <v>18</v>
      </c>
      <c r="AZ149" s="176">
        <v>34</v>
      </c>
      <c r="BA149" s="167"/>
      <c r="BB149" s="184">
        <v>250</v>
      </c>
      <c r="BC149" s="180">
        <v>48.306341658842001</v>
      </c>
      <c r="BD149" s="181" t="s">
        <v>55</v>
      </c>
      <c r="BE149" s="178">
        <v>1.5095731768388101</v>
      </c>
      <c r="BF149" s="179">
        <v>51.268328953599998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2">
        <v>0.82</v>
      </c>
      <c r="BN149" s="186">
        <v>7.5000000000000002E-4</v>
      </c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220</v>
      </c>
      <c r="B150" s="165" t="s">
        <v>221</v>
      </c>
      <c r="C150" s="165" t="s">
        <v>222</v>
      </c>
      <c r="D150" s="166">
        <v>2.4519047284000002</v>
      </c>
      <c r="E150" s="167"/>
      <c r="F150" s="168">
        <v>1.4E-2</v>
      </c>
      <c r="G150" s="168">
        <v>1.4E-2</v>
      </c>
      <c r="H150" s="169"/>
      <c r="I150" s="170">
        <v>3</v>
      </c>
      <c r="J150" s="170">
        <v>3</v>
      </c>
      <c r="K150" s="167"/>
      <c r="L150" s="171">
        <v>608.74703999999997</v>
      </c>
      <c r="M150" s="171">
        <v>1302.7743</v>
      </c>
      <c r="N150" s="171">
        <v>1911.52134</v>
      </c>
      <c r="O150" s="166">
        <v>779.60669428104995</v>
      </c>
      <c r="P150" s="172">
        <v>242.67599999999999</v>
      </c>
      <c r="Q150" s="178">
        <v>3.2125413896761499</v>
      </c>
      <c r="R150" s="179">
        <v>1197.49922175696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1458.27962</v>
      </c>
      <c r="Y150" s="166">
        <v>594.75378594812105</v>
      </c>
      <c r="Z150" s="177">
        <v>573</v>
      </c>
      <c r="AA150" s="182">
        <v>1.0379647224225499</v>
      </c>
      <c r="AB150" s="183">
        <v>-227.65007124784</v>
      </c>
      <c r="AC150" s="168">
        <v>4.0000000000000001E-3</v>
      </c>
      <c r="AD150" s="168">
        <v>4.0000000000000001E-3</v>
      </c>
      <c r="AE150" s="176">
        <v>0</v>
      </c>
      <c r="AF150" s="176">
        <v>228</v>
      </c>
      <c r="AG150" s="167"/>
      <c r="AH150" s="180">
        <v>123.7</v>
      </c>
      <c r="AI150" s="166">
        <v>50.450573616178403</v>
      </c>
      <c r="AJ150" s="181" t="s">
        <v>53</v>
      </c>
      <c r="AK150" s="188">
        <v>0.80080275581235505</v>
      </c>
      <c r="AL150" s="171">
        <v>-61.663997467039998</v>
      </c>
      <c r="AM150" s="168"/>
      <c r="AN150" s="168"/>
      <c r="AO150" s="176">
        <v>31</v>
      </c>
      <c r="AP150" s="176">
        <v>62</v>
      </c>
      <c r="AQ150" s="167"/>
      <c r="AR150" s="180">
        <v>20.399999999999999</v>
      </c>
      <c r="AS150" s="166">
        <v>8.3200622616817999</v>
      </c>
      <c r="AT150" s="181" t="s">
        <v>54</v>
      </c>
      <c r="AU150" s="173">
        <v>0.52000389135511205</v>
      </c>
      <c r="AV150" s="174">
        <v>-26.676570785279999</v>
      </c>
      <c r="AW150" s="168"/>
      <c r="AX150" s="168"/>
      <c r="AY150" s="176">
        <v>19</v>
      </c>
      <c r="AZ150" s="176">
        <v>27</v>
      </c>
      <c r="BA150" s="167"/>
      <c r="BB150" s="184">
        <v>66</v>
      </c>
      <c r="BC150" s="180">
        <v>26.917848493676399</v>
      </c>
      <c r="BD150" s="181" t="s">
        <v>55</v>
      </c>
      <c r="BE150" s="188">
        <v>0.84118276542738701</v>
      </c>
      <c r="BF150" s="171">
        <v>-28.153141570559999</v>
      </c>
      <c r="BG150" s="168"/>
      <c r="BH150" s="168"/>
      <c r="BI150" s="176">
        <v>13</v>
      </c>
      <c r="BJ150" s="176">
        <v>29</v>
      </c>
      <c r="BK150" s="169"/>
      <c r="BL150" s="185">
        <v>0.8</v>
      </c>
      <c r="BM150" s="188">
        <v>0.78</v>
      </c>
      <c r="BN150" s="186"/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220</v>
      </c>
      <c r="B151" s="165" t="s">
        <v>221</v>
      </c>
      <c r="C151" s="165" t="s">
        <v>223</v>
      </c>
      <c r="D151" s="166">
        <v>1.3371805613000001</v>
      </c>
      <c r="E151" s="167"/>
      <c r="F151" s="168">
        <v>2.1000000000000001E-2</v>
      </c>
      <c r="G151" s="168">
        <v>2.1000000000000001E-2</v>
      </c>
      <c r="H151" s="169"/>
      <c r="I151" s="170">
        <v>3</v>
      </c>
      <c r="J151" s="170">
        <v>3</v>
      </c>
      <c r="K151" s="167"/>
      <c r="L151" s="171">
        <v>1126.5324800000001</v>
      </c>
      <c r="M151" s="171">
        <v>-136.78621999999999</v>
      </c>
      <c r="N151" s="171">
        <v>989.74626000000001</v>
      </c>
      <c r="O151" s="166">
        <v>740.17398146872097</v>
      </c>
      <c r="P151" s="172">
        <v>219.79400000000001</v>
      </c>
      <c r="Q151" s="178">
        <v>3.3675804683873101</v>
      </c>
      <c r="R151" s="179">
        <v>637.06114285155297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848.86399500000005</v>
      </c>
      <c r="Y151" s="166">
        <v>634.81628402879198</v>
      </c>
      <c r="Z151" s="177">
        <v>573</v>
      </c>
      <c r="AA151" s="182">
        <v>1.1078818220397799</v>
      </c>
      <c r="AB151" s="183">
        <v>-70.581358949879998</v>
      </c>
      <c r="AC151" s="168">
        <v>1.0999999999999999E-2</v>
      </c>
      <c r="AD151" s="168">
        <v>1.0999999999999999E-2</v>
      </c>
      <c r="AE151" s="176">
        <v>0</v>
      </c>
      <c r="AF151" s="176">
        <v>71</v>
      </c>
      <c r="AG151" s="167"/>
      <c r="AH151" s="180">
        <v>71.7</v>
      </c>
      <c r="AI151" s="166">
        <v>53.620282911003102</v>
      </c>
      <c r="AJ151" s="181" t="s">
        <v>53</v>
      </c>
      <c r="AK151" s="188">
        <v>0.851115601761955</v>
      </c>
      <c r="AL151" s="171">
        <v>-29.390850434280001</v>
      </c>
      <c r="AM151" s="168"/>
      <c r="AN151" s="168"/>
      <c r="AO151" s="176">
        <v>13</v>
      </c>
      <c r="AP151" s="176">
        <v>30</v>
      </c>
      <c r="AQ151" s="167"/>
      <c r="AR151" s="180">
        <v>10.6</v>
      </c>
      <c r="AS151" s="166">
        <v>7.9271269017661599</v>
      </c>
      <c r="AT151" s="181" t="s">
        <v>54</v>
      </c>
      <c r="AU151" s="173">
        <v>0.49544543136038499</v>
      </c>
      <c r="AV151" s="174">
        <v>-15.073866776959999</v>
      </c>
      <c r="AW151" s="168"/>
      <c r="AX151" s="168"/>
      <c r="AY151" s="176">
        <v>11</v>
      </c>
      <c r="AZ151" s="176">
        <v>16</v>
      </c>
      <c r="BA151" s="167"/>
      <c r="BB151" s="184">
        <v>31.8</v>
      </c>
      <c r="BC151" s="180">
        <v>23.781380705298499</v>
      </c>
      <c r="BD151" s="181" t="s">
        <v>55</v>
      </c>
      <c r="BE151" s="173">
        <v>0.74316814704057699</v>
      </c>
      <c r="BF151" s="174">
        <v>-19.547733553920001</v>
      </c>
      <c r="BG151" s="168"/>
      <c r="BH151" s="168"/>
      <c r="BI151" s="176">
        <v>11</v>
      </c>
      <c r="BJ151" s="176">
        <v>20</v>
      </c>
      <c r="BK151" s="169"/>
      <c r="BL151" s="185">
        <v>0.8</v>
      </c>
      <c r="BM151" s="188">
        <v>0.77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220</v>
      </c>
      <c r="B152" s="165" t="s">
        <v>221</v>
      </c>
      <c r="C152" s="165" t="s">
        <v>224</v>
      </c>
      <c r="D152" s="166">
        <v>2.7313369805000001</v>
      </c>
      <c r="E152" s="167"/>
      <c r="F152" s="168">
        <v>3.2000000000000001E-2</v>
      </c>
      <c r="G152" s="168">
        <v>3.2000000000000001E-2</v>
      </c>
      <c r="H152" s="169"/>
      <c r="I152" s="170">
        <v>4</v>
      </c>
      <c r="J152" s="170">
        <v>4</v>
      </c>
      <c r="K152" s="167"/>
      <c r="L152" s="171">
        <v>1629.9657</v>
      </c>
      <c r="M152" s="171">
        <v>903.11271999999997</v>
      </c>
      <c r="N152" s="171">
        <v>2533.0784199999998</v>
      </c>
      <c r="O152" s="166">
        <v>927.41336498738895</v>
      </c>
      <c r="P152" s="172">
        <v>219.79400000000001</v>
      </c>
      <c r="Q152" s="178">
        <v>4.2194662501587397</v>
      </c>
      <c r="R152" s="179">
        <v>1812.6806436495799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1645.7798250000001</v>
      </c>
      <c r="Y152" s="166">
        <v>602.55465976912296</v>
      </c>
      <c r="Z152" s="177">
        <v>573</v>
      </c>
      <c r="AA152" s="182">
        <v>1.0515788128606001</v>
      </c>
      <c r="AB152" s="183">
        <v>-232.28748279179999</v>
      </c>
      <c r="AC152" s="168">
        <v>5.0000000000000001E-3</v>
      </c>
      <c r="AD152" s="168">
        <v>5.0000000000000001E-3</v>
      </c>
      <c r="AE152" s="176">
        <v>0</v>
      </c>
      <c r="AF152" s="176">
        <v>233</v>
      </c>
      <c r="AG152" s="167"/>
      <c r="AH152" s="180">
        <v>74.7</v>
      </c>
      <c r="AI152" s="166">
        <v>27.349243441329399</v>
      </c>
      <c r="AJ152" s="181" t="s">
        <v>53</v>
      </c>
      <c r="AK152" s="173">
        <v>0.43411497525919601</v>
      </c>
      <c r="AL152" s="174">
        <v>-131.78907572579999</v>
      </c>
      <c r="AM152" s="168"/>
      <c r="AN152" s="168"/>
      <c r="AO152" s="176">
        <v>98</v>
      </c>
      <c r="AP152" s="176">
        <v>132</v>
      </c>
      <c r="AQ152" s="167"/>
      <c r="AR152" s="180">
        <v>21.6</v>
      </c>
      <c r="AS152" s="166">
        <v>7.9082149709868101</v>
      </c>
      <c r="AT152" s="181" t="s">
        <v>54</v>
      </c>
      <c r="AU152" s="173">
        <v>0.49426343568667602</v>
      </c>
      <c r="AV152" s="174">
        <v>-30.841670025599999</v>
      </c>
      <c r="AW152" s="168"/>
      <c r="AX152" s="168"/>
      <c r="AY152" s="176">
        <v>23</v>
      </c>
      <c r="AZ152" s="176">
        <v>31</v>
      </c>
      <c r="BA152" s="167"/>
      <c r="BB152" s="184">
        <v>102.6</v>
      </c>
      <c r="BC152" s="180">
        <v>37.564021112187298</v>
      </c>
      <c r="BD152" s="181" t="s">
        <v>55</v>
      </c>
      <c r="BE152" s="182">
        <v>1.17387565975585</v>
      </c>
      <c r="BF152" s="183">
        <v>-2.28334005119999</v>
      </c>
      <c r="BG152" s="168">
        <v>1.7000000000000001E-2</v>
      </c>
      <c r="BH152" s="168">
        <v>1.7000000000000001E-2</v>
      </c>
      <c r="BI152" s="176">
        <v>0</v>
      </c>
      <c r="BJ152" s="176">
        <v>3</v>
      </c>
      <c r="BK152" s="169"/>
      <c r="BL152" s="185">
        <v>0.8</v>
      </c>
      <c r="BM152" s="188">
        <v>0.8</v>
      </c>
      <c r="BN152" s="186">
        <v>0</v>
      </c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220</v>
      </c>
      <c r="B153" s="165" t="s">
        <v>221</v>
      </c>
      <c r="C153" s="165" t="s">
        <v>225</v>
      </c>
      <c r="D153" s="166">
        <v>1.1206443222</v>
      </c>
      <c r="E153" s="167"/>
      <c r="F153" s="168">
        <v>5.3999999999999999E-2</v>
      </c>
      <c r="G153" s="168">
        <v>5.3999999999999999E-2</v>
      </c>
      <c r="H153" s="169"/>
      <c r="I153" s="170">
        <v>6</v>
      </c>
      <c r="J153" s="170">
        <v>6</v>
      </c>
      <c r="K153" s="167"/>
      <c r="L153" s="171">
        <v>871.61405000000002</v>
      </c>
      <c r="M153" s="171">
        <v>630.42866000000004</v>
      </c>
      <c r="N153" s="171">
        <v>1502.0427099999999</v>
      </c>
      <c r="O153" s="166">
        <v>1340.3384822860301</v>
      </c>
      <c r="P153" s="172">
        <v>224.79599999999999</v>
      </c>
      <c r="Q153" s="178">
        <v>5.9624658903451602</v>
      </c>
      <c r="R153" s="179">
        <v>1199.74307673607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666.04464499999995</v>
      </c>
      <c r="Y153" s="166">
        <v>594.34080180984699</v>
      </c>
      <c r="Z153" s="177">
        <v>573</v>
      </c>
      <c r="AA153" s="182">
        <v>1.0372439822161399</v>
      </c>
      <c r="AB153" s="183">
        <v>-104.51039094472</v>
      </c>
      <c r="AC153" s="168">
        <v>4.0000000000000001E-3</v>
      </c>
      <c r="AD153" s="168">
        <v>4.0000000000000001E-3</v>
      </c>
      <c r="AE153" s="176">
        <v>0</v>
      </c>
      <c r="AF153" s="176">
        <v>105</v>
      </c>
      <c r="AG153" s="167"/>
      <c r="AH153" s="180">
        <v>86.4</v>
      </c>
      <c r="AI153" s="166">
        <v>77.098503323858594</v>
      </c>
      <c r="AJ153" s="181" t="s">
        <v>53</v>
      </c>
      <c r="AK153" s="178">
        <v>1.22378576704537</v>
      </c>
      <c r="AL153" s="179">
        <v>1.67928924168</v>
      </c>
      <c r="AM153" s="168">
        <v>0.02</v>
      </c>
      <c r="AN153" s="168">
        <v>0.02</v>
      </c>
      <c r="AO153" s="176">
        <v>0</v>
      </c>
      <c r="AP153" s="176">
        <v>0</v>
      </c>
      <c r="AQ153" s="167"/>
      <c r="AR153" s="180">
        <v>10.6</v>
      </c>
      <c r="AS153" s="166">
        <v>9.4588441577882101</v>
      </c>
      <c r="AT153" s="181" t="s">
        <v>54</v>
      </c>
      <c r="AU153" s="173">
        <v>0.59117775986176302</v>
      </c>
      <c r="AV153" s="174">
        <v>-10.91637098624</v>
      </c>
      <c r="AW153" s="168"/>
      <c r="AX153" s="168"/>
      <c r="AY153" s="176">
        <v>8</v>
      </c>
      <c r="AZ153" s="176">
        <v>11</v>
      </c>
      <c r="BA153" s="167"/>
      <c r="BB153" s="184">
        <v>54.4</v>
      </c>
      <c r="BC153" s="180">
        <v>48.543502092799898</v>
      </c>
      <c r="BD153" s="181" t="s">
        <v>55</v>
      </c>
      <c r="BE153" s="178">
        <v>1.5169844403999999</v>
      </c>
      <c r="BF153" s="179">
        <v>11.36725802752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220</v>
      </c>
      <c r="B154" s="165" t="s">
        <v>221</v>
      </c>
      <c r="C154" s="165" t="s">
        <v>226</v>
      </c>
      <c r="D154" s="166">
        <v>3.1999230111000001</v>
      </c>
      <c r="E154" s="167"/>
      <c r="F154" s="168">
        <v>0.08</v>
      </c>
      <c r="G154" s="168">
        <v>0.08</v>
      </c>
      <c r="H154" s="169"/>
      <c r="I154" s="170">
        <v>6</v>
      </c>
      <c r="J154" s="170">
        <v>6</v>
      </c>
      <c r="K154" s="167"/>
      <c r="L154" s="171">
        <v>3224.5354499999999</v>
      </c>
      <c r="M154" s="171">
        <v>-83.774659999999997</v>
      </c>
      <c r="N154" s="171">
        <v>3140.7607899999998</v>
      </c>
      <c r="O154" s="166">
        <v>981.51136108750904</v>
      </c>
      <c r="P154" s="172">
        <v>239.25899999999999</v>
      </c>
      <c r="Q154" s="178">
        <v>4.1022965116777597</v>
      </c>
      <c r="R154" s="179">
        <v>2222.0283343446699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2656.3005400000002</v>
      </c>
      <c r="Y154" s="166">
        <v>830.11389048603201</v>
      </c>
      <c r="Z154" s="177">
        <v>573</v>
      </c>
      <c r="AA154" s="178">
        <v>1.4487153411623599</v>
      </c>
      <c r="AB154" s="179">
        <v>456.03347756763998</v>
      </c>
      <c r="AC154" s="168">
        <v>0.02</v>
      </c>
      <c r="AD154" s="168">
        <v>0.02</v>
      </c>
      <c r="AE154" s="176">
        <v>0</v>
      </c>
      <c r="AF154" s="176">
        <v>0</v>
      </c>
      <c r="AG154" s="167"/>
      <c r="AH154" s="180">
        <v>309.89999999999998</v>
      </c>
      <c r="AI154" s="166">
        <v>96.846080022865706</v>
      </c>
      <c r="AJ154" s="181" t="s">
        <v>53</v>
      </c>
      <c r="AK154" s="178">
        <v>1.53723936544231</v>
      </c>
      <c r="AL154" s="179">
        <v>67.985820360840094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64.3</v>
      </c>
      <c r="AS154" s="166">
        <v>20.094233447790501</v>
      </c>
      <c r="AT154" s="181" t="s">
        <v>54</v>
      </c>
      <c r="AU154" s="178">
        <v>1.2558895904869001</v>
      </c>
      <c r="AV154" s="179">
        <v>2.8614781868799999</v>
      </c>
      <c r="AW154" s="168">
        <v>0.01</v>
      </c>
      <c r="AX154" s="168">
        <v>0.01</v>
      </c>
      <c r="AY154" s="176">
        <v>0</v>
      </c>
      <c r="AZ154" s="176">
        <v>0</v>
      </c>
      <c r="BA154" s="167"/>
      <c r="BB154" s="184">
        <v>206.2</v>
      </c>
      <c r="BC154" s="180">
        <v>64.439050341125906</v>
      </c>
      <c r="BD154" s="181" t="s">
        <v>55</v>
      </c>
      <c r="BE154" s="178">
        <v>2.0137203231601801</v>
      </c>
      <c r="BF154" s="179">
        <v>83.322956373759993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0.78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220</v>
      </c>
      <c r="B155" s="165" t="s">
        <v>221</v>
      </c>
      <c r="C155" s="165" t="s">
        <v>227</v>
      </c>
      <c r="D155" s="166">
        <v>3.723699629</v>
      </c>
      <c r="E155" s="167"/>
      <c r="F155" s="168">
        <v>2.5000000000000001E-2</v>
      </c>
      <c r="G155" s="168">
        <v>2.5000000000000001E-2</v>
      </c>
      <c r="H155" s="169"/>
      <c r="I155" s="170">
        <v>3</v>
      </c>
      <c r="J155" s="170">
        <v>3</v>
      </c>
      <c r="K155" s="167"/>
      <c r="L155" s="171">
        <v>2404.2496799999999</v>
      </c>
      <c r="M155" s="171">
        <v>-733.82446000000004</v>
      </c>
      <c r="N155" s="171">
        <v>1670.4252200000001</v>
      </c>
      <c r="O155" s="166">
        <v>448.59290126163899</v>
      </c>
      <c r="P155" s="172">
        <v>272.85399999999998</v>
      </c>
      <c r="Q155" s="178">
        <v>1.6440766903239099</v>
      </c>
      <c r="R155" s="179">
        <v>451.19361371460099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2036.60384</v>
      </c>
      <c r="Y155" s="166">
        <v>546.93021535330695</v>
      </c>
      <c r="Z155" s="177">
        <v>573</v>
      </c>
      <c r="AA155" s="188">
        <v>0.95450299363578905</v>
      </c>
      <c r="AB155" s="171">
        <v>-523.81202490040005</v>
      </c>
      <c r="AC155" s="168"/>
      <c r="AD155" s="168"/>
      <c r="AE155" s="176">
        <v>98</v>
      </c>
      <c r="AF155" s="176">
        <v>524</v>
      </c>
      <c r="AG155" s="167"/>
      <c r="AH155" s="180">
        <v>100.2</v>
      </c>
      <c r="AI155" s="166">
        <v>26.9087225026549</v>
      </c>
      <c r="AJ155" s="181" t="s">
        <v>53</v>
      </c>
      <c r="AK155" s="173">
        <v>0.42712257940721998</v>
      </c>
      <c r="AL155" s="174">
        <v>-181.3116919524</v>
      </c>
      <c r="AM155" s="168"/>
      <c r="AN155" s="168"/>
      <c r="AO155" s="176">
        <v>135</v>
      </c>
      <c r="AP155" s="176">
        <v>182</v>
      </c>
      <c r="AQ155" s="167"/>
      <c r="AR155" s="180">
        <v>37.799999999999997</v>
      </c>
      <c r="AS155" s="166">
        <v>10.1511947165704</v>
      </c>
      <c r="AT155" s="181" t="s">
        <v>54</v>
      </c>
      <c r="AU155" s="173">
        <v>0.63444966978565098</v>
      </c>
      <c r="AV155" s="174">
        <v>-33.695032876799999</v>
      </c>
      <c r="AW155" s="168"/>
      <c r="AX155" s="168"/>
      <c r="AY155" s="176">
        <v>22</v>
      </c>
      <c r="AZ155" s="176">
        <v>34</v>
      </c>
      <c r="BA155" s="167"/>
      <c r="BB155" s="184">
        <v>137</v>
      </c>
      <c r="BC155" s="180">
        <v>36.791367094448297</v>
      </c>
      <c r="BD155" s="181" t="s">
        <v>55</v>
      </c>
      <c r="BE155" s="182">
        <v>1.14973022170151</v>
      </c>
      <c r="BF155" s="183">
        <v>-5.9900657536000201</v>
      </c>
      <c r="BG155" s="168">
        <v>1.4999999999999999E-2</v>
      </c>
      <c r="BH155" s="168">
        <v>1.4999999999999999E-2</v>
      </c>
      <c r="BI155" s="176">
        <v>0</v>
      </c>
      <c r="BJ155" s="176">
        <v>6</v>
      </c>
      <c r="BK155" s="169"/>
      <c r="BL155" s="185">
        <v>0.8</v>
      </c>
      <c r="BM155" s="188">
        <v>0.73</v>
      </c>
      <c r="BN155" s="186"/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220</v>
      </c>
      <c r="B156" s="165" t="s">
        <v>221</v>
      </c>
      <c r="C156" s="165" t="s">
        <v>228</v>
      </c>
      <c r="D156" s="166">
        <v>3.6316184890000001</v>
      </c>
      <c r="E156" s="167"/>
      <c r="F156" s="168">
        <v>2.4E-2</v>
      </c>
      <c r="G156" s="168">
        <v>2.4E-2</v>
      </c>
      <c r="H156" s="169"/>
      <c r="I156" s="170">
        <v>3</v>
      </c>
      <c r="J156" s="170">
        <v>3</v>
      </c>
      <c r="K156" s="167"/>
      <c r="L156" s="171">
        <v>1223.5297</v>
      </c>
      <c r="M156" s="171">
        <v>952.97920999999997</v>
      </c>
      <c r="N156" s="171">
        <v>2176.50891</v>
      </c>
      <c r="O156" s="166">
        <v>599.32201485165399</v>
      </c>
      <c r="P156" s="172">
        <v>244.22499999999999</v>
      </c>
      <c r="Q156" s="178">
        <v>2.45397487911415</v>
      </c>
      <c r="R156" s="179">
        <v>1112.19047942877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1925.901075</v>
      </c>
      <c r="Y156" s="166">
        <v>530.31481165586695</v>
      </c>
      <c r="Z156" s="177">
        <v>573</v>
      </c>
      <c r="AA156" s="188">
        <v>0.92550577950413104</v>
      </c>
      <c r="AB156" s="171">
        <v>-571.19979803640001</v>
      </c>
      <c r="AC156" s="168"/>
      <c r="AD156" s="168"/>
      <c r="AE156" s="176">
        <v>156</v>
      </c>
      <c r="AF156" s="176">
        <v>572</v>
      </c>
      <c r="AG156" s="167"/>
      <c r="AH156" s="180">
        <v>180.3</v>
      </c>
      <c r="AI156" s="166">
        <v>49.647285513640803</v>
      </c>
      <c r="AJ156" s="181" t="s">
        <v>53</v>
      </c>
      <c r="AK156" s="173">
        <v>0.78805215101017201</v>
      </c>
      <c r="AL156" s="174">
        <v>-94.250357768399994</v>
      </c>
      <c r="AM156" s="168"/>
      <c r="AN156" s="168"/>
      <c r="AO156" s="176">
        <v>49</v>
      </c>
      <c r="AP156" s="176">
        <v>95</v>
      </c>
      <c r="AQ156" s="167"/>
      <c r="AR156" s="180">
        <v>40.4</v>
      </c>
      <c r="AS156" s="166">
        <v>11.1245165543599</v>
      </c>
      <c r="AT156" s="181" t="s">
        <v>54</v>
      </c>
      <c r="AU156" s="173">
        <v>0.69528228464749398</v>
      </c>
      <c r="AV156" s="174">
        <v>-29.3270749888</v>
      </c>
      <c r="AW156" s="168"/>
      <c r="AX156" s="168"/>
      <c r="AY156" s="176">
        <v>18</v>
      </c>
      <c r="AZ156" s="176">
        <v>30</v>
      </c>
      <c r="BA156" s="167"/>
      <c r="BB156" s="184">
        <v>132.6</v>
      </c>
      <c r="BC156" s="180">
        <v>36.512645918517897</v>
      </c>
      <c r="BD156" s="181" t="s">
        <v>55</v>
      </c>
      <c r="BE156" s="182">
        <v>1.1410201849536801</v>
      </c>
      <c r="BF156" s="183">
        <v>-6.8541499775999997</v>
      </c>
      <c r="BG156" s="168">
        <v>1.4E-2</v>
      </c>
      <c r="BH156" s="168">
        <v>1.4E-2</v>
      </c>
      <c r="BI156" s="176">
        <v>0</v>
      </c>
      <c r="BJ156" s="176">
        <v>7</v>
      </c>
      <c r="BK156" s="169"/>
      <c r="BL156" s="185">
        <v>0.8</v>
      </c>
      <c r="BM156" s="188">
        <v>0.78</v>
      </c>
      <c r="BN156" s="186"/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220</v>
      </c>
      <c r="B157" s="165" t="s">
        <v>221</v>
      </c>
      <c r="C157" s="165" t="s">
        <v>229</v>
      </c>
      <c r="D157" s="166">
        <v>8.4869231773999996</v>
      </c>
      <c r="E157" s="167"/>
      <c r="F157" s="168">
        <v>4.2000000000000003E-2</v>
      </c>
      <c r="G157" s="168">
        <v>4.2000000000000003E-2</v>
      </c>
      <c r="H157" s="169"/>
      <c r="I157" s="170">
        <v>5</v>
      </c>
      <c r="J157" s="170">
        <v>5</v>
      </c>
      <c r="K157" s="167"/>
      <c r="L157" s="171">
        <v>11932.032380000001</v>
      </c>
      <c r="M157" s="171">
        <v>847.16129000000001</v>
      </c>
      <c r="N157" s="171">
        <v>12779.193670000001</v>
      </c>
      <c r="O157" s="166">
        <v>1505.7510717229</v>
      </c>
      <c r="P157" s="172">
        <v>224.79599999999999</v>
      </c>
      <c r="Q157" s="178">
        <v>6.6983001108689697</v>
      </c>
      <c r="R157" s="179">
        <v>10489.802010895801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5338.1012799999999</v>
      </c>
      <c r="Y157" s="166">
        <v>628.979568734042</v>
      </c>
      <c r="Z157" s="177">
        <v>573</v>
      </c>
      <c r="AA157" s="182">
        <v>1.09769558243288</v>
      </c>
      <c r="AB157" s="183">
        <v>-497.50709678023998</v>
      </c>
      <c r="AC157" s="168">
        <v>0.01</v>
      </c>
      <c r="AD157" s="168">
        <v>0.01</v>
      </c>
      <c r="AE157" s="176">
        <v>0</v>
      </c>
      <c r="AF157" s="176">
        <v>498</v>
      </c>
      <c r="AG157" s="167"/>
      <c r="AH157" s="180">
        <v>543.4</v>
      </c>
      <c r="AI157" s="166">
        <v>64.027915493218003</v>
      </c>
      <c r="AJ157" s="181" t="s">
        <v>53</v>
      </c>
      <c r="AK157" s="182">
        <v>1.0163161189399701</v>
      </c>
      <c r="AL157" s="183">
        <v>-98.2113922114399</v>
      </c>
      <c r="AM157" s="168">
        <v>2E-3</v>
      </c>
      <c r="AN157" s="168">
        <v>2E-3</v>
      </c>
      <c r="AO157" s="176">
        <v>0</v>
      </c>
      <c r="AP157" s="176">
        <v>99</v>
      </c>
      <c r="AQ157" s="167"/>
      <c r="AR157" s="180">
        <v>119.6</v>
      </c>
      <c r="AS157" s="166">
        <v>14.0922684817609</v>
      </c>
      <c r="AT157" s="181" t="s">
        <v>54</v>
      </c>
      <c r="AU157" s="188">
        <v>0.88076678011005505</v>
      </c>
      <c r="AV157" s="171">
        <v>-43.348925006080002</v>
      </c>
      <c r="AW157" s="168"/>
      <c r="AX157" s="168"/>
      <c r="AY157" s="176">
        <v>17</v>
      </c>
      <c r="AZ157" s="176">
        <v>44</v>
      </c>
      <c r="BA157" s="167"/>
      <c r="BB157" s="184">
        <v>410</v>
      </c>
      <c r="BC157" s="180">
        <v>48.309616032792299</v>
      </c>
      <c r="BD157" s="181" t="s">
        <v>55</v>
      </c>
      <c r="BE157" s="178">
        <v>1.50967550102476</v>
      </c>
      <c r="BF157" s="179">
        <v>84.102149987840093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8">
        <v>0.75</v>
      </c>
      <c r="BN157" s="186"/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220</v>
      </c>
      <c r="B158" s="165" t="s">
        <v>221</v>
      </c>
      <c r="C158" s="165" t="s">
        <v>230</v>
      </c>
      <c r="D158" s="166">
        <v>1.8557394218000001</v>
      </c>
      <c r="E158" s="167"/>
      <c r="F158" s="168">
        <v>3.6999999999999998E-2</v>
      </c>
      <c r="G158" s="168">
        <v>3.6999999999999998E-2</v>
      </c>
      <c r="H158" s="169"/>
      <c r="I158" s="170">
        <v>3</v>
      </c>
      <c r="J158" s="170">
        <v>3</v>
      </c>
      <c r="K158" s="167"/>
      <c r="L158" s="171">
        <v>-7606.65661</v>
      </c>
      <c r="M158" s="171">
        <v>784.15520000000004</v>
      </c>
      <c r="N158" s="171">
        <v>-6822.5014099999999</v>
      </c>
      <c r="O158" s="166">
        <v>-3676.4328708296898</v>
      </c>
      <c r="P158" s="172">
        <v>225.90199999999999</v>
      </c>
      <c r="Q158" s="173">
        <v>-16.2744591496742</v>
      </c>
      <c r="R158" s="174">
        <v>-7325.5597062361603</v>
      </c>
      <c r="S158" s="168"/>
      <c r="T158" s="168"/>
      <c r="U158" s="175">
        <v>7242</v>
      </c>
      <c r="V158" s="176">
        <v>7326</v>
      </c>
      <c r="W158" s="167"/>
      <c r="X158" s="175">
        <v>883.646885</v>
      </c>
      <c r="Y158" s="166">
        <v>476.16970066998601</v>
      </c>
      <c r="Z158" s="177">
        <v>573</v>
      </c>
      <c r="AA158" s="188">
        <v>0.83101169401393804</v>
      </c>
      <c r="AB158" s="171">
        <v>-392.35954142968001</v>
      </c>
      <c r="AC158" s="168"/>
      <c r="AD158" s="168"/>
      <c r="AE158" s="176">
        <v>180</v>
      </c>
      <c r="AF158" s="176">
        <v>393</v>
      </c>
      <c r="AG158" s="167"/>
      <c r="AH158" s="180">
        <v>146.25</v>
      </c>
      <c r="AI158" s="166">
        <v>78.809556062640894</v>
      </c>
      <c r="AJ158" s="181" t="s">
        <v>53</v>
      </c>
      <c r="AK158" s="178">
        <v>1.25094533432763</v>
      </c>
      <c r="AL158" s="179">
        <v>5.9560997119200199</v>
      </c>
      <c r="AM158" s="168">
        <v>0.02</v>
      </c>
      <c r="AN158" s="168">
        <v>0.02</v>
      </c>
      <c r="AO158" s="176">
        <v>0</v>
      </c>
      <c r="AP158" s="176">
        <v>0</v>
      </c>
      <c r="AQ158" s="167"/>
      <c r="AR158" s="180">
        <v>23.1</v>
      </c>
      <c r="AS158" s="166">
        <v>12.4478683422017</v>
      </c>
      <c r="AT158" s="181" t="s">
        <v>54</v>
      </c>
      <c r="AU158" s="173">
        <v>0.777991771387609</v>
      </c>
      <c r="AV158" s="174">
        <v>-12.53019689856</v>
      </c>
      <c r="AW158" s="168"/>
      <c r="AX158" s="168"/>
      <c r="AY158" s="176">
        <v>7</v>
      </c>
      <c r="AZ158" s="176">
        <v>13</v>
      </c>
      <c r="BA158" s="167"/>
      <c r="BB158" s="184">
        <v>69.400000000000006</v>
      </c>
      <c r="BC158" s="180">
        <v>37.397491902545497</v>
      </c>
      <c r="BD158" s="181" t="s">
        <v>55</v>
      </c>
      <c r="BE158" s="182">
        <v>1.1686716219545501</v>
      </c>
      <c r="BF158" s="183">
        <v>-1.86039379712</v>
      </c>
      <c r="BG158" s="168">
        <v>1.7000000000000001E-2</v>
      </c>
      <c r="BH158" s="168">
        <v>1.7000000000000001E-2</v>
      </c>
      <c r="BI158" s="176">
        <v>0</v>
      </c>
      <c r="BJ158" s="176">
        <v>2</v>
      </c>
      <c r="BK158" s="169"/>
      <c r="BL158" s="185">
        <v>0.8</v>
      </c>
      <c r="BM158" s="173"/>
      <c r="BN158" s="186"/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231</v>
      </c>
      <c r="D159" s="166">
        <v>2.0961521296000001</v>
      </c>
      <c r="E159" s="167"/>
      <c r="F159" s="168">
        <v>0.05</v>
      </c>
      <c r="G159" s="168">
        <v>0.05</v>
      </c>
      <c r="H159" s="169"/>
      <c r="I159" s="170">
        <v>4</v>
      </c>
      <c r="J159" s="170">
        <v>4</v>
      </c>
      <c r="K159" s="167"/>
      <c r="L159" s="171">
        <v>1633.75992</v>
      </c>
      <c r="M159" s="171">
        <v>336.20634000000001</v>
      </c>
      <c r="N159" s="171">
        <v>1969.9662599999999</v>
      </c>
      <c r="O159" s="166">
        <v>939.80118722390603</v>
      </c>
      <c r="P159" s="172">
        <v>258.548</v>
      </c>
      <c r="Q159" s="178">
        <v>3.6349195786620099</v>
      </c>
      <c r="R159" s="179">
        <v>1319.61913103542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2007.7018250000001</v>
      </c>
      <c r="Y159" s="166">
        <v>957.80348985601597</v>
      </c>
      <c r="Z159" s="177">
        <v>573</v>
      </c>
      <c r="AA159" s="178">
        <v>1.6715593191204501</v>
      </c>
      <c r="AB159" s="179">
        <v>566.38762068704</v>
      </c>
      <c r="AC159" s="168">
        <v>0.02</v>
      </c>
      <c r="AD159" s="168">
        <v>0.02</v>
      </c>
      <c r="AE159" s="176">
        <v>0</v>
      </c>
      <c r="AF159" s="176">
        <v>0</v>
      </c>
      <c r="AG159" s="167"/>
      <c r="AH159" s="180">
        <v>131.55000000000001</v>
      </c>
      <c r="AI159" s="166">
        <v>62.757849557943601</v>
      </c>
      <c r="AJ159" s="181" t="s">
        <v>53</v>
      </c>
      <c r="AK159" s="188">
        <v>0.99615634218958204</v>
      </c>
      <c r="AL159" s="171">
        <v>-26.919100997760001</v>
      </c>
      <c r="AM159" s="168">
        <v>0</v>
      </c>
      <c r="AN159" s="168">
        <v>0</v>
      </c>
      <c r="AO159" s="176">
        <v>1</v>
      </c>
      <c r="AP159" s="176">
        <v>27</v>
      </c>
      <c r="AQ159" s="167"/>
      <c r="AR159" s="180">
        <v>29.8</v>
      </c>
      <c r="AS159" s="166">
        <v>14.216525403471801</v>
      </c>
      <c r="AT159" s="181" t="s">
        <v>54</v>
      </c>
      <c r="AU159" s="188">
        <v>0.88853283771698999</v>
      </c>
      <c r="AV159" s="171">
        <v>-10.446120888319999</v>
      </c>
      <c r="AW159" s="168"/>
      <c r="AX159" s="168"/>
      <c r="AY159" s="176">
        <v>4</v>
      </c>
      <c r="AZ159" s="176">
        <v>11</v>
      </c>
      <c r="BA159" s="167"/>
      <c r="BB159" s="184">
        <v>114</v>
      </c>
      <c r="BC159" s="180">
        <v>54.385365637442597</v>
      </c>
      <c r="BD159" s="181" t="s">
        <v>55</v>
      </c>
      <c r="BE159" s="178">
        <v>1.69954267617008</v>
      </c>
      <c r="BF159" s="179">
        <v>33.50775822336</v>
      </c>
      <c r="BG159" s="168">
        <v>0.02</v>
      </c>
      <c r="BH159" s="168">
        <v>0.02</v>
      </c>
      <c r="BI159" s="176">
        <v>0</v>
      </c>
      <c r="BJ159" s="176">
        <v>0</v>
      </c>
      <c r="BK159" s="169"/>
      <c r="BL159" s="185">
        <v>0.8</v>
      </c>
      <c r="BM159" s="188">
        <v>0.77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232</v>
      </c>
      <c r="D160" s="166">
        <v>1.8666392637</v>
      </c>
      <c r="E160" s="167"/>
      <c r="F160" s="168">
        <v>4.4999999999999998E-2</v>
      </c>
      <c r="G160" s="168">
        <v>4.4999999999999998E-2</v>
      </c>
      <c r="H160" s="169"/>
      <c r="I160" s="170">
        <v>5</v>
      </c>
      <c r="J160" s="170">
        <v>5</v>
      </c>
      <c r="K160" s="167"/>
      <c r="L160" s="171">
        <v>1427.26214</v>
      </c>
      <c r="M160" s="171">
        <v>886.73545999999999</v>
      </c>
      <c r="N160" s="171">
        <v>2313.9976000000001</v>
      </c>
      <c r="O160" s="166">
        <v>1239.65976983322</v>
      </c>
      <c r="P160" s="172">
        <v>266.29899999999998</v>
      </c>
      <c r="Q160" s="178">
        <v>4.65514241447854</v>
      </c>
      <c r="R160" s="179">
        <v>1717.49659685914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1128.195925</v>
      </c>
      <c r="Y160" s="166">
        <v>604.39954678962499</v>
      </c>
      <c r="Z160" s="177">
        <v>573</v>
      </c>
      <c r="AA160" s="182">
        <v>1.05479851097666</v>
      </c>
      <c r="AB160" s="183">
        <v>-155.30523272011999</v>
      </c>
      <c r="AC160" s="168">
        <v>5.0000000000000001E-3</v>
      </c>
      <c r="AD160" s="168">
        <v>5.0000000000000001E-3</v>
      </c>
      <c r="AE160" s="176">
        <v>0</v>
      </c>
      <c r="AF160" s="176">
        <v>156</v>
      </c>
      <c r="AG160" s="167"/>
      <c r="AH160" s="180">
        <v>115.3</v>
      </c>
      <c r="AI160" s="166">
        <v>61.768763918238598</v>
      </c>
      <c r="AJ160" s="181" t="s">
        <v>53</v>
      </c>
      <c r="AK160" s="188">
        <v>0.98045657013077103</v>
      </c>
      <c r="AL160" s="171">
        <v>-25.817928335720001</v>
      </c>
      <c r="AM160" s="168"/>
      <c r="AN160" s="168"/>
      <c r="AO160" s="176">
        <v>3</v>
      </c>
      <c r="AP160" s="176">
        <v>26</v>
      </c>
      <c r="AQ160" s="167"/>
      <c r="AR160" s="180">
        <v>49.6</v>
      </c>
      <c r="AS160" s="166">
        <v>26.5718186499968</v>
      </c>
      <c r="AT160" s="181" t="s">
        <v>54</v>
      </c>
      <c r="AU160" s="178">
        <v>1.6607386656248</v>
      </c>
      <c r="AV160" s="179">
        <v>13.760526136959999</v>
      </c>
      <c r="AW160" s="168">
        <v>0.01</v>
      </c>
      <c r="AX160" s="168">
        <v>0.01</v>
      </c>
      <c r="AY160" s="176">
        <v>0</v>
      </c>
      <c r="AZ160" s="176">
        <v>0</v>
      </c>
      <c r="BA160" s="167"/>
      <c r="BB160" s="184">
        <v>100</v>
      </c>
      <c r="BC160" s="180">
        <v>53.5722150201549</v>
      </c>
      <c r="BD160" s="181" t="s">
        <v>55</v>
      </c>
      <c r="BE160" s="178">
        <v>1.67413171937984</v>
      </c>
      <c r="BF160" s="179">
        <v>28.321052273919999</v>
      </c>
      <c r="BG160" s="168">
        <v>0.02</v>
      </c>
      <c r="BH160" s="168">
        <v>0.02</v>
      </c>
      <c r="BI160" s="176">
        <v>0</v>
      </c>
      <c r="BJ160" s="176">
        <v>0</v>
      </c>
      <c r="BK160" s="169"/>
      <c r="BL160" s="185">
        <v>0.8</v>
      </c>
      <c r="BM160" s="188">
        <v>0.76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233</v>
      </c>
      <c r="D161" s="166">
        <v>10.4460224551</v>
      </c>
      <c r="E161" s="167"/>
      <c r="F161" s="168">
        <v>0.06</v>
      </c>
      <c r="G161" s="168">
        <v>0.06</v>
      </c>
      <c r="H161" s="169"/>
      <c r="I161" s="170">
        <v>5</v>
      </c>
      <c r="J161" s="170">
        <v>5</v>
      </c>
      <c r="K161" s="167"/>
      <c r="L161" s="171">
        <v>8069.7063799999996</v>
      </c>
      <c r="M161" s="171">
        <v>4806.8989199999996</v>
      </c>
      <c r="N161" s="171">
        <v>12876.605299999999</v>
      </c>
      <c r="O161" s="166">
        <v>1232.6802240132399</v>
      </c>
      <c r="P161" s="172">
        <v>287.5</v>
      </c>
      <c r="Q161" s="178">
        <v>4.2875833878721403</v>
      </c>
      <c r="R161" s="179">
        <v>9272.7275529905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4654.2338</v>
      </c>
      <c r="Y161" s="166">
        <v>445.55081324065998</v>
      </c>
      <c r="Z161" s="177">
        <v>573</v>
      </c>
      <c r="AA161" s="173">
        <v>0.77757559029783596</v>
      </c>
      <c r="AB161" s="174">
        <v>-2528.4512401267598</v>
      </c>
      <c r="AC161" s="168"/>
      <c r="AD161" s="168"/>
      <c r="AE161" s="176">
        <v>1332</v>
      </c>
      <c r="AF161" s="176">
        <v>2529</v>
      </c>
      <c r="AG161" s="167"/>
      <c r="AH161" s="180">
        <v>875.3</v>
      </c>
      <c r="AI161" s="166">
        <v>83.792659240614299</v>
      </c>
      <c r="AJ161" s="181" t="s">
        <v>53</v>
      </c>
      <c r="AK161" s="178">
        <v>1.3300422101684799</v>
      </c>
      <c r="AL161" s="179">
        <v>85.580702394440195</v>
      </c>
      <c r="AM161" s="168">
        <v>0.02</v>
      </c>
      <c r="AN161" s="168">
        <v>0.02</v>
      </c>
      <c r="AO161" s="176">
        <v>0</v>
      </c>
      <c r="AP161" s="176">
        <v>0</v>
      </c>
      <c r="AQ161" s="167"/>
      <c r="AR161" s="180">
        <v>453.2</v>
      </c>
      <c r="AS161" s="166">
        <v>43.3849344999959</v>
      </c>
      <c r="AT161" s="181" t="s">
        <v>54</v>
      </c>
      <c r="AU161" s="178">
        <v>2.7115584062497402</v>
      </c>
      <c r="AV161" s="179">
        <v>252.63636886207999</v>
      </c>
      <c r="AW161" s="168">
        <v>0.01</v>
      </c>
      <c r="AX161" s="168">
        <v>0.01</v>
      </c>
      <c r="AY161" s="176">
        <v>0</v>
      </c>
      <c r="AZ161" s="176">
        <v>0</v>
      </c>
      <c r="BA161" s="167"/>
      <c r="BB161" s="184">
        <v>831</v>
      </c>
      <c r="BC161" s="180">
        <v>79.551810612304905</v>
      </c>
      <c r="BD161" s="181" t="s">
        <v>55</v>
      </c>
      <c r="BE161" s="178">
        <v>2.4859940816345301</v>
      </c>
      <c r="BF161" s="179">
        <v>429.87273772416</v>
      </c>
      <c r="BG161" s="168">
        <v>0.02</v>
      </c>
      <c r="BH161" s="168">
        <v>0.02</v>
      </c>
      <c r="BI161" s="176">
        <v>0</v>
      </c>
      <c r="BJ161" s="176">
        <v>0</v>
      </c>
      <c r="BK161" s="169"/>
      <c r="BL161" s="185">
        <v>0.8</v>
      </c>
      <c r="BM161" s="188">
        <v>0.76</v>
      </c>
      <c r="BN161" s="186"/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234</v>
      </c>
      <c r="D162" s="166">
        <v>4.6766736720999997</v>
      </c>
      <c r="E162" s="167"/>
      <c r="F162" s="168">
        <v>2.5999999999999999E-2</v>
      </c>
      <c r="G162" s="168">
        <v>2.5999999999999999E-2</v>
      </c>
      <c r="H162" s="169"/>
      <c r="I162" s="170">
        <v>3</v>
      </c>
      <c r="J162" s="170">
        <v>3</v>
      </c>
      <c r="K162" s="167"/>
      <c r="L162" s="171">
        <v>549.04916000000003</v>
      </c>
      <c r="M162" s="171">
        <v>1472.9759799999999</v>
      </c>
      <c r="N162" s="171">
        <v>2022.02514</v>
      </c>
      <c r="O162" s="166">
        <v>432.36395818313201</v>
      </c>
      <c r="P162" s="172">
        <v>266.29899999999998</v>
      </c>
      <c r="Q162" s="178">
        <v>1.62360338635568</v>
      </c>
      <c r="R162" s="179">
        <v>527.55291335212996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2220.8956450000001</v>
      </c>
      <c r="Y162" s="166">
        <v>474.88787987269097</v>
      </c>
      <c r="Z162" s="177">
        <v>573</v>
      </c>
      <c r="AA162" s="188">
        <v>0.82877465946368301</v>
      </c>
      <c r="AB162" s="171">
        <v>-994.78517193595997</v>
      </c>
      <c r="AC162" s="168"/>
      <c r="AD162" s="168"/>
      <c r="AE162" s="176">
        <v>459</v>
      </c>
      <c r="AF162" s="176">
        <v>995</v>
      </c>
      <c r="AG162" s="167"/>
      <c r="AH162" s="180">
        <v>225.3</v>
      </c>
      <c r="AI162" s="166">
        <v>48.175266395876598</v>
      </c>
      <c r="AJ162" s="181" t="s">
        <v>53</v>
      </c>
      <c r="AK162" s="173">
        <v>0.764686768188518</v>
      </c>
      <c r="AL162" s="174">
        <v>-128.25652961076</v>
      </c>
      <c r="AM162" s="168"/>
      <c r="AN162" s="168"/>
      <c r="AO162" s="176">
        <v>70</v>
      </c>
      <c r="AP162" s="176">
        <v>129</v>
      </c>
      <c r="AQ162" s="167"/>
      <c r="AR162" s="180">
        <v>62.3</v>
      </c>
      <c r="AS162" s="166">
        <v>13.3214340721842</v>
      </c>
      <c r="AT162" s="181" t="s">
        <v>54</v>
      </c>
      <c r="AU162" s="188">
        <v>0.83258962951151605</v>
      </c>
      <c r="AV162" s="171">
        <v>-27.492134504319999</v>
      </c>
      <c r="AW162" s="168"/>
      <c r="AX162" s="168"/>
      <c r="AY162" s="176">
        <v>13</v>
      </c>
      <c r="AZ162" s="176">
        <v>28</v>
      </c>
      <c r="BA162" s="167"/>
      <c r="BB162" s="184">
        <v>174.2</v>
      </c>
      <c r="BC162" s="180">
        <v>37.248696875995101</v>
      </c>
      <c r="BD162" s="181" t="s">
        <v>55</v>
      </c>
      <c r="BE162" s="182">
        <v>1.16402177737485</v>
      </c>
      <c r="BF162" s="183">
        <v>-5.3842690086399596</v>
      </c>
      <c r="BG162" s="168">
        <v>1.6E-2</v>
      </c>
      <c r="BH162" s="168">
        <v>1.6E-2</v>
      </c>
      <c r="BI162" s="176">
        <v>0</v>
      </c>
      <c r="BJ162" s="176">
        <v>6</v>
      </c>
      <c r="BK162" s="169"/>
      <c r="BL162" s="185">
        <v>0.8</v>
      </c>
      <c r="BM162" s="188">
        <v>0.74</v>
      </c>
      <c r="BN162" s="186"/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235</v>
      </c>
      <c r="D163" s="166">
        <v>3.3325728900999998</v>
      </c>
      <c r="E163" s="167"/>
      <c r="F163" s="168">
        <v>0.04</v>
      </c>
      <c r="G163" s="168">
        <v>0.04</v>
      </c>
      <c r="H163" s="169"/>
      <c r="I163" s="170">
        <v>4</v>
      </c>
      <c r="J163" s="170">
        <v>4</v>
      </c>
      <c r="K163" s="167"/>
      <c r="L163" s="171">
        <v>985.78319999999997</v>
      </c>
      <c r="M163" s="171">
        <v>3182.8111800000001</v>
      </c>
      <c r="N163" s="171">
        <v>4168.5943799999995</v>
      </c>
      <c r="O163" s="166">
        <v>1250.8636772457601</v>
      </c>
      <c r="P163" s="172">
        <v>263.185</v>
      </c>
      <c r="Q163" s="178">
        <v>4.7527924359129896</v>
      </c>
      <c r="R163" s="179">
        <v>3116.0945447028398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1763.3100649999999</v>
      </c>
      <c r="Y163" s="166">
        <v>529.11372778618795</v>
      </c>
      <c r="Z163" s="177">
        <v>573</v>
      </c>
      <c r="AA163" s="188">
        <v>0.92340964709631301</v>
      </c>
      <c r="AB163" s="171">
        <v>-528.16705423276005</v>
      </c>
      <c r="AC163" s="168"/>
      <c r="AD163" s="168"/>
      <c r="AE163" s="176">
        <v>147</v>
      </c>
      <c r="AF163" s="176">
        <v>529</v>
      </c>
      <c r="AG163" s="167"/>
      <c r="AH163" s="180">
        <v>172.8</v>
      </c>
      <c r="AI163" s="166">
        <v>51.851829111775203</v>
      </c>
      <c r="AJ163" s="181" t="s">
        <v>53</v>
      </c>
      <c r="AK163" s="188">
        <v>0.82304490653611395</v>
      </c>
      <c r="AL163" s="171">
        <v>-79.142510491560003</v>
      </c>
      <c r="AM163" s="168"/>
      <c r="AN163" s="168"/>
      <c r="AO163" s="176">
        <v>38</v>
      </c>
      <c r="AP163" s="176">
        <v>80</v>
      </c>
      <c r="AQ163" s="167"/>
      <c r="AR163" s="180">
        <v>72.8</v>
      </c>
      <c r="AS163" s="166">
        <v>21.844983560979401</v>
      </c>
      <c r="AT163" s="181" t="s">
        <v>54</v>
      </c>
      <c r="AU163" s="178">
        <v>1.3653114725612101</v>
      </c>
      <c r="AV163" s="179">
        <v>8.81460051008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132.80000000000001</v>
      </c>
      <c r="BC163" s="180">
        <v>39.849090891456903</v>
      </c>
      <c r="BD163" s="181" t="s">
        <v>55</v>
      </c>
      <c r="BE163" s="178">
        <v>1.24528409035803</v>
      </c>
      <c r="BF163" s="179">
        <v>4.82920102016001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0.76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236</v>
      </c>
      <c r="D164" s="166">
        <v>4.0624214285000004</v>
      </c>
      <c r="E164" s="167"/>
      <c r="F164" s="168">
        <v>1.6E-2</v>
      </c>
      <c r="G164" s="168">
        <v>1.6E-2</v>
      </c>
      <c r="H164" s="169"/>
      <c r="I164" s="170">
        <v>3</v>
      </c>
      <c r="J164" s="170">
        <v>3</v>
      </c>
      <c r="K164" s="167"/>
      <c r="L164" s="171">
        <v>2231.9005400000001</v>
      </c>
      <c r="M164" s="171">
        <v>-222.23143999999999</v>
      </c>
      <c r="N164" s="171">
        <v>2009.6691000000001</v>
      </c>
      <c r="O164" s="166">
        <v>494.697346243087</v>
      </c>
      <c r="P164" s="172">
        <v>254.727</v>
      </c>
      <c r="Q164" s="178">
        <v>1.9420687490650299</v>
      </c>
      <c r="R164" s="179">
        <v>767.89899213897695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1393.7760800000001</v>
      </c>
      <c r="Y164" s="166">
        <v>343.08997836165798</v>
      </c>
      <c r="Z164" s="177">
        <v>573</v>
      </c>
      <c r="AA164" s="173">
        <v>0.59876086974111298</v>
      </c>
      <c r="AB164" s="174">
        <v>-1399.5448942365999</v>
      </c>
      <c r="AC164" s="168"/>
      <c r="AD164" s="168"/>
      <c r="AE164" s="176">
        <v>934</v>
      </c>
      <c r="AF164" s="176">
        <v>1400</v>
      </c>
      <c r="AG164" s="167"/>
      <c r="AH164" s="180">
        <v>147.9</v>
      </c>
      <c r="AI164" s="166">
        <v>36.406857979431798</v>
      </c>
      <c r="AJ164" s="181" t="s">
        <v>53</v>
      </c>
      <c r="AK164" s="173">
        <v>0.57788663459415601</v>
      </c>
      <c r="AL164" s="174">
        <v>-159.2190599946</v>
      </c>
      <c r="AM164" s="168"/>
      <c r="AN164" s="168"/>
      <c r="AO164" s="176">
        <v>109</v>
      </c>
      <c r="AP164" s="176">
        <v>160</v>
      </c>
      <c r="AQ164" s="167"/>
      <c r="AR164" s="180">
        <v>59.5</v>
      </c>
      <c r="AS164" s="166">
        <v>14.646437118162201</v>
      </c>
      <c r="AT164" s="181" t="s">
        <v>54</v>
      </c>
      <c r="AU164" s="188">
        <v>0.91540231988513898</v>
      </c>
      <c r="AV164" s="171">
        <v>-18.498491427200001</v>
      </c>
      <c r="AW164" s="168"/>
      <c r="AX164" s="168"/>
      <c r="AY164" s="176">
        <v>6</v>
      </c>
      <c r="AZ164" s="176">
        <v>19</v>
      </c>
      <c r="BA164" s="167"/>
      <c r="BB164" s="184">
        <v>137.4</v>
      </c>
      <c r="BC164" s="180">
        <v>33.822192605638499</v>
      </c>
      <c r="BD164" s="181" t="s">
        <v>55</v>
      </c>
      <c r="BE164" s="182">
        <v>1.0569435189262</v>
      </c>
      <c r="BF164" s="183">
        <v>-18.5969828544</v>
      </c>
      <c r="BG164" s="168">
        <v>6.0000000000000001E-3</v>
      </c>
      <c r="BH164" s="168">
        <v>6.0000000000000001E-3</v>
      </c>
      <c r="BI164" s="176">
        <v>0</v>
      </c>
      <c r="BJ164" s="176">
        <v>19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237</v>
      </c>
      <c r="D165" s="166">
        <v>2.9971506286</v>
      </c>
      <c r="E165" s="167"/>
      <c r="F165" s="168">
        <v>0.03</v>
      </c>
      <c r="G165" s="168">
        <v>0.03</v>
      </c>
      <c r="H165" s="169"/>
      <c r="I165" s="170">
        <v>3</v>
      </c>
      <c r="J165" s="170">
        <v>3</v>
      </c>
      <c r="K165" s="167"/>
      <c r="L165" s="171">
        <v>3479.65708</v>
      </c>
      <c r="M165" s="171">
        <v>2804.45082</v>
      </c>
      <c r="N165" s="171">
        <v>6284.1079</v>
      </c>
      <c r="O165" s="166">
        <v>2096.6940533567299</v>
      </c>
      <c r="P165" s="172">
        <v>242.02199999999999</v>
      </c>
      <c r="Q165" s="178">
        <v>8.6632374468301698</v>
      </c>
      <c r="R165" s="179">
        <v>5413.6562326779604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1254.19625</v>
      </c>
      <c r="Y165" s="166">
        <v>418.46286871002098</v>
      </c>
      <c r="Z165" s="177">
        <v>573</v>
      </c>
      <c r="AA165" s="173">
        <v>0.73030169059340599</v>
      </c>
      <c r="AB165" s="174">
        <v>-806.64452222535999</v>
      </c>
      <c r="AC165" s="168"/>
      <c r="AD165" s="168"/>
      <c r="AE165" s="176">
        <v>464</v>
      </c>
      <c r="AF165" s="176">
        <v>807</v>
      </c>
      <c r="AG165" s="167"/>
      <c r="AH165" s="180">
        <v>130.4</v>
      </c>
      <c r="AI165" s="166">
        <v>43.507990140926303</v>
      </c>
      <c r="AJ165" s="181" t="s">
        <v>53</v>
      </c>
      <c r="AK165" s="173">
        <v>0.69060301810994196</v>
      </c>
      <c r="AL165" s="174">
        <v>-96.184587522160001</v>
      </c>
      <c r="AM165" s="168"/>
      <c r="AN165" s="168"/>
      <c r="AO165" s="176">
        <v>59</v>
      </c>
      <c r="AP165" s="176">
        <v>97</v>
      </c>
      <c r="AQ165" s="167"/>
      <c r="AR165" s="180">
        <v>27.4</v>
      </c>
      <c r="AS165" s="166">
        <v>9.1420163332928102</v>
      </c>
      <c r="AT165" s="181" t="s">
        <v>54</v>
      </c>
      <c r="AU165" s="173">
        <v>0.57137602083080097</v>
      </c>
      <c r="AV165" s="174">
        <v>-30.14529206912</v>
      </c>
      <c r="AW165" s="168"/>
      <c r="AX165" s="168"/>
      <c r="AY165" s="176">
        <v>21</v>
      </c>
      <c r="AZ165" s="176">
        <v>31</v>
      </c>
      <c r="BA165" s="167"/>
      <c r="BB165" s="184">
        <v>128.19999999999999</v>
      </c>
      <c r="BC165" s="180">
        <v>42.773959632413799</v>
      </c>
      <c r="BD165" s="181" t="s">
        <v>55</v>
      </c>
      <c r="BE165" s="178">
        <v>1.3366862385129299</v>
      </c>
      <c r="BF165" s="179">
        <v>13.109415861760001</v>
      </c>
      <c r="BG165" s="168">
        <v>0.02</v>
      </c>
      <c r="BH165" s="168">
        <v>0.02</v>
      </c>
      <c r="BI165" s="176">
        <v>0</v>
      </c>
      <c r="BJ165" s="176">
        <v>0</v>
      </c>
      <c r="BK165" s="169"/>
      <c r="BL165" s="185">
        <v>0.8</v>
      </c>
      <c r="BM165" s="188">
        <v>0.79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238</v>
      </c>
      <c r="D166" s="166">
        <v>2.7185394315</v>
      </c>
      <c r="E166" s="167"/>
      <c r="F166" s="168">
        <v>6.0499999999999998E-2</v>
      </c>
      <c r="G166" s="168">
        <v>6.0499999999999998E-2</v>
      </c>
      <c r="H166" s="169"/>
      <c r="I166" s="170">
        <v>6</v>
      </c>
      <c r="J166" s="170">
        <v>6</v>
      </c>
      <c r="K166" s="167"/>
      <c r="L166" s="171">
        <v>1565.57934</v>
      </c>
      <c r="M166" s="171">
        <v>999.83299</v>
      </c>
      <c r="N166" s="171">
        <v>2565.4123300000001</v>
      </c>
      <c r="O166" s="166">
        <v>943.67302540264802</v>
      </c>
      <c r="P166" s="172">
        <v>222.28899999999999</v>
      </c>
      <c r="Q166" s="178">
        <v>4.2452529158107097</v>
      </c>
      <c r="R166" s="179">
        <v>1840.2506359735601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1847.7464749999999</v>
      </c>
      <c r="Y166" s="166">
        <v>679.68352917377899</v>
      </c>
      <c r="Z166" s="177">
        <v>573</v>
      </c>
      <c r="AA166" s="182">
        <v>1.18618416958775</v>
      </c>
      <c r="AB166" s="183">
        <v>-21.521238099399898</v>
      </c>
      <c r="AC166" s="168">
        <v>1.9E-2</v>
      </c>
      <c r="AD166" s="168">
        <v>1.9E-2</v>
      </c>
      <c r="AE166" s="176">
        <v>0</v>
      </c>
      <c r="AF166" s="176">
        <v>22</v>
      </c>
      <c r="AG166" s="167"/>
      <c r="AH166" s="180">
        <v>189.35</v>
      </c>
      <c r="AI166" s="166">
        <v>69.651371543845102</v>
      </c>
      <c r="AJ166" s="181" t="s">
        <v>53</v>
      </c>
      <c r="AK166" s="182">
        <v>1.1055773260927799</v>
      </c>
      <c r="AL166" s="183">
        <v>-16.171581021400002</v>
      </c>
      <c r="AM166" s="168">
        <v>1.0999999999999999E-2</v>
      </c>
      <c r="AN166" s="168">
        <v>1.0999999999999999E-2</v>
      </c>
      <c r="AO166" s="176">
        <v>0</v>
      </c>
      <c r="AP166" s="176">
        <v>17</v>
      </c>
      <c r="AQ166" s="167"/>
      <c r="AR166" s="180">
        <v>44.1</v>
      </c>
      <c r="AS166" s="166">
        <v>16.221946052725499</v>
      </c>
      <c r="AT166" s="181" t="s">
        <v>54</v>
      </c>
      <c r="AU166" s="182">
        <v>1.0138716282953399</v>
      </c>
      <c r="AV166" s="183">
        <v>-8.0959570848000002</v>
      </c>
      <c r="AW166" s="168">
        <v>5.0000000000000001E-4</v>
      </c>
      <c r="AX166" s="168">
        <v>5.0000000000000001E-4</v>
      </c>
      <c r="AY166" s="176">
        <v>0</v>
      </c>
      <c r="AZ166" s="176">
        <v>9</v>
      </c>
      <c r="BA166" s="167"/>
      <c r="BB166" s="184">
        <v>127.8</v>
      </c>
      <c r="BC166" s="180">
        <v>47.010537540551397</v>
      </c>
      <c r="BD166" s="181" t="s">
        <v>55</v>
      </c>
      <c r="BE166" s="178">
        <v>1.46907929814223</v>
      </c>
      <c r="BF166" s="179">
        <v>23.408085830400001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0.76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239</v>
      </c>
      <c r="D167" s="166">
        <v>4.4235571914999996</v>
      </c>
      <c r="E167" s="167"/>
      <c r="F167" s="168">
        <v>0.04</v>
      </c>
      <c r="G167" s="168">
        <v>0.04</v>
      </c>
      <c r="H167" s="169"/>
      <c r="I167" s="170">
        <v>4</v>
      </c>
      <c r="J167" s="170">
        <v>4</v>
      </c>
      <c r="K167" s="167"/>
      <c r="L167" s="171">
        <v>3816.2602099999999</v>
      </c>
      <c r="M167" s="171">
        <v>2538.2799300000001</v>
      </c>
      <c r="N167" s="171">
        <v>6354.5401400000001</v>
      </c>
      <c r="O167" s="166">
        <v>1436.52265923236</v>
      </c>
      <c r="P167" s="172">
        <v>258.548</v>
      </c>
      <c r="Q167" s="178">
        <v>5.5561159213467501</v>
      </c>
      <c r="R167" s="179">
        <v>4982.0979023024702</v>
      </c>
      <c r="S167" s="168">
        <v>0.01</v>
      </c>
      <c r="T167" s="168">
        <v>0.01</v>
      </c>
      <c r="U167" s="175">
        <v>0</v>
      </c>
      <c r="V167" s="176">
        <v>0</v>
      </c>
      <c r="W167" s="167"/>
      <c r="X167" s="175">
        <v>2154.8235549999999</v>
      </c>
      <c r="Y167" s="166">
        <v>487.12460621975401</v>
      </c>
      <c r="Z167" s="177">
        <v>573</v>
      </c>
      <c r="AA167" s="188">
        <v>0.85013020282679597</v>
      </c>
      <c r="AB167" s="171">
        <v>-886.81436987539996</v>
      </c>
      <c r="AC167" s="168"/>
      <c r="AD167" s="168"/>
      <c r="AE167" s="176">
        <v>380</v>
      </c>
      <c r="AF167" s="176">
        <v>887</v>
      </c>
      <c r="AG167" s="167"/>
      <c r="AH167" s="180">
        <v>230.8</v>
      </c>
      <c r="AI167" s="166">
        <v>52.175204254957798</v>
      </c>
      <c r="AJ167" s="181" t="s">
        <v>53</v>
      </c>
      <c r="AK167" s="188">
        <v>0.82817784531678995</v>
      </c>
      <c r="AL167" s="171">
        <v>-103.6209236774</v>
      </c>
      <c r="AM167" s="168"/>
      <c r="AN167" s="168"/>
      <c r="AO167" s="176">
        <v>48</v>
      </c>
      <c r="AP167" s="176">
        <v>104</v>
      </c>
      <c r="AQ167" s="167"/>
      <c r="AR167" s="180">
        <v>92.3</v>
      </c>
      <c r="AS167" s="166">
        <v>20.865560453780802</v>
      </c>
      <c r="AT167" s="181" t="s">
        <v>54</v>
      </c>
      <c r="AU167" s="178">
        <v>1.3040975283613001</v>
      </c>
      <c r="AV167" s="179">
        <v>7.3677019232000003</v>
      </c>
      <c r="AW167" s="168">
        <v>0.01</v>
      </c>
      <c r="AX167" s="168">
        <v>0.01</v>
      </c>
      <c r="AY167" s="176">
        <v>0</v>
      </c>
      <c r="AZ167" s="176">
        <v>0</v>
      </c>
      <c r="BA167" s="167"/>
      <c r="BB167" s="184">
        <v>220.8</v>
      </c>
      <c r="BC167" s="180">
        <v>49.9145801537898</v>
      </c>
      <c r="BD167" s="181" t="s">
        <v>55</v>
      </c>
      <c r="BE167" s="178">
        <v>1.5598306298059299</v>
      </c>
      <c r="BF167" s="179">
        <v>50.9354038464</v>
      </c>
      <c r="BG167" s="168">
        <v>0.02</v>
      </c>
      <c r="BH167" s="168">
        <v>0.02</v>
      </c>
      <c r="BI167" s="176">
        <v>0</v>
      </c>
      <c r="BJ167" s="176">
        <v>0</v>
      </c>
      <c r="BK167" s="169"/>
      <c r="BL167" s="185">
        <v>0.8</v>
      </c>
      <c r="BM167" s="188">
        <v>0.71</v>
      </c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240</v>
      </c>
      <c r="C168" s="165" t="s">
        <v>241</v>
      </c>
      <c r="D168" s="166">
        <v>4.0428715833000002</v>
      </c>
      <c r="E168" s="167"/>
      <c r="F168" s="168">
        <v>2.1000000000000001E-2</v>
      </c>
      <c r="G168" s="168">
        <v>2.1000000000000001E-2</v>
      </c>
      <c r="H168" s="169"/>
      <c r="I168" s="170">
        <v>3</v>
      </c>
      <c r="J168" s="170">
        <v>3</v>
      </c>
      <c r="K168" s="167"/>
      <c r="L168" s="171">
        <v>3059.9036599999999</v>
      </c>
      <c r="M168" s="171">
        <v>-342.67273999999998</v>
      </c>
      <c r="N168" s="171">
        <v>2717.23092</v>
      </c>
      <c r="O168" s="166">
        <v>672.10418733658003</v>
      </c>
      <c r="P168" s="172">
        <v>241.762</v>
      </c>
      <c r="Q168" s="178">
        <v>2.7800241036084299</v>
      </c>
      <c r="R168" s="179">
        <v>1544.33565633387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2570.94731</v>
      </c>
      <c r="Y168" s="166">
        <v>635.92109148850602</v>
      </c>
      <c r="Z168" s="177">
        <v>573</v>
      </c>
      <c r="AA168" s="182">
        <v>1.10980993278971</v>
      </c>
      <c r="AB168" s="183">
        <v>-208.93119067708</v>
      </c>
      <c r="AC168" s="168">
        <v>1.0999999999999999E-2</v>
      </c>
      <c r="AD168" s="168">
        <v>1.0999999999999999E-2</v>
      </c>
      <c r="AE168" s="176">
        <v>0</v>
      </c>
      <c r="AF168" s="176">
        <v>209</v>
      </c>
      <c r="AG168" s="167"/>
      <c r="AH168" s="180">
        <v>192</v>
      </c>
      <c r="AI168" s="166">
        <v>47.490996447450797</v>
      </c>
      <c r="AJ168" s="181" t="s">
        <v>53</v>
      </c>
      <c r="AK168" s="173">
        <v>0.75382534043572602</v>
      </c>
      <c r="AL168" s="174">
        <v>-113.64109169747999</v>
      </c>
      <c r="AM168" s="168"/>
      <c r="AN168" s="168"/>
      <c r="AO168" s="176">
        <v>63</v>
      </c>
      <c r="AP168" s="176">
        <v>114</v>
      </c>
      <c r="AQ168" s="167"/>
      <c r="AR168" s="180">
        <v>36.799999999999997</v>
      </c>
      <c r="AS168" s="166">
        <v>9.1024409857613993</v>
      </c>
      <c r="AT168" s="181" t="s">
        <v>54</v>
      </c>
      <c r="AU168" s="173">
        <v>0.56890256161008801</v>
      </c>
      <c r="AV168" s="174">
        <v>-40.823134399360001</v>
      </c>
      <c r="AW168" s="168"/>
      <c r="AX168" s="168"/>
      <c r="AY168" s="176">
        <v>28</v>
      </c>
      <c r="AZ168" s="176">
        <v>41</v>
      </c>
      <c r="BA168" s="167"/>
      <c r="BB168" s="184">
        <v>105.2</v>
      </c>
      <c r="BC168" s="180">
        <v>26.0211084701657</v>
      </c>
      <c r="BD168" s="181" t="s">
        <v>55</v>
      </c>
      <c r="BE168" s="188">
        <v>0.81315963969267901</v>
      </c>
      <c r="BF168" s="171">
        <v>-50.04626879872</v>
      </c>
      <c r="BG168" s="168"/>
      <c r="BH168" s="168"/>
      <c r="BI168" s="176">
        <v>25</v>
      </c>
      <c r="BJ168" s="176">
        <v>51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240</v>
      </c>
      <c r="C169" s="165" t="s">
        <v>242</v>
      </c>
      <c r="D169" s="166">
        <v>2.6587267141000002</v>
      </c>
      <c r="E169" s="167"/>
      <c r="F169" s="168">
        <v>5.3499999999999999E-2</v>
      </c>
      <c r="G169" s="168">
        <v>5.3499999999999999E-2</v>
      </c>
      <c r="H169" s="169"/>
      <c r="I169" s="170">
        <v>5</v>
      </c>
      <c r="J169" s="170">
        <v>5</v>
      </c>
      <c r="K169" s="167"/>
      <c r="L169" s="171">
        <v>1564.4109000000001</v>
      </c>
      <c r="M169" s="171">
        <v>1450.32104</v>
      </c>
      <c r="N169" s="171">
        <v>3014.7319400000001</v>
      </c>
      <c r="O169" s="166">
        <v>1133.90064650571</v>
      </c>
      <c r="P169" s="172">
        <v>238.04499999999999</v>
      </c>
      <c r="Q169" s="178">
        <v>4.7633877901477</v>
      </c>
      <c r="R169" s="179">
        <v>2255.2560192104802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1337.9733100000001</v>
      </c>
      <c r="Y169" s="166">
        <v>503.238374558896</v>
      </c>
      <c r="Z169" s="177">
        <v>573</v>
      </c>
      <c r="AA169" s="188">
        <v>0.87825196258097105</v>
      </c>
      <c r="AB169" s="171">
        <v>-490.16717861516003</v>
      </c>
      <c r="AC169" s="168"/>
      <c r="AD169" s="168"/>
      <c r="AE169" s="176">
        <v>186</v>
      </c>
      <c r="AF169" s="176">
        <v>491</v>
      </c>
      <c r="AG169" s="167"/>
      <c r="AH169" s="180">
        <v>214.3</v>
      </c>
      <c r="AI169" s="166">
        <v>80.602492487665202</v>
      </c>
      <c r="AJ169" s="181" t="s">
        <v>53</v>
      </c>
      <c r="AK169" s="178">
        <v>1.2794046426613499</v>
      </c>
      <c r="AL169" s="179">
        <v>13.3002604140401</v>
      </c>
      <c r="AM169" s="168">
        <v>0.02</v>
      </c>
      <c r="AN169" s="168">
        <v>0.02</v>
      </c>
      <c r="AO169" s="176">
        <v>0</v>
      </c>
      <c r="AP169" s="176">
        <v>0</v>
      </c>
      <c r="AQ169" s="167"/>
      <c r="AR169" s="180">
        <v>45.5</v>
      </c>
      <c r="AS169" s="166">
        <v>17.1134550078804</v>
      </c>
      <c r="AT169" s="181" t="s">
        <v>54</v>
      </c>
      <c r="AU169" s="182">
        <v>1.0695909379925199</v>
      </c>
      <c r="AV169" s="183">
        <v>-5.5475529107199897</v>
      </c>
      <c r="AW169" s="168">
        <v>3.5000000000000001E-3</v>
      </c>
      <c r="AX169" s="168">
        <v>3.5000000000000001E-3</v>
      </c>
      <c r="AY169" s="176">
        <v>0</v>
      </c>
      <c r="AZ169" s="176">
        <v>6</v>
      </c>
      <c r="BA169" s="167"/>
      <c r="BB169" s="184">
        <v>143.19999999999999</v>
      </c>
      <c r="BC169" s="180">
        <v>53.860368288537799</v>
      </c>
      <c r="BD169" s="181" t="s">
        <v>55</v>
      </c>
      <c r="BE169" s="178">
        <v>1.68313650901681</v>
      </c>
      <c r="BF169" s="179">
        <v>41.104894178560002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0.72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240</v>
      </c>
      <c r="C170" s="165" t="s">
        <v>243</v>
      </c>
      <c r="D170" s="166">
        <v>3.2063500093999999</v>
      </c>
      <c r="E170" s="167"/>
      <c r="F170" s="168">
        <v>1.9E-2</v>
      </c>
      <c r="G170" s="168">
        <v>1.9E-2</v>
      </c>
      <c r="H170" s="169"/>
      <c r="I170" s="170">
        <v>4</v>
      </c>
      <c r="J170" s="170">
        <v>4</v>
      </c>
      <c r="K170" s="167"/>
      <c r="L170" s="171">
        <v>1953.8614600000001</v>
      </c>
      <c r="M170" s="171">
        <v>2336.2615599999999</v>
      </c>
      <c r="N170" s="171">
        <v>4290.12302</v>
      </c>
      <c r="O170" s="166">
        <v>1338.00832954067</v>
      </c>
      <c r="P170" s="172">
        <v>247.75800000000001</v>
      </c>
      <c r="Q170" s="178">
        <v>5.4004646854619001</v>
      </c>
      <c r="R170" s="179">
        <v>3336.8443812452902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1945.75584</v>
      </c>
      <c r="Y170" s="166">
        <v>606.84449118020802</v>
      </c>
      <c r="Z170" s="177">
        <v>573</v>
      </c>
      <c r="AA170" s="182">
        <v>1.05906542963387</v>
      </c>
      <c r="AB170" s="183">
        <v>-258.93042646344003</v>
      </c>
      <c r="AC170" s="168">
        <v>6.0000000000000001E-3</v>
      </c>
      <c r="AD170" s="168">
        <v>6.0000000000000001E-3</v>
      </c>
      <c r="AE170" s="176">
        <v>0</v>
      </c>
      <c r="AF170" s="176">
        <v>259</v>
      </c>
      <c r="AG170" s="167"/>
      <c r="AH170" s="180">
        <v>190</v>
      </c>
      <c r="AI170" s="166">
        <v>59.257410901174303</v>
      </c>
      <c r="AJ170" s="181" t="s">
        <v>53</v>
      </c>
      <c r="AK170" s="188">
        <v>0.94059382382816403</v>
      </c>
      <c r="AL170" s="171">
        <v>-52.400060710639998</v>
      </c>
      <c r="AM170" s="168"/>
      <c r="AN170" s="168"/>
      <c r="AO170" s="176">
        <v>13</v>
      </c>
      <c r="AP170" s="176">
        <v>53</v>
      </c>
      <c r="AQ170" s="167"/>
      <c r="AR170" s="180">
        <v>31</v>
      </c>
      <c r="AS170" s="166">
        <v>9.6683144101916003</v>
      </c>
      <c r="AT170" s="181" t="s">
        <v>54</v>
      </c>
      <c r="AU170" s="173">
        <v>0.60426965063697502</v>
      </c>
      <c r="AV170" s="174">
        <v>-30.561920180480001</v>
      </c>
      <c r="AW170" s="168"/>
      <c r="AX170" s="168"/>
      <c r="AY170" s="176">
        <v>21</v>
      </c>
      <c r="AZ170" s="176">
        <v>31</v>
      </c>
      <c r="BA170" s="167"/>
      <c r="BB170" s="184">
        <v>106</v>
      </c>
      <c r="BC170" s="180">
        <v>33.059397660655101</v>
      </c>
      <c r="BD170" s="181" t="s">
        <v>55</v>
      </c>
      <c r="BE170" s="182">
        <v>1.0331061768954699</v>
      </c>
      <c r="BF170" s="183">
        <v>-17.123840360959999</v>
      </c>
      <c r="BG170" s="168">
        <v>3.0000000000000001E-3</v>
      </c>
      <c r="BH170" s="168">
        <v>3.0000000000000001E-3</v>
      </c>
      <c r="BI170" s="176">
        <v>0</v>
      </c>
      <c r="BJ170" s="176">
        <v>18</v>
      </c>
      <c r="BK170" s="169"/>
      <c r="BL170" s="185">
        <v>0.8</v>
      </c>
      <c r="BM170" s="188">
        <v>0.7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240</v>
      </c>
      <c r="C171" s="165" t="s">
        <v>244</v>
      </c>
      <c r="D171" s="166">
        <v>3.5085191891999998</v>
      </c>
      <c r="E171" s="167"/>
      <c r="F171" s="168">
        <v>0.01</v>
      </c>
      <c r="G171" s="168">
        <v>0.01</v>
      </c>
      <c r="H171" s="169"/>
      <c r="I171" s="170">
        <v>3</v>
      </c>
      <c r="J171" s="170">
        <v>3</v>
      </c>
      <c r="K171" s="167"/>
      <c r="L171" s="171">
        <v>1239.11553</v>
      </c>
      <c r="M171" s="171">
        <v>438.18268999999998</v>
      </c>
      <c r="N171" s="171">
        <v>1677.2982199999999</v>
      </c>
      <c r="O171" s="166">
        <v>478.06442819611601</v>
      </c>
      <c r="P171" s="172">
        <v>247.167</v>
      </c>
      <c r="Q171" s="178">
        <v>1.93417579286926</v>
      </c>
      <c r="R171" s="179">
        <v>636.67002507560403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1537.012845</v>
      </c>
      <c r="Y171" s="166">
        <v>438.08021621522403</v>
      </c>
      <c r="Z171" s="177">
        <v>573</v>
      </c>
      <c r="AA171" s="173">
        <v>0.76453789915396897</v>
      </c>
      <c r="AB171" s="174">
        <v>-875.44494949392003</v>
      </c>
      <c r="AC171" s="168"/>
      <c r="AD171" s="168"/>
      <c r="AE171" s="176">
        <v>474</v>
      </c>
      <c r="AF171" s="176">
        <v>876</v>
      </c>
      <c r="AG171" s="167"/>
      <c r="AH171" s="180">
        <v>185.9</v>
      </c>
      <c r="AI171" s="166">
        <v>52.985316589472099</v>
      </c>
      <c r="AJ171" s="181" t="s">
        <v>53</v>
      </c>
      <c r="AK171" s="188">
        <v>0.84103677126146204</v>
      </c>
      <c r="AL171" s="171">
        <v>-79.344050703519997</v>
      </c>
      <c r="AM171" s="168"/>
      <c r="AN171" s="168"/>
      <c r="AO171" s="176">
        <v>36</v>
      </c>
      <c r="AP171" s="176">
        <v>80</v>
      </c>
      <c r="AQ171" s="167"/>
      <c r="AR171" s="180">
        <v>25.8</v>
      </c>
      <c r="AS171" s="166">
        <v>7.3535296826701497</v>
      </c>
      <c r="AT171" s="181" t="s">
        <v>54</v>
      </c>
      <c r="AU171" s="173">
        <v>0.45959560516688402</v>
      </c>
      <c r="AV171" s="174">
        <v>-41.563568432639997</v>
      </c>
      <c r="AW171" s="168"/>
      <c r="AX171" s="168"/>
      <c r="AY171" s="176">
        <v>31</v>
      </c>
      <c r="AZ171" s="176">
        <v>42</v>
      </c>
      <c r="BA171" s="167"/>
      <c r="BB171" s="184">
        <v>84.2</v>
      </c>
      <c r="BC171" s="180">
        <v>23.998728654295601</v>
      </c>
      <c r="BD171" s="181" t="s">
        <v>55</v>
      </c>
      <c r="BE171" s="173">
        <v>0.74996027044673697</v>
      </c>
      <c r="BF171" s="174">
        <v>-50.527136865279999</v>
      </c>
      <c r="BG171" s="168"/>
      <c r="BH171" s="168"/>
      <c r="BI171" s="176">
        <v>29</v>
      </c>
      <c r="BJ171" s="176">
        <v>51</v>
      </c>
      <c r="BK171" s="169"/>
      <c r="BL171" s="185">
        <v>0.8</v>
      </c>
      <c r="BM171" s="182">
        <v>0.86</v>
      </c>
      <c r="BN171" s="186">
        <v>2.2499999999999998E-3</v>
      </c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240</v>
      </c>
      <c r="C172" s="165" t="s">
        <v>245</v>
      </c>
      <c r="D172" s="166">
        <v>2.5722025560000001</v>
      </c>
      <c r="E172" s="167"/>
      <c r="F172" s="168">
        <v>5.8000000000000003E-2</v>
      </c>
      <c r="G172" s="168">
        <v>5.8000000000000003E-2</v>
      </c>
      <c r="H172" s="169"/>
      <c r="I172" s="170">
        <v>5</v>
      </c>
      <c r="J172" s="170">
        <v>5</v>
      </c>
      <c r="K172" s="167"/>
      <c r="L172" s="171">
        <v>2529.3958200000002</v>
      </c>
      <c r="M172" s="171">
        <v>1040.32483</v>
      </c>
      <c r="N172" s="171">
        <v>3569.7206500000002</v>
      </c>
      <c r="O172" s="166">
        <v>1387.8069756493901</v>
      </c>
      <c r="P172" s="172">
        <v>233.029</v>
      </c>
      <c r="Q172" s="178">
        <v>5.9555118704083601</v>
      </c>
      <c r="R172" s="179">
        <v>2850.4433026934498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1655.1431600000001</v>
      </c>
      <c r="Y172" s="166">
        <v>643.47310290130997</v>
      </c>
      <c r="Z172" s="177">
        <v>573</v>
      </c>
      <c r="AA172" s="182">
        <v>1.1229897083792499</v>
      </c>
      <c r="AB172" s="183">
        <v>-113.50331750559999</v>
      </c>
      <c r="AC172" s="168">
        <v>1.2E-2</v>
      </c>
      <c r="AD172" s="168">
        <v>1.2E-2</v>
      </c>
      <c r="AE172" s="176">
        <v>0</v>
      </c>
      <c r="AF172" s="176">
        <v>114</v>
      </c>
      <c r="AG172" s="167"/>
      <c r="AH172" s="180">
        <v>187.7</v>
      </c>
      <c r="AI172" s="166">
        <v>72.972480165749403</v>
      </c>
      <c r="AJ172" s="181" t="s">
        <v>53</v>
      </c>
      <c r="AK172" s="182">
        <v>1.15829333596428</v>
      </c>
      <c r="AL172" s="183">
        <v>-6.7585132335999596</v>
      </c>
      <c r="AM172" s="168">
        <v>1.6E-2</v>
      </c>
      <c r="AN172" s="168">
        <v>1.6E-2</v>
      </c>
      <c r="AO172" s="176">
        <v>0</v>
      </c>
      <c r="AP172" s="176">
        <v>7</v>
      </c>
      <c r="AQ172" s="167"/>
      <c r="AR172" s="180">
        <v>28.7</v>
      </c>
      <c r="AS172" s="166">
        <v>11.157752694496599</v>
      </c>
      <c r="AT172" s="181" t="s">
        <v>54</v>
      </c>
      <c r="AU172" s="173">
        <v>0.69735954340603601</v>
      </c>
      <c r="AV172" s="174">
        <v>-20.686289075200001</v>
      </c>
      <c r="AW172" s="168"/>
      <c r="AX172" s="168"/>
      <c r="AY172" s="176">
        <v>13</v>
      </c>
      <c r="AZ172" s="176">
        <v>21</v>
      </c>
      <c r="BA172" s="167"/>
      <c r="BB172" s="184">
        <v>123.6</v>
      </c>
      <c r="BC172" s="180">
        <v>48.052203241804101</v>
      </c>
      <c r="BD172" s="181" t="s">
        <v>55</v>
      </c>
      <c r="BE172" s="178">
        <v>1.5016313513063799</v>
      </c>
      <c r="BF172" s="179">
        <v>24.8274218496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0.73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240</v>
      </c>
      <c r="C173" s="165" t="s">
        <v>246</v>
      </c>
      <c r="D173" s="166">
        <v>3.8299949952999999</v>
      </c>
      <c r="E173" s="167"/>
      <c r="F173" s="168">
        <v>1.2999999999999999E-2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2160.7118799999998</v>
      </c>
      <c r="M173" s="171">
        <v>2083.5256899999999</v>
      </c>
      <c r="N173" s="171">
        <v>4244.2375700000002</v>
      </c>
      <c r="O173" s="166">
        <v>1108.1574715393499</v>
      </c>
      <c r="P173" s="172">
        <v>254.047</v>
      </c>
      <c r="Q173" s="178">
        <v>4.3620175461207999</v>
      </c>
      <c r="R173" s="179">
        <v>3076.6390837148301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2186.9993800000002</v>
      </c>
      <c r="Y173" s="166">
        <v>571.01886103866696</v>
      </c>
      <c r="Z173" s="177">
        <v>573</v>
      </c>
      <c r="AA173" s="188">
        <v>0.99654251490168699</v>
      </c>
      <c r="AB173" s="171">
        <v>-446.50517876828098</v>
      </c>
      <c r="AC173" s="168">
        <v>0</v>
      </c>
      <c r="AD173" s="168">
        <v>0</v>
      </c>
      <c r="AE173" s="176">
        <v>8</v>
      </c>
      <c r="AF173" s="176">
        <v>447</v>
      </c>
      <c r="AG173" s="167"/>
      <c r="AH173" s="180">
        <v>235.3</v>
      </c>
      <c r="AI173" s="166">
        <v>61.436111610785296</v>
      </c>
      <c r="AJ173" s="181" t="s">
        <v>53</v>
      </c>
      <c r="AK173" s="188">
        <v>0.97517637477437003</v>
      </c>
      <c r="AL173" s="171">
        <v>-54.247621644680002</v>
      </c>
      <c r="AM173" s="168"/>
      <c r="AN173" s="168"/>
      <c r="AO173" s="176">
        <v>6</v>
      </c>
      <c r="AP173" s="176">
        <v>55</v>
      </c>
      <c r="AQ173" s="167"/>
      <c r="AR173" s="180">
        <v>29.8</v>
      </c>
      <c r="AS173" s="166">
        <v>7.7806890182805004</v>
      </c>
      <c r="AT173" s="181" t="s">
        <v>54</v>
      </c>
      <c r="AU173" s="173">
        <v>0.486293063642531</v>
      </c>
      <c r="AV173" s="174">
        <v>-43.735903909759998</v>
      </c>
      <c r="AW173" s="168"/>
      <c r="AX173" s="168"/>
      <c r="AY173" s="176">
        <v>32</v>
      </c>
      <c r="AZ173" s="176">
        <v>44</v>
      </c>
      <c r="BA173" s="167"/>
      <c r="BB173" s="184">
        <v>126</v>
      </c>
      <c r="BC173" s="180">
        <v>32.898215312192697</v>
      </c>
      <c r="BD173" s="181" t="s">
        <v>55</v>
      </c>
      <c r="BE173" s="182">
        <v>1.02806922850602</v>
      </c>
      <c r="BF173" s="183">
        <v>-21.07180781952</v>
      </c>
      <c r="BG173" s="168">
        <v>3.0000000000000001E-3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0.79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240</v>
      </c>
      <c r="C174" s="165" t="s">
        <v>247</v>
      </c>
      <c r="D174" s="166">
        <v>4.3873447962999998</v>
      </c>
      <c r="E174" s="167"/>
      <c r="F174" s="168">
        <v>0.01</v>
      </c>
      <c r="G174" s="168">
        <v>0.01</v>
      </c>
      <c r="H174" s="169"/>
      <c r="I174" s="170">
        <v>2</v>
      </c>
      <c r="J174" s="170">
        <v>2</v>
      </c>
      <c r="K174" s="167"/>
      <c r="L174" s="171">
        <v>1994.78694</v>
      </c>
      <c r="M174" s="171">
        <v>-116.37558</v>
      </c>
      <c r="N174" s="171">
        <v>1878.4113600000001</v>
      </c>
      <c r="O174" s="166">
        <v>428.14309045966201</v>
      </c>
      <c r="P174" s="172">
        <v>217.155</v>
      </c>
      <c r="Q174" s="178">
        <v>1.9716013467783899</v>
      </c>
      <c r="R174" s="179">
        <v>735.13072891136801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2368.9227350000001</v>
      </c>
      <c r="Y174" s="166">
        <v>539.94450971753895</v>
      </c>
      <c r="Z174" s="177">
        <v>573</v>
      </c>
      <c r="AA174" s="188">
        <v>0.94231153528366296</v>
      </c>
      <c r="AB174" s="171">
        <v>-647.81554693587998</v>
      </c>
      <c r="AC174" s="168"/>
      <c r="AD174" s="168"/>
      <c r="AE174" s="176">
        <v>146</v>
      </c>
      <c r="AF174" s="176">
        <v>648</v>
      </c>
      <c r="AG174" s="167"/>
      <c r="AH174" s="180">
        <v>190.85</v>
      </c>
      <c r="AI174" s="166">
        <v>43.500114274344298</v>
      </c>
      <c r="AJ174" s="181" t="s">
        <v>53</v>
      </c>
      <c r="AK174" s="173">
        <v>0.69047800435467199</v>
      </c>
      <c r="AL174" s="174">
        <v>-140.83326660028001</v>
      </c>
      <c r="AM174" s="168"/>
      <c r="AN174" s="168"/>
      <c r="AO174" s="176">
        <v>86</v>
      </c>
      <c r="AP174" s="176">
        <v>141</v>
      </c>
      <c r="AQ174" s="167"/>
      <c r="AR174" s="180">
        <v>32.4</v>
      </c>
      <c r="AS174" s="166">
        <v>7.3848766177037302</v>
      </c>
      <c r="AT174" s="181" t="s">
        <v>54</v>
      </c>
      <c r="AU174" s="173">
        <v>0.46155478860648302</v>
      </c>
      <c r="AV174" s="174">
        <v>-51.837020088960003</v>
      </c>
      <c r="AW174" s="168"/>
      <c r="AX174" s="168"/>
      <c r="AY174" s="176">
        <v>38</v>
      </c>
      <c r="AZ174" s="176">
        <v>52</v>
      </c>
      <c r="BA174" s="167"/>
      <c r="BB174" s="184">
        <v>125.8</v>
      </c>
      <c r="BC174" s="180">
        <v>28.6733789662694</v>
      </c>
      <c r="BD174" s="181" t="s">
        <v>55</v>
      </c>
      <c r="BE174" s="188">
        <v>0.89604309269591897</v>
      </c>
      <c r="BF174" s="171">
        <v>-42.674040177919998</v>
      </c>
      <c r="BG174" s="168"/>
      <c r="BH174" s="168"/>
      <c r="BI174" s="176">
        <v>15</v>
      </c>
      <c r="BJ174" s="176">
        <v>43</v>
      </c>
      <c r="BK174" s="169"/>
      <c r="BL174" s="185">
        <v>0.8</v>
      </c>
      <c r="BM174" s="188">
        <v>0.76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240</v>
      </c>
      <c r="C175" s="165" t="s">
        <v>248</v>
      </c>
      <c r="D175" s="166">
        <v>4.4287659362999996</v>
      </c>
      <c r="E175" s="167"/>
      <c r="F175" s="168">
        <v>1.7000000000000001E-2</v>
      </c>
      <c r="G175" s="168">
        <v>1.7000000000000001E-2</v>
      </c>
      <c r="H175" s="169"/>
      <c r="I175" s="170">
        <v>3</v>
      </c>
      <c r="J175" s="170">
        <v>3</v>
      </c>
      <c r="K175" s="167"/>
      <c r="L175" s="171">
        <v>1901.1007</v>
      </c>
      <c r="M175" s="171">
        <v>1319.76693</v>
      </c>
      <c r="N175" s="171">
        <v>3220.8676300000002</v>
      </c>
      <c r="O175" s="166">
        <v>727.26074855309798</v>
      </c>
      <c r="P175" s="172">
        <v>287.5</v>
      </c>
      <c r="Q175" s="178">
        <v>2.52960260366295</v>
      </c>
      <c r="R175" s="179">
        <v>1692.9433819764999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1811.4273049999999</v>
      </c>
      <c r="Y175" s="166">
        <v>409.01400775163802</v>
      </c>
      <c r="Z175" s="177">
        <v>573</v>
      </c>
      <c r="AA175" s="173">
        <v>0.71381153185277202</v>
      </c>
      <c r="AB175" s="174">
        <v>-1233.7921527998799</v>
      </c>
      <c r="AC175" s="168"/>
      <c r="AD175" s="168"/>
      <c r="AE175" s="176">
        <v>727</v>
      </c>
      <c r="AF175" s="176">
        <v>1234</v>
      </c>
      <c r="AG175" s="167"/>
      <c r="AH175" s="180">
        <v>178.8</v>
      </c>
      <c r="AI175" s="166">
        <v>40.372420347275799</v>
      </c>
      <c r="AJ175" s="181" t="s">
        <v>53</v>
      </c>
      <c r="AK175" s="173">
        <v>0.64083206900437695</v>
      </c>
      <c r="AL175" s="174">
        <v>-156.01470478428001</v>
      </c>
      <c r="AM175" s="168"/>
      <c r="AN175" s="168"/>
      <c r="AO175" s="176">
        <v>101</v>
      </c>
      <c r="AP175" s="176">
        <v>157</v>
      </c>
      <c r="AQ175" s="167"/>
      <c r="AR175" s="180">
        <v>48.4</v>
      </c>
      <c r="AS175" s="166">
        <v>10.928552264027701</v>
      </c>
      <c r="AT175" s="181" t="s">
        <v>54</v>
      </c>
      <c r="AU175" s="173">
        <v>0.68303451650172897</v>
      </c>
      <c r="AV175" s="174">
        <v>-36.632305976959998</v>
      </c>
      <c r="AW175" s="168"/>
      <c r="AX175" s="168"/>
      <c r="AY175" s="176">
        <v>23</v>
      </c>
      <c r="AZ175" s="176">
        <v>37</v>
      </c>
      <c r="BA175" s="167"/>
      <c r="BB175" s="184">
        <v>151</v>
      </c>
      <c r="BC175" s="180">
        <v>34.0952766914913</v>
      </c>
      <c r="BD175" s="181" t="s">
        <v>55</v>
      </c>
      <c r="BE175" s="182">
        <v>1.0654773966091</v>
      </c>
      <c r="BF175" s="183">
        <v>-19.06461195392</v>
      </c>
      <c r="BG175" s="168">
        <v>7.0000000000000001E-3</v>
      </c>
      <c r="BH175" s="168">
        <v>7.0000000000000001E-3</v>
      </c>
      <c r="BI175" s="176">
        <v>0</v>
      </c>
      <c r="BJ175" s="176">
        <v>20</v>
      </c>
      <c r="BK175" s="169"/>
      <c r="BL175" s="185">
        <v>0.8</v>
      </c>
      <c r="BM175" s="173">
        <v>0.69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240</v>
      </c>
      <c r="C176" s="165" t="s">
        <v>249</v>
      </c>
      <c r="D176" s="166">
        <v>3.0178712591000001</v>
      </c>
      <c r="E176" s="167"/>
      <c r="F176" s="168">
        <v>0.01</v>
      </c>
      <c r="G176" s="168">
        <v>0.01</v>
      </c>
      <c r="H176" s="169"/>
      <c r="I176" s="170">
        <v>2</v>
      </c>
      <c r="J176" s="170">
        <v>2</v>
      </c>
      <c r="K176" s="167"/>
      <c r="L176" s="171">
        <v>2152.6293900000001</v>
      </c>
      <c r="M176" s="171">
        <v>1598.88402</v>
      </c>
      <c r="N176" s="171">
        <v>3751.51341</v>
      </c>
      <c r="O176" s="166">
        <v>1243.0992205806599</v>
      </c>
      <c r="P176" s="172">
        <v>243.29900000000001</v>
      </c>
      <c r="Q176" s="178">
        <v>5.1093478418762901</v>
      </c>
      <c r="R176" s="179">
        <v>2870.4193386386701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1218.3029449999999</v>
      </c>
      <c r="Y176" s="166">
        <v>403.69612896055997</v>
      </c>
      <c r="Z176" s="177">
        <v>573</v>
      </c>
      <c r="AA176" s="173">
        <v>0.70453076607427501</v>
      </c>
      <c r="AB176" s="174">
        <v>-856.78533275715995</v>
      </c>
      <c r="AC176" s="168"/>
      <c r="AD176" s="168"/>
      <c r="AE176" s="176">
        <v>511</v>
      </c>
      <c r="AF176" s="176">
        <v>857</v>
      </c>
      <c r="AG176" s="167"/>
      <c r="AH176" s="180">
        <v>119.9</v>
      </c>
      <c r="AI176" s="166">
        <v>39.729991674912299</v>
      </c>
      <c r="AJ176" s="181" t="s">
        <v>53</v>
      </c>
      <c r="AK176" s="173">
        <v>0.63063478849067101</v>
      </c>
      <c r="AL176" s="174">
        <v>-108.25106718796</v>
      </c>
      <c r="AM176" s="168"/>
      <c r="AN176" s="168"/>
      <c r="AO176" s="176">
        <v>71</v>
      </c>
      <c r="AP176" s="176">
        <v>109</v>
      </c>
      <c r="AQ176" s="167"/>
      <c r="AR176" s="180">
        <v>40.799999999999997</v>
      </c>
      <c r="AS176" s="166">
        <v>13.519463388961</v>
      </c>
      <c r="AT176" s="181" t="s">
        <v>54</v>
      </c>
      <c r="AU176" s="188">
        <v>0.84496646181006096</v>
      </c>
      <c r="AV176" s="171">
        <v>-17.143128174720001</v>
      </c>
      <c r="AW176" s="168"/>
      <c r="AX176" s="168"/>
      <c r="AY176" s="176">
        <v>8</v>
      </c>
      <c r="AZ176" s="176">
        <v>18</v>
      </c>
      <c r="BA176" s="167"/>
      <c r="BB176" s="184">
        <v>84</v>
      </c>
      <c r="BC176" s="180">
        <v>27.8341893302138</v>
      </c>
      <c r="BD176" s="181" t="s">
        <v>55</v>
      </c>
      <c r="BE176" s="188">
        <v>0.86981841656918002</v>
      </c>
      <c r="BF176" s="171">
        <v>-31.88625634944</v>
      </c>
      <c r="BG176" s="168"/>
      <c r="BH176" s="168"/>
      <c r="BI176" s="176">
        <v>13</v>
      </c>
      <c r="BJ176" s="176">
        <v>32</v>
      </c>
      <c r="BK176" s="169"/>
      <c r="BL176" s="185">
        <v>0.8</v>
      </c>
      <c r="BM176" s="188">
        <v>0.7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250</v>
      </c>
      <c r="D177" s="166">
        <v>3.9319019689000001</v>
      </c>
      <c r="E177" s="167"/>
      <c r="F177" s="168">
        <v>0.04</v>
      </c>
      <c r="G177" s="168">
        <v>0.04</v>
      </c>
      <c r="H177" s="169"/>
      <c r="I177" s="170">
        <v>5</v>
      </c>
      <c r="J177" s="170">
        <v>5</v>
      </c>
      <c r="K177" s="167"/>
      <c r="L177" s="171">
        <v>4074.8455899999999</v>
      </c>
      <c r="M177" s="171">
        <v>3512.4702600000001</v>
      </c>
      <c r="N177" s="171">
        <v>7587.31585</v>
      </c>
      <c r="O177" s="166">
        <v>1929.6808287727099</v>
      </c>
      <c r="P177" s="172">
        <v>285.27300000000002</v>
      </c>
      <c r="Q177" s="178">
        <v>6.7643304090212197</v>
      </c>
      <c r="R177" s="179">
        <v>6241.3172855511903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2195.75558</v>
      </c>
      <c r="Y177" s="166">
        <v>558.44616609663103</v>
      </c>
      <c r="Z177" s="177">
        <v>573</v>
      </c>
      <c r="AA177" s="188">
        <v>0.97460063891209603</v>
      </c>
      <c r="AB177" s="171">
        <v>-507.82021381563999</v>
      </c>
      <c r="AC177" s="168"/>
      <c r="AD177" s="168"/>
      <c r="AE177" s="176">
        <v>58</v>
      </c>
      <c r="AF177" s="176">
        <v>508</v>
      </c>
      <c r="AG177" s="167"/>
      <c r="AH177" s="180">
        <v>194.9</v>
      </c>
      <c r="AI177" s="166">
        <v>49.5688858831152</v>
      </c>
      <c r="AJ177" s="181" t="s">
        <v>53</v>
      </c>
      <c r="AK177" s="173">
        <v>0.78680771243040004</v>
      </c>
      <c r="AL177" s="174">
        <v>-102.35178884884</v>
      </c>
      <c r="AM177" s="168"/>
      <c r="AN177" s="168"/>
      <c r="AO177" s="176">
        <v>53</v>
      </c>
      <c r="AP177" s="176">
        <v>103</v>
      </c>
      <c r="AQ177" s="167"/>
      <c r="AR177" s="180">
        <v>81.599999999999994</v>
      </c>
      <c r="AS177" s="166">
        <v>20.753314972099499</v>
      </c>
      <c r="AT177" s="181" t="s">
        <v>54</v>
      </c>
      <c r="AU177" s="178">
        <v>1.29708218575622</v>
      </c>
      <c r="AV177" s="179">
        <v>6.1074821971200102</v>
      </c>
      <c r="AW177" s="168">
        <v>0.01</v>
      </c>
      <c r="AX177" s="168">
        <v>0.01</v>
      </c>
      <c r="AY177" s="176">
        <v>0</v>
      </c>
      <c r="AZ177" s="176">
        <v>0</v>
      </c>
      <c r="BA177" s="167"/>
      <c r="BB177" s="184">
        <v>227.6</v>
      </c>
      <c r="BC177" s="180">
        <v>57.8854716623756</v>
      </c>
      <c r="BD177" s="181" t="s">
        <v>55</v>
      </c>
      <c r="BE177" s="178">
        <v>1.80892098944924</v>
      </c>
      <c r="BF177" s="179">
        <v>76.614964394240005</v>
      </c>
      <c r="BG177" s="168">
        <v>0.02</v>
      </c>
      <c r="BH177" s="168">
        <v>0.02</v>
      </c>
      <c r="BI177" s="176">
        <v>0</v>
      </c>
      <c r="BJ177" s="176">
        <v>0</v>
      </c>
      <c r="BK177" s="169"/>
      <c r="BL177" s="185">
        <v>0.8</v>
      </c>
      <c r="BM177" s="182">
        <v>0.82</v>
      </c>
      <c r="BN177" s="186">
        <v>7.5000000000000002E-4</v>
      </c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251</v>
      </c>
      <c r="D178" s="166">
        <v>1.8459936977</v>
      </c>
      <c r="E178" s="167"/>
      <c r="F178" s="168">
        <v>0.06</v>
      </c>
      <c r="G178" s="168">
        <v>0.06</v>
      </c>
      <c r="H178" s="169"/>
      <c r="I178" s="170">
        <v>4</v>
      </c>
      <c r="J178" s="170">
        <v>4</v>
      </c>
      <c r="K178" s="167"/>
      <c r="L178" s="171">
        <v>347.08636000000001</v>
      </c>
      <c r="M178" s="171">
        <v>-17.06298</v>
      </c>
      <c r="N178" s="171">
        <v>330.02337999999997</v>
      </c>
      <c r="O178" s="166">
        <v>178.778172650963</v>
      </c>
      <c r="P178" s="172">
        <v>243.29900000000001</v>
      </c>
      <c r="Q178" s="173">
        <v>0.73480849757279199</v>
      </c>
      <c r="R178" s="174">
        <v>-208.93072478805499</v>
      </c>
      <c r="S178" s="168"/>
      <c r="T178" s="168"/>
      <c r="U178" s="175">
        <v>120</v>
      </c>
      <c r="V178" s="176">
        <v>209</v>
      </c>
      <c r="W178" s="167"/>
      <c r="X178" s="175">
        <v>1288.980305</v>
      </c>
      <c r="Y178" s="166">
        <v>698.25823707090296</v>
      </c>
      <c r="Z178" s="177">
        <v>573</v>
      </c>
      <c r="AA178" s="178">
        <v>1.2186007627764499</v>
      </c>
      <c r="AB178" s="179">
        <v>19.67503846148</v>
      </c>
      <c r="AC178" s="168">
        <v>0.02</v>
      </c>
      <c r="AD178" s="168">
        <v>0.02</v>
      </c>
      <c r="AE178" s="176">
        <v>0</v>
      </c>
      <c r="AF178" s="176">
        <v>0</v>
      </c>
      <c r="AG178" s="167"/>
      <c r="AH178" s="180">
        <v>178.2</v>
      </c>
      <c r="AI178" s="166">
        <v>96.533373988235596</v>
      </c>
      <c r="AJ178" s="181" t="s">
        <v>53</v>
      </c>
      <c r="AK178" s="178">
        <v>1.5322757775910401</v>
      </c>
      <c r="AL178" s="179">
        <v>38.64287645388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22.6</v>
      </c>
      <c r="AS178" s="166">
        <v>12.2427286876213</v>
      </c>
      <c r="AT178" s="181" t="s">
        <v>54</v>
      </c>
      <c r="AU178" s="173">
        <v>0.76517054297633402</v>
      </c>
      <c r="AV178" s="174">
        <v>-12.843078995839999</v>
      </c>
      <c r="AW178" s="168"/>
      <c r="AX178" s="168"/>
      <c r="AY178" s="176">
        <v>7</v>
      </c>
      <c r="AZ178" s="176">
        <v>13</v>
      </c>
      <c r="BA178" s="167"/>
      <c r="BB178" s="184">
        <v>93</v>
      </c>
      <c r="BC178" s="180">
        <v>50.379370263220601</v>
      </c>
      <c r="BD178" s="181" t="s">
        <v>55</v>
      </c>
      <c r="BE178" s="178">
        <v>1.57435532072564</v>
      </c>
      <c r="BF178" s="179">
        <v>22.113842008319999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0.75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252</v>
      </c>
      <c r="D179" s="166">
        <v>3.1022424753000002</v>
      </c>
      <c r="E179" s="167"/>
      <c r="F179" s="168">
        <v>3.5000000000000003E-2</v>
      </c>
      <c r="G179" s="168">
        <v>3.5000000000000003E-2</v>
      </c>
      <c r="H179" s="169"/>
      <c r="I179" s="170">
        <v>4</v>
      </c>
      <c r="J179" s="170">
        <v>4</v>
      </c>
      <c r="K179" s="167"/>
      <c r="L179" s="171">
        <v>2039.55096</v>
      </c>
      <c r="M179" s="171">
        <v>393.25693999999999</v>
      </c>
      <c r="N179" s="171">
        <v>2432.8078999999998</v>
      </c>
      <c r="O179" s="166">
        <v>784.20946117847802</v>
      </c>
      <c r="P179" s="172">
        <v>262.53800000000001</v>
      </c>
      <c r="Q179" s="178">
        <v>2.9870322055415901</v>
      </c>
      <c r="R179" s="179">
        <v>1455.4600580236299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2018.774735</v>
      </c>
      <c r="Y179" s="166">
        <v>650.74691971161099</v>
      </c>
      <c r="Z179" s="177">
        <v>573</v>
      </c>
      <c r="AA179" s="182">
        <v>1.1356839785543</v>
      </c>
      <c r="AB179" s="183">
        <v>-114.32719101628</v>
      </c>
      <c r="AC179" s="168">
        <v>1.4E-2</v>
      </c>
      <c r="AD179" s="168">
        <v>1.4E-2</v>
      </c>
      <c r="AE179" s="176">
        <v>0</v>
      </c>
      <c r="AF179" s="176">
        <v>115</v>
      </c>
      <c r="AG179" s="167"/>
      <c r="AH179" s="180">
        <v>152.19999999999999</v>
      </c>
      <c r="AI179" s="166">
        <v>49.0612842844535</v>
      </c>
      <c r="AJ179" s="181" t="s">
        <v>53</v>
      </c>
      <c r="AK179" s="173">
        <v>0.77875054419767398</v>
      </c>
      <c r="AL179" s="174">
        <v>-82.329531132680003</v>
      </c>
      <c r="AM179" s="168"/>
      <c r="AN179" s="168"/>
      <c r="AO179" s="176">
        <v>44</v>
      </c>
      <c r="AP179" s="176">
        <v>83</v>
      </c>
      <c r="AQ179" s="167"/>
      <c r="AR179" s="180">
        <v>20</v>
      </c>
      <c r="AS179" s="166">
        <v>6.4469493146456598</v>
      </c>
      <c r="AT179" s="181" t="s">
        <v>54</v>
      </c>
      <c r="AU179" s="173">
        <v>0.40293433216535401</v>
      </c>
      <c r="AV179" s="174">
        <v>-39.563055525759999</v>
      </c>
      <c r="AW179" s="168"/>
      <c r="AX179" s="168"/>
      <c r="AY179" s="176">
        <v>30</v>
      </c>
      <c r="AZ179" s="176">
        <v>40</v>
      </c>
      <c r="BA179" s="167"/>
      <c r="BB179" s="184">
        <v>110</v>
      </c>
      <c r="BC179" s="180">
        <v>35.458221230551104</v>
      </c>
      <c r="BD179" s="181" t="s">
        <v>55</v>
      </c>
      <c r="BE179" s="182">
        <v>1.10806941345472</v>
      </c>
      <c r="BF179" s="183">
        <v>-9.1261110515200006</v>
      </c>
      <c r="BG179" s="168">
        <v>1.0999999999999999E-2</v>
      </c>
      <c r="BH179" s="168">
        <v>1.0999999999999999E-2</v>
      </c>
      <c r="BI179" s="176">
        <v>0</v>
      </c>
      <c r="BJ179" s="176">
        <v>10</v>
      </c>
      <c r="BK179" s="169"/>
      <c r="BL179" s="185">
        <v>0.8</v>
      </c>
      <c r="BM179" s="188">
        <v>0.74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253</v>
      </c>
      <c r="D180" s="166">
        <v>2.5928609072</v>
      </c>
      <c r="E180" s="167"/>
      <c r="F180" s="168">
        <v>5.1999999999999998E-2</v>
      </c>
      <c r="G180" s="168">
        <v>5.1999999999999998E-2</v>
      </c>
      <c r="H180" s="169"/>
      <c r="I180" s="170">
        <v>6</v>
      </c>
      <c r="J180" s="170">
        <v>6</v>
      </c>
      <c r="K180" s="167"/>
      <c r="L180" s="171">
        <v>2772.0574000000001</v>
      </c>
      <c r="M180" s="171">
        <v>2055.93505</v>
      </c>
      <c r="N180" s="171">
        <v>4827.9924499999997</v>
      </c>
      <c r="O180" s="166">
        <v>1862.0329523243499</v>
      </c>
      <c r="P180" s="172">
        <v>243.27799999999999</v>
      </c>
      <c r="Q180" s="178">
        <v>7.6539306979025996</v>
      </c>
      <c r="R180" s="179">
        <v>4071.0492310618401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1818.68598</v>
      </c>
      <c r="Y180" s="166">
        <v>701.42057175136995</v>
      </c>
      <c r="Z180" s="177">
        <v>573</v>
      </c>
      <c r="AA180" s="178">
        <v>1.22411967146836</v>
      </c>
      <c r="AB180" s="179">
        <v>35.834820209279997</v>
      </c>
      <c r="AC180" s="168">
        <v>0.02</v>
      </c>
      <c r="AD180" s="168">
        <v>0.02</v>
      </c>
      <c r="AE180" s="176">
        <v>0</v>
      </c>
      <c r="AF180" s="176">
        <v>0</v>
      </c>
      <c r="AG180" s="167"/>
      <c r="AH180" s="180">
        <v>170.85</v>
      </c>
      <c r="AI180" s="166">
        <v>65.892466319953499</v>
      </c>
      <c r="AJ180" s="181" t="s">
        <v>53</v>
      </c>
      <c r="AK180" s="182">
        <v>1.04591216380879</v>
      </c>
      <c r="AL180" s="183">
        <v>-25.170284584320001</v>
      </c>
      <c r="AM180" s="168">
        <v>5.0000000000000001E-3</v>
      </c>
      <c r="AN180" s="168">
        <v>5.0000000000000001E-3</v>
      </c>
      <c r="AO180" s="176">
        <v>0</v>
      </c>
      <c r="AP180" s="176">
        <v>26</v>
      </c>
      <c r="AQ180" s="167"/>
      <c r="AR180" s="180">
        <v>27.5</v>
      </c>
      <c r="AS180" s="166">
        <v>10.6060452080698</v>
      </c>
      <c r="AT180" s="181" t="s">
        <v>54</v>
      </c>
      <c r="AU180" s="173">
        <v>0.66287782550436103</v>
      </c>
      <c r="AV180" s="174">
        <v>-22.282929418239998</v>
      </c>
      <c r="AW180" s="168"/>
      <c r="AX180" s="168"/>
      <c r="AY180" s="176">
        <v>14</v>
      </c>
      <c r="AZ180" s="176">
        <v>23</v>
      </c>
      <c r="BA180" s="167"/>
      <c r="BB180" s="184">
        <v>97.4</v>
      </c>
      <c r="BC180" s="180">
        <v>37.564683755127099</v>
      </c>
      <c r="BD180" s="181" t="s">
        <v>55</v>
      </c>
      <c r="BE180" s="182">
        <v>1.1738963673477201</v>
      </c>
      <c r="BF180" s="183">
        <v>-2.16585883647998</v>
      </c>
      <c r="BG180" s="168">
        <v>1.7000000000000001E-2</v>
      </c>
      <c r="BH180" s="168">
        <v>1.7000000000000001E-2</v>
      </c>
      <c r="BI180" s="176">
        <v>0</v>
      </c>
      <c r="BJ180" s="176">
        <v>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254</v>
      </c>
      <c r="D181" s="166">
        <v>2.5470619843</v>
      </c>
      <c r="E181" s="167"/>
      <c r="F181" s="168">
        <v>7.0499999999999993E-2</v>
      </c>
      <c r="G181" s="168">
        <v>7.0499999999999993E-2</v>
      </c>
      <c r="H181" s="169"/>
      <c r="I181" s="170">
        <v>6</v>
      </c>
      <c r="J181" s="170">
        <v>6</v>
      </c>
      <c r="K181" s="167"/>
      <c r="L181" s="171">
        <v>575.85940000000005</v>
      </c>
      <c r="M181" s="171">
        <v>19.857759999999999</v>
      </c>
      <c r="N181" s="171">
        <v>595.71716000000004</v>
      </c>
      <c r="O181" s="166">
        <v>233.884045096656</v>
      </c>
      <c r="P181" s="172">
        <v>233.029</v>
      </c>
      <c r="Q181" s="182">
        <v>1.0036692647552701</v>
      </c>
      <c r="R181" s="183">
        <v>-116.53000856733399</v>
      </c>
      <c r="S181" s="168">
        <v>5.0000000000000001E-4</v>
      </c>
      <c r="T181" s="168">
        <v>5.0000000000000001E-4</v>
      </c>
      <c r="U181" s="175">
        <v>0</v>
      </c>
      <c r="V181" s="176">
        <v>117</v>
      </c>
      <c r="W181" s="167"/>
      <c r="X181" s="175">
        <v>2198.1274699999999</v>
      </c>
      <c r="Y181" s="166">
        <v>863.005095105333</v>
      </c>
      <c r="Z181" s="177">
        <v>573</v>
      </c>
      <c r="AA181" s="178">
        <v>1.50611709442466</v>
      </c>
      <c r="AB181" s="179">
        <v>446.76764959531999</v>
      </c>
      <c r="AC181" s="168">
        <v>0.02</v>
      </c>
      <c r="AD181" s="168">
        <v>0.02</v>
      </c>
      <c r="AE181" s="176">
        <v>0</v>
      </c>
      <c r="AF181" s="176">
        <v>0</v>
      </c>
      <c r="AG181" s="167"/>
      <c r="AH181" s="180">
        <v>211.3</v>
      </c>
      <c r="AI181" s="166">
        <v>82.958326614132602</v>
      </c>
      <c r="AJ181" s="181" t="s">
        <v>53</v>
      </c>
      <c r="AK181" s="178">
        <v>1.31679883514496</v>
      </c>
      <c r="AL181" s="179">
        <v>18.74211398692</v>
      </c>
      <c r="AM181" s="168">
        <v>0.02</v>
      </c>
      <c r="AN181" s="168">
        <v>0.02</v>
      </c>
      <c r="AO181" s="176">
        <v>0</v>
      </c>
      <c r="AP181" s="176">
        <v>0</v>
      </c>
      <c r="AQ181" s="167"/>
      <c r="AR181" s="180">
        <v>53.4</v>
      </c>
      <c r="AS181" s="166">
        <v>20.965331950755701</v>
      </c>
      <c r="AT181" s="181" t="s">
        <v>54</v>
      </c>
      <c r="AU181" s="178">
        <v>1.31033324692223</v>
      </c>
      <c r="AV181" s="179">
        <v>4.4964099014399999</v>
      </c>
      <c r="AW181" s="168">
        <v>0.01</v>
      </c>
      <c r="AX181" s="168">
        <v>0.01</v>
      </c>
      <c r="AY181" s="176">
        <v>0</v>
      </c>
      <c r="AZ181" s="176">
        <v>0</v>
      </c>
      <c r="BA181" s="167"/>
      <c r="BB181" s="184">
        <v>156.19999999999999</v>
      </c>
      <c r="BC181" s="180">
        <v>61.325559002023198</v>
      </c>
      <c r="BD181" s="181" t="s">
        <v>55</v>
      </c>
      <c r="BE181" s="178">
        <v>1.91642371881323</v>
      </c>
      <c r="BF181" s="179">
        <v>58.392819802879998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0.79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255</v>
      </c>
      <c r="D182" s="166">
        <v>3.4525823808</v>
      </c>
      <c r="E182" s="167"/>
      <c r="F182" s="168">
        <v>0.02</v>
      </c>
      <c r="G182" s="168">
        <v>0.02</v>
      </c>
      <c r="H182" s="169"/>
      <c r="I182" s="170">
        <v>4</v>
      </c>
      <c r="J182" s="170">
        <v>4</v>
      </c>
      <c r="K182" s="167"/>
      <c r="L182" s="171">
        <v>2042.13977</v>
      </c>
      <c r="M182" s="171">
        <v>461.54329000000001</v>
      </c>
      <c r="N182" s="171">
        <v>2503.6830599999998</v>
      </c>
      <c r="O182" s="166">
        <v>725.16243896832702</v>
      </c>
      <c r="P182" s="172">
        <v>232.833</v>
      </c>
      <c r="Q182" s="178">
        <v>3.1145174394021802</v>
      </c>
      <c r="R182" s="179">
        <v>1539.03292383743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1558.06212</v>
      </c>
      <c r="Y182" s="166">
        <v>451.27442249154399</v>
      </c>
      <c r="Z182" s="177">
        <v>573</v>
      </c>
      <c r="AA182" s="173">
        <v>0.78756443715801705</v>
      </c>
      <c r="AB182" s="174">
        <v>-815.93352503808001</v>
      </c>
      <c r="AC182" s="168"/>
      <c r="AD182" s="168"/>
      <c r="AE182" s="176">
        <v>421</v>
      </c>
      <c r="AF182" s="176">
        <v>816</v>
      </c>
      <c r="AG182" s="167"/>
      <c r="AH182" s="180">
        <v>146.30000000000001</v>
      </c>
      <c r="AI182" s="166">
        <v>42.374079417650499</v>
      </c>
      <c r="AJ182" s="181" t="s">
        <v>53</v>
      </c>
      <c r="AK182" s="173">
        <v>0.67260443520080104</v>
      </c>
      <c r="AL182" s="174">
        <v>-114.71522798848</v>
      </c>
      <c r="AM182" s="168"/>
      <c r="AN182" s="168"/>
      <c r="AO182" s="176">
        <v>72</v>
      </c>
      <c r="AP182" s="176">
        <v>115</v>
      </c>
      <c r="AQ182" s="167"/>
      <c r="AR182" s="180">
        <v>36.4</v>
      </c>
      <c r="AS182" s="166">
        <v>10.542833156544599</v>
      </c>
      <c r="AT182" s="181" t="s">
        <v>54</v>
      </c>
      <c r="AU182" s="173">
        <v>0.65892707228403802</v>
      </c>
      <c r="AV182" s="174">
        <v>-29.889581711360002</v>
      </c>
      <c r="AW182" s="168"/>
      <c r="AX182" s="168"/>
      <c r="AY182" s="176">
        <v>19</v>
      </c>
      <c r="AZ182" s="176">
        <v>30</v>
      </c>
      <c r="BA182" s="167"/>
      <c r="BB182" s="184">
        <v>121.4</v>
      </c>
      <c r="BC182" s="180">
        <v>35.162086406717499</v>
      </c>
      <c r="BD182" s="181" t="s">
        <v>55</v>
      </c>
      <c r="BE182" s="182">
        <v>1.0988152002099201</v>
      </c>
      <c r="BF182" s="183">
        <v>-11.17916342272</v>
      </c>
      <c r="BG182" s="168">
        <v>0.01</v>
      </c>
      <c r="BH182" s="168">
        <v>0.01</v>
      </c>
      <c r="BI182" s="176">
        <v>0</v>
      </c>
      <c r="BJ182" s="176">
        <v>12</v>
      </c>
      <c r="BK182" s="169"/>
      <c r="BL182" s="185">
        <v>0.8</v>
      </c>
      <c r="BM182" s="182">
        <v>0.85</v>
      </c>
      <c r="BN182" s="186">
        <v>1.8749999999999999E-3</v>
      </c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256</v>
      </c>
      <c r="D183" s="166">
        <v>7.5857846084</v>
      </c>
      <c r="E183" s="167"/>
      <c r="F183" s="168">
        <v>0.04</v>
      </c>
      <c r="G183" s="168">
        <v>0.04</v>
      </c>
      <c r="H183" s="169"/>
      <c r="I183" s="170">
        <v>5</v>
      </c>
      <c r="J183" s="170">
        <v>5</v>
      </c>
      <c r="K183" s="167"/>
      <c r="L183" s="171">
        <v>5759.1350300000004</v>
      </c>
      <c r="M183" s="171">
        <v>4502.6809800000001</v>
      </c>
      <c r="N183" s="171">
        <v>10261.81601</v>
      </c>
      <c r="O183" s="166">
        <v>1352.7692308369401</v>
      </c>
      <c r="P183" s="172">
        <v>247.167</v>
      </c>
      <c r="Q183" s="178">
        <v>5.4730980706847596</v>
      </c>
      <c r="R183" s="179">
        <v>8011.8692608347201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4675.6341199999997</v>
      </c>
      <c r="Y183" s="166">
        <v>616.36789882255698</v>
      </c>
      <c r="Z183" s="177">
        <v>573</v>
      </c>
      <c r="AA183" s="182">
        <v>1.0756856872994001</v>
      </c>
      <c r="AB183" s="183">
        <v>-540.35137673584097</v>
      </c>
      <c r="AC183" s="168">
        <v>8.0000000000000002E-3</v>
      </c>
      <c r="AD183" s="168">
        <v>8.0000000000000002E-3</v>
      </c>
      <c r="AE183" s="176">
        <v>0</v>
      </c>
      <c r="AF183" s="176">
        <v>541</v>
      </c>
      <c r="AG183" s="167"/>
      <c r="AH183" s="180">
        <v>444.2</v>
      </c>
      <c r="AI183" s="166">
        <v>58.5568959482612</v>
      </c>
      <c r="AJ183" s="181" t="s">
        <v>53</v>
      </c>
      <c r="AK183" s="188">
        <v>0.92947453886128895</v>
      </c>
      <c r="AL183" s="171">
        <v>-129.28531639504001</v>
      </c>
      <c r="AM183" s="168"/>
      <c r="AN183" s="168"/>
      <c r="AO183" s="176">
        <v>34</v>
      </c>
      <c r="AP183" s="176">
        <v>130</v>
      </c>
      <c r="AQ183" s="167"/>
      <c r="AR183" s="180">
        <v>125.8</v>
      </c>
      <c r="AS183" s="166">
        <v>16.583650405878601</v>
      </c>
      <c r="AT183" s="181" t="s">
        <v>54</v>
      </c>
      <c r="AU183" s="182">
        <v>1.0364781503674101</v>
      </c>
      <c r="AV183" s="183">
        <v>-19.84706448128</v>
      </c>
      <c r="AW183" s="168">
        <v>2E-3</v>
      </c>
      <c r="AX183" s="168">
        <v>2E-3</v>
      </c>
      <c r="AY183" s="176">
        <v>0</v>
      </c>
      <c r="AZ183" s="176">
        <v>20</v>
      </c>
      <c r="BA183" s="167"/>
      <c r="BB183" s="184">
        <v>295.39999999999998</v>
      </c>
      <c r="BC183" s="180">
        <v>38.941258584233097</v>
      </c>
      <c r="BD183" s="181" t="s">
        <v>55</v>
      </c>
      <c r="BE183" s="178">
        <v>1.2169143307572801</v>
      </c>
      <c r="BF183" s="179">
        <v>4.1058710374400702</v>
      </c>
      <c r="BG183" s="168">
        <v>0.02</v>
      </c>
      <c r="BH183" s="168">
        <v>0.02</v>
      </c>
      <c r="BI183" s="176">
        <v>0</v>
      </c>
      <c r="BJ183" s="176">
        <v>0</v>
      </c>
      <c r="BK183" s="169"/>
      <c r="BL183" s="185">
        <v>0.8</v>
      </c>
      <c r="BM183" s="188">
        <v>0.79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257</v>
      </c>
      <c r="D184" s="166">
        <v>10.8756065481</v>
      </c>
      <c r="E184" s="167"/>
      <c r="F184" s="168">
        <v>0.08</v>
      </c>
      <c r="G184" s="168">
        <v>0.08</v>
      </c>
      <c r="H184" s="169"/>
      <c r="I184" s="170">
        <v>6</v>
      </c>
      <c r="J184" s="170">
        <v>6</v>
      </c>
      <c r="K184" s="167"/>
      <c r="L184" s="171">
        <v>10988.633250000001</v>
      </c>
      <c r="M184" s="171">
        <v>8344.4625500000002</v>
      </c>
      <c r="N184" s="171">
        <v>19333.095799999999</v>
      </c>
      <c r="O184" s="166">
        <v>1777.65678764625</v>
      </c>
      <c r="P184" s="172">
        <v>236.7</v>
      </c>
      <c r="Q184" s="178">
        <v>7.5101680931400496</v>
      </c>
      <c r="R184" s="179">
        <v>16243.988516077699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17287.715694999999</v>
      </c>
      <c r="Y184" s="166">
        <v>1589.58634799272</v>
      </c>
      <c r="Z184" s="177">
        <v>573</v>
      </c>
      <c r="AA184" s="178">
        <v>2.77414720417578</v>
      </c>
      <c r="AB184" s="179">
        <v>9809.6486325264395</v>
      </c>
      <c r="AC184" s="168">
        <v>0.02</v>
      </c>
      <c r="AD184" s="168">
        <v>0.02</v>
      </c>
      <c r="AE184" s="176">
        <v>0</v>
      </c>
      <c r="AF184" s="176">
        <v>0</v>
      </c>
      <c r="AG184" s="167"/>
      <c r="AH184" s="180">
        <v>2204</v>
      </c>
      <c r="AI184" s="166">
        <v>202.65536365739899</v>
      </c>
      <c r="AJ184" s="181" t="s">
        <v>53</v>
      </c>
      <c r="AK184" s="178">
        <v>3.2167518040857002</v>
      </c>
      <c r="AL184" s="179">
        <v>1381.8041449636401</v>
      </c>
      <c r="AM184" s="168">
        <v>0.02</v>
      </c>
      <c r="AN184" s="168">
        <v>0.02</v>
      </c>
      <c r="AO184" s="176">
        <v>0</v>
      </c>
      <c r="AP184" s="176">
        <v>0</v>
      </c>
      <c r="AQ184" s="167"/>
      <c r="AR184" s="180">
        <v>793.7</v>
      </c>
      <c r="AS184" s="166">
        <v>72.979837629255002</v>
      </c>
      <c r="AT184" s="181" t="s">
        <v>54</v>
      </c>
      <c r="AU184" s="178">
        <v>4.5612398518284403</v>
      </c>
      <c r="AV184" s="179">
        <v>584.88835427647996</v>
      </c>
      <c r="AW184" s="168">
        <v>0.01</v>
      </c>
      <c r="AX184" s="168">
        <v>0.01</v>
      </c>
      <c r="AY184" s="176">
        <v>0</v>
      </c>
      <c r="AZ184" s="176">
        <v>0</v>
      </c>
      <c r="BA184" s="167"/>
      <c r="BB184" s="184">
        <v>1384.4</v>
      </c>
      <c r="BC184" s="180">
        <v>127.294049658486</v>
      </c>
      <c r="BD184" s="181" t="s">
        <v>55</v>
      </c>
      <c r="BE184" s="178">
        <v>3.9779390518276898</v>
      </c>
      <c r="BF184" s="179">
        <v>966.77670855296003</v>
      </c>
      <c r="BG184" s="168">
        <v>0.02</v>
      </c>
      <c r="BH184" s="168">
        <v>0.02</v>
      </c>
      <c r="BI184" s="176">
        <v>0</v>
      </c>
      <c r="BJ184" s="176">
        <v>0</v>
      </c>
      <c r="BK184" s="169"/>
      <c r="BL184" s="185">
        <v>0.8</v>
      </c>
      <c r="BM184" s="188">
        <v>0.77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258</v>
      </c>
      <c r="D185" s="166">
        <v>1.7081968756000001</v>
      </c>
      <c r="E185" s="167"/>
      <c r="F185" s="168">
        <v>1.6E-2</v>
      </c>
      <c r="G185" s="168">
        <v>1.6E-2</v>
      </c>
      <c r="H185" s="169"/>
      <c r="I185" s="170">
        <v>3</v>
      </c>
      <c r="J185" s="170">
        <v>3</v>
      </c>
      <c r="K185" s="167"/>
      <c r="L185" s="171">
        <v>441.96584999999999</v>
      </c>
      <c r="M185" s="171">
        <v>-79.560180000000003</v>
      </c>
      <c r="N185" s="171">
        <v>362.40566999999999</v>
      </c>
      <c r="O185" s="166">
        <v>212.15685099102299</v>
      </c>
      <c r="P185" s="172">
        <v>236.7</v>
      </c>
      <c r="Q185" s="188">
        <v>0.89631115754551305</v>
      </c>
      <c r="R185" s="171">
        <v>-122.790570545424</v>
      </c>
      <c r="S185" s="168"/>
      <c r="T185" s="168"/>
      <c r="U185" s="175">
        <v>42</v>
      </c>
      <c r="V185" s="176">
        <v>123</v>
      </c>
      <c r="W185" s="167"/>
      <c r="X185" s="175">
        <v>1111.2476349999999</v>
      </c>
      <c r="Y185" s="166">
        <v>650.53838399609401</v>
      </c>
      <c r="Z185" s="177">
        <v>573</v>
      </c>
      <c r="AA185" s="182">
        <v>1.1353200418780001</v>
      </c>
      <c r="AB185" s="183">
        <v>-63.308536662560101</v>
      </c>
      <c r="AC185" s="168">
        <v>1.4E-2</v>
      </c>
      <c r="AD185" s="168">
        <v>1.4E-2</v>
      </c>
      <c r="AE185" s="176">
        <v>0</v>
      </c>
      <c r="AF185" s="176">
        <v>64</v>
      </c>
      <c r="AG185" s="167"/>
      <c r="AH185" s="180">
        <v>85.15</v>
      </c>
      <c r="AI185" s="166">
        <v>49.847884173240402</v>
      </c>
      <c r="AJ185" s="181" t="s">
        <v>53</v>
      </c>
      <c r="AK185" s="173">
        <v>0.79123625671810205</v>
      </c>
      <c r="AL185" s="174">
        <v>-43.989683795360001</v>
      </c>
      <c r="AM185" s="168"/>
      <c r="AN185" s="168"/>
      <c r="AO185" s="176">
        <v>23</v>
      </c>
      <c r="AP185" s="176">
        <v>44</v>
      </c>
      <c r="AQ185" s="167"/>
      <c r="AR185" s="180">
        <v>8</v>
      </c>
      <c r="AS185" s="166">
        <v>4.68330092056281</v>
      </c>
      <c r="AT185" s="181" t="s">
        <v>54</v>
      </c>
      <c r="AU185" s="173">
        <v>0.29270630753517601</v>
      </c>
      <c r="AV185" s="174">
        <v>-24.797380011520001</v>
      </c>
      <c r="AW185" s="168"/>
      <c r="AX185" s="168"/>
      <c r="AY185" s="176">
        <v>20</v>
      </c>
      <c r="AZ185" s="176">
        <v>25</v>
      </c>
      <c r="BA185" s="167"/>
      <c r="BB185" s="184">
        <v>55.6</v>
      </c>
      <c r="BC185" s="180">
        <v>32.548941397911499</v>
      </c>
      <c r="BD185" s="181" t="s">
        <v>55</v>
      </c>
      <c r="BE185" s="182">
        <v>1.0171544186847401</v>
      </c>
      <c r="BF185" s="183">
        <v>-9.9947600230399907</v>
      </c>
      <c r="BG185" s="168">
        <v>2E-3</v>
      </c>
      <c r="BH185" s="168">
        <v>2E-3</v>
      </c>
      <c r="BI185" s="176">
        <v>0</v>
      </c>
      <c r="BJ185" s="176">
        <v>10</v>
      </c>
      <c r="BK185" s="169"/>
      <c r="BL185" s="185">
        <v>0.8</v>
      </c>
      <c r="BM185" s="188">
        <v>0.75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259</v>
      </c>
      <c r="D186" s="166">
        <v>4.7522852115000003</v>
      </c>
      <c r="E186" s="167"/>
      <c r="F186" s="168">
        <v>4.9000000000000002E-2</v>
      </c>
      <c r="G186" s="168">
        <v>4.9000000000000002E-2</v>
      </c>
      <c r="H186" s="169"/>
      <c r="I186" s="170">
        <v>5</v>
      </c>
      <c r="J186" s="170">
        <v>5</v>
      </c>
      <c r="K186" s="167"/>
      <c r="L186" s="171">
        <v>1999.7814599999999</v>
      </c>
      <c r="M186" s="171">
        <v>1795.06666</v>
      </c>
      <c r="N186" s="171">
        <v>3794.8481200000001</v>
      </c>
      <c r="O186" s="166">
        <v>798.53122258253597</v>
      </c>
      <c r="P186" s="172">
        <v>287.5</v>
      </c>
      <c r="Q186" s="178">
        <v>2.7774999046349098</v>
      </c>
      <c r="R186" s="179">
        <v>2155.3097220324998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2777.7424449999999</v>
      </c>
      <c r="Y186" s="166">
        <v>584.50667865602304</v>
      </c>
      <c r="Z186" s="177">
        <v>573</v>
      </c>
      <c r="AA186" s="182">
        <v>1.0200814636230799</v>
      </c>
      <c r="AB186" s="183">
        <v>-489.92886642740001</v>
      </c>
      <c r="AC186" s="168">
        <v>2E-3</v>
      </c>
      <c r="AD186" s="168">
        <v>2E-3</v>
      </c>
      <c r="AE186" s="176">
        <v>0</v>
      </c>
      <c r="AF186" s="176">
        <v>490</v>
      </c>
      <c r="AG186" s="167"/>
      <c r="AH186" s="180">
        <v>350.05</v>
      </c>
      <c r="AI186" s="166">
        <v>73.659299562433205</v>
      </c>
      <c r="AJ186" s="181" t="s">
        <v>53</v>
      </c>
      <c r="AK186" s="182">
        <v>1.16919523114973</v>
      </c>
      <c r="AL186" s="183">
        <v>-9.2227619894000004</v>
      </c>
      <c r="AM186" s="168">
        <v>1.7000000000000001E-2</v>
      </c>
      <c r="AN186" s="168">
        <v>1.7000000000000001E-2</v>
      </c>
      <c r="AO186" s="176">
        <v>0</v>
      </c>
      <c r="AP186" s="176">
        <v>10</v>
      </c>
      <c r="AQ186" s="167"/>
      <c r="AR186" s="180">
        <v>65.400000000000006</v>
      </c>
      <c r="AS186" s="166">
        <v>13.7618002896247</v>
      </c>
      <c r="AT186" s="181" t="s">
        <v>54</v>
      </c>
      <c r="AU186" s="188">
        <v>0.86011251810154499</v>
      </c>
      <c r="AV186" s="171">
        <v>-25.8438760608</v>
      </c>
      <c r="AW186" s="168"/>
      <c r="AX186" s="168"/>
      <c r="AY186" s="176">
        <v>11</v>
      </c>
      <c r="AZ186" s="176">
        <v>26</v>
      </c>
      <c r="BA186" s="167"/>
      <c r="BB186" s="184">
        <v>201.8</v>
      </c>
      <c r="BC186" s="180">
        <v>42.463781321808398</v>
      </c>
      <c r="BD186" s="181" t="s">
        <v>55</v>
      </c>
      <c r="BE186" s="178">
        <v>1.32699316630651</v>
      </c>
      <c r="BF186" s="179">
        <v>19.312247878400001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8">
        <v>0.74</v>
      </c>
      <c r="BN186" s="186"/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260</v>
      </c>
      <c r="C187" s="165" t="s">
        <v>261</v>
      </c>
      <c r="D187" s="166">
        <v>9.7581728930999994</v>
      </c>
      <c r="E187" s="167"/>
      <c r="F187" s="168">
        <v>2.1000000000000001E-2</v>
      </c>
      <c r="G187" s="168">
        <v>2.1000000000000001E-2</v>
      </c>
      <c r="H187" s="169"/>
      <c r="I187" s="170">
        <v>3</v>
      </c>
      <c r="J187" s="170">
        <v>3</v>
      </c>
      <c r="K187" s="167"/>
      <c r="L187" s="171">
        <v>4754.3635700000004</v>
      </c>
      <c r="M187" s="171">
        <v>3010.27576</v>
      </c>
      <c r="N187" s="171">
        <v>7764.63933</v>
      </c>
      <c r="O187" s="166">
        <v>795.70626746021003</v>
      </c>
      <c r="P187" s="172">
        <v>270.3</v>
      </c>
      <c r="Q187" s="178">
        <v>2.9437893727717701</v>
      </c>
      <c r="R187" s="179">
        <v>4599.4783703940802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5345.6585150000001</v>
      </c>
      <c r="Y187" s="166">
        <v>547.81346606186003</v>
      </c>
      <c r="Z187" s="177">
        <v>573</v>
      </c>
      <c r="AA187" s="188">
        <v>0.95604444338893502</v>
      </c>
      <c r="AB187" s="171">
        <v>-1364.06116629556</v>
      </c>
      <c r="AC187" s="168"/>
      <c r="AD187" s="168"/>
      <c r="AE187" s="176">
        <v>246</v>
      </c>
      <c r="AF187" s="176">
        <v>1365</v>
      </c>
      <c r="AG187" s="167"/>
      <c r="AH187" s="180">
        <v>488.2</v>
      </c>
      <c r="AI187" s="166">
        <v>50.029857571513801</v>
      </c>
      <c r="AJ187" s="181" t="s">
        <v>53</v>
      </c>
      <c r="AK187" s="173">
        <v>0.79412472335736195</v>
      </c>
      <c r="AL187" s="174">
        <v>-249.51787071836</v>
      </c>
      <c r="AM187" s="168"/>
      <c r="AN187" s="168"/>
      <c r="AO187" s="176">
        <v>127</v>
      </c>
      <c r="AP187" s="176">
        <v>250</v>
      </c>
      <c r="AQ187" s="167"/>
      <c r="AR187" s="180">
        <v>94.8</v>
      </c>
      <c r="AS187" s="166">
        <v>9.7149334243742498</v>
      </c>
      <c r="AT187" s="181" t="s">
        <v>54</v>
      </c>
      <c r="AU187" s="173">
        <v>0.60718333902339106</v>
      </c>
      <c r="AV187" s="174">
        <v>-92.556919547519996</v>
      </c>
      <c r="AW187" s="168"/>
      <c r="AX187" s="168"/>
      <c r="AY187" s="176">
        <v>62</v>
      </c>
      <c r="AZ187" s="176">
        <v>93</v>
      </c>
      <c r="BA187" s="167"/>
      <c r="BB187" s="184">
        <v>347.6</v>
      </c>
      <c r="BC187" s="180">
        <v>35.621422556038901</v>
      </c>
      <c r="BD187" s="181" t="s">
        <v>55</v>
      </c>
      <c r="BE187" s="182">
        <v>1.1131694548762201</v>
      </c>
      <c r="BF187" s="183">
        <v>-27.113839095039999</v>
      </c>
      <c r="BG187" s="168">
        <v>1.0999999999999999E-2</v>
      </c>
      <c r="BH187" s="168">
        <v>1.0999999999999999E-2</v>
      </c>
      <c r="BI187" s="176">
        <v>0</v>
      </c>
      <c r="BJ187" s="176">
        <v>28</v>
      </c>
      <c r="BK187" s="169"/>
      <c r="BL187" s="185">
        <v>0.8</v>
      </c>
      <c r="BM187" s="188">
        <v>0.72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260</v>
      </c>
      <c r="C188" s="165" t="s">
        <v>262</v>
      </c>
      <c r="D188" s="166">
        <v>4.5313841278</v>
      </c>
      <c r="E188" s="167"/>
      <c r="F188" s="168">
        <v>2.4E-2</v>
      </c>
      <c r="G188" s="168">
        <v>2.4E-2</v>
      </c>
      <c r="H188" s="169"/>
      <c r="I188" s="170">
        <v>5</v>
      </c>
      <c r="J188" s="170">
        <v>5</v>
      </c>
      <c r="K188" s="167"/>
      <c r="L188" s="171">
        <v>1386.7813699999999</v>
      </c>
      <c r="M188" s="171">
        <v>2718.98081</v>
      </c>
      <c r="N188" s="171">
        <v>4105.7621799999997</v>
      </c>
      <c r="O188" s="166">
        <v>906.07241942063297</v>
      </c>
      <c r="P188" s="172">
        <v>214.857</v>
      </c>
      <c r="Q188" s="178">
        <v>4.2170951815422999</v>
      </c>
      <c r="R188" s="179">
        <v>2937.4426605439298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2779.2461349999999</v>
      </c>
      <c r="Y188" s="166">
        <v>613.33271614501803</v>
      </c>
      <c r="Z188" s="177">
        <v>573</v>
      </c>
      <c r="AA188" s="182">
        <v>1.07038868437176</v>
      </c>
      <c r="AB188" s="183">
        <v>-336.53359127528</v>
      </c>
      <c r="AC188" s="168">
        <v>7.0000000000000001E-3</v>
      </c>
      <c r="AD188" s="168">
        <v>7.0000000000000001E-3</v>
      </c>
      <c r="AE188" s="176">
        <v>0</v>
      </c>
      <c r="AF188" s="176">
        <v>337</v>
      </c>
      <c r="AG188" s="167"/>
      <c r="AH188" s="180">
        <v>243.15</v>
      </c>
      <c r="AI188" s="166">
        <v>53.659101312615903</v>
      </c>
      <c r="AJ188" s="181" t="s">
        <v>53</v>
      </c>
      <c r="AK188" s="188">
        <v>0.85173176686691998</v>
      </c>
      <c r="AL188" s="171">
        <v>-99.422640061679999</v>
      </c>
      <c r="AM188" s="168"/>
      <c r="AN188" s="168"/>
      <c r="AO188" s="176">
        <v>43</v>
      </c>
      <c r="AP188" s="176">
        <v>100</v>
      </c>
      <c r="AQ188" s="167"/>
      <c r="AR188" s="180">
        <v>33.6</v>
      </c>
      <c r="AS188" s="166">
        <v>7.41495292660455</v>
      </c>
      <c r="AT188" s="181" t="s">
        <v>54</v>
      </c>
      <c r="AU188" s="173">
        <v>0.46343455791278398</v>
      </c>
      <c r="AV188" s="174">
        <v>-53.402575253759998</v>
      </c>
      <c r="AW188" s="168"/>
      <c r="AX188" s="168"/>
      <c r="AY188" s="176">
        <v>39</v>
      </c>
      <c r="AZ188" s="176">
        <v>54</v>
      </c>
      <c r="BA188" s="167"/>
      <c r="BB188" s="184">
        <v>155</v>
      </c>
      <c r="BC188" s="180">
        <v>34.205884036419803</v>
      </c>
      <c r="BD188" s="181" t="s">
        <v>55</v>
      </c>
      <c r="BE188" s="182">
        <v>1.06893387613812</v>
      </c>
      <c r="BF188" s="183">
        <v>-19.00515050752</v>
      </c>
      <c r="BG188" s="168">
        <v>7.0000000000000001E-3</v>
      </c>
      <c r="BH188" s="168">
        <v>7.0000000000000001E-3</v>
      </c>
      <c r="BI188" s="176">
        <v>0</v>
      </c>
      <c r="BJ188" s="176">
        <v>20</v>
      </c>
      <c r="BK188" s="169"/>
      <c r="BL188" s="185">
        <v>0.8</v>
      </c>
      <c r="BM188" s="182">
        <v>0.81</v>
      </c>
      <c r="BN188" s="186">
        <v>3.7500000000000001E-4</v>
      </c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260</v>
      </c>
      <c r="C189" s="165" t="s">
        <v>263</v>
      </c>
      <c r="D189" s="166">
        <v>1.9389090351</v>
      </c>
      <c r="E189" s="167"/>
      <c r="F189" s="168">
        <v>4.2000000000000003E-2</v>
      </c>
      <c r="G189" s="168">
        <v>4.2000000000000003E-2</v>
      </c>
      <c r="H189" s="169"/>
      <c r="I189" s="170">
        <v>5</v>
      </c>
      <c r="J189" s="170">
        <v>5</v>
      </c>
      <c r="K189" s="167"/>
      <c r="L189" s="171">
        <v>405.66858999999999</v>
      </c>
      <c r="M189" s="171">
        <v>1906.6017199999999</v>
      </c>
      <c r="N189" s="171">
        <v>2312.2703099999999</v>
      </c>
      <c r="O189" s="166">
        <v>1192.5625535499901</v>
      </c>
      <c r="P189" s="172">
        <v>241.29400000000001</v>
      </c>
      <c r="Q189" s="178">
        <v>4.9423630655962896</v>
      </c>
      <c r="R189" s="179">
        <v>1750.8537699415001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1507.236715</v>
      </c>
      <c r="Y189" s="166">
        <v>777.36329436531003</v>
      </c>
      <c r="Z189" s="177">
        <v>573</v>
      </c>
      <c r="AA189" s="178">
        <v>1.3566549639883201</v>
      </c>
      <c r="AB189" s="179">
        <v>174.04286246524001</v>
      </c>
      <c r="AC189" s="168">
        <v>0.02</v>
      </c>
      <c r="AD189" s="168">
        <v>0.02</v>
      </c>
      <c r="AE189" s="176">
        <v>0</v>
      </c>
      <c r="AF189" s="176">
        <v>0</v>
      </c>
      <c r="AG189" s="167"/>
      <c r="AH189" s="180">
        <v>121.3</v>
      </c>
      <c r="AI189" s="166">
        <v>62.560954538923902</v>
      </c>
      <c r="AJ189" s="181" t="s">
        <v>53</v>
      </c>
      <c r="AK189" s="188">
        <v>0.99303102442736402</v>
      </c>
      <c r="AL189" s="171">
        <v>-25.281523053560001</v>
      </c>
      <c r="AM189" s="168"/>
      <c r="AN189" s="168"/>
      <c r="AO189" s="176">
        <v>1</v>
      </c>
      <c r="AP189" s="176">
        <v>26</v>
      </c>
      <c r="AQ189" s="167"/>
      <c r="AR189" s="180">
        <v>4.8</v>
      </c>
      <c r="AS189" s="166">
        <v>2.4756189759837999</v>
      </c>
      <c r="AT189" s="181" t="s">
        <v>54</v>
      </c>
      <c r="AU189" s="173">
        <v>0.15472618599898699</v>
      </c>
      <c r="AV189" s="174">
        <v>-32.427053473919997</v>
      </c>
      <c r="AW189" s="168"/>
      <c r="AX189" s="168"/>
      <c r="AY189" s="176">
        <v>27</v>
      </c>
      <c r="AZ189" s="176">
        <v>33</v>
      </c>
      <c r="BA189" s="167"/>
      <c r="BB189" s="184">
        <v>69.8</v>
      </c>
      <c r="BC189" s="180">
        <v>35.999625942431102</v>
      </c>
      <c r="BD189" s="181" t="s">
        <v>55</v>
      </c>
      <c r="BE189" s="182">
        <v>1.1249883107009699</v>
      </c>
      <c r="BF189" s="183">
        <v>-4.6541069478400097</v>
      </c>
      <c r="BG189" s="168">
        <v>1.2E-2</v>
      </c>
      <c r="BH189" s="168">
        <v>1.2E-2</v>
      </c>
      <c r="BI189" s="176">
        <v>0</v>
      </c>
      <c r="BJ189" s="176">
        <v>5</v>
      </c>
      <c r="BK189" s="169"/>
      <c r="BL189" s="185">
        <v>0.8</v>
      </c>
      <c r="BM189" s="182">
        <v>0.84</v>
      </c>
      <c r="BN189" s="186">
        <v>1.5E-3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260</v>
      </c>
      <c r="C190" s="165" t="s">
        <v>264</v>
      </c>
      <c r="D190" s="166">
        <v>2.6634026094999999</v>
      </c>
      <c r="E190" s="167"/>
      <c r="F190" s="168">
        <v>0.01</v>
      </c>
      <c r="G190" s="168">
        <v>0.01</v>
      </c>
      <c r="H190" s="169"/>
      <c r="I190" s="170">
        <v>2</v>
      </c>
      <c r="J190" s="170">
        <v>2</v>
      </c>
      <c r="K190" s="167"/>
      <c r="L190" s="171">
        <v>-91.368880000000004</v>
      </c>
      <c r="M190" s="171">
        <v>1730.10049</v>
      </c>
      <c r="N190" s="171">
        <v>1638.73161</v>
      </c>
      <c r="O190" s="166">
        <v>615.27746655907902</v>
      </c>
      <c r="P190" s="172">
        <v>244.16499999999999</v>
      </c>
      <c r="Q190" s="178">
        <v>2.5199249137225999</v>
      </c>
      <c r="R190" s="179">
        <v>858.35997222171898</v>
      </c>
      <c r="S190" s="168">
        <v>0.01</v>
      </c>
      <c r="T190" s="168">
        <v>0.01</v>
      </c>
      <c r="U190" s="175">
        <v>0</v>
      </c>
      <c r="V190" s="176">
        <v>0</v>
      </c>
      <c r="W190" s="167"/>
      <c r="X190" s="175">
        <v>1323.9336450000001</v>
      </c>
      <c r="Y190" s="166">
        <v>497.08355780598299</v>
      </c>
      <c r="Z190" s="177">
        <v>573</v>
      </c>
      <c r="AA190" s="188">
        <v>0.86751057208723104</v>
      </c>
      <c r="AB190" s="171">
        <v>-507.42198929220001</v>
      </c>
      <c r="AC190" s="168"/>
      <c r="AD190" s="168"/>
      <c r="AE190" s="176">
        <v>203</v>
      </c>
      <c r="AF190" s="176">
        <v>508</v>
      </c>
      <c r="AG190" s="167"/>
      <c r="AH190" s="180">
        <v>108.7</v>
      </c>
      <c r="AI190" s="166">
        <v>40.812455320228999</v>
      </c>
      <c r="AJ190" s="181" t="s">
        <v>53</v>
      </c>
      <c r="AK190" s="173">
        <v>0.64781675111474601</v>
      </c>
      <c r="AL190" s="174">
        <v>-92.653237278199995</v>
      </c>
      <c r="AM190" s="168"/>
      <c r="AN190" s="168"/>
      <c r="AO190" s="176">
        <v>60</v>
      </c>
      <c r="AP190" s="176">
        <v>93</v>
      </c>
      <c r="AQ190" s="167"/>
      <c r="AR190" s="180">
        <v>11.8</v>
      </c>
      <c r="AS190" s="166">
        <v>4.4304229326467501</v>
      </c>
      <c r="AT190" s="181" t="s">
        <v>54</v>
      </c>
      <c r="AU190" s="173">
        <v>0.27690143329042199</v>
      </c>
      <c r="AV190" s="174">
        <v>-39.337330102400003</v>
      </c>
      <c r="AW190" s="168"/>
      <c r="AX190" s="168"/>
      <c r="AY190" s="176">
        <v>31</v>
      </c>
      <c r="AZ190" s="176">
        <v>40</v>
      </c>
      <c r="BA190" s="167"/>
      <c r="BB190" s="184">
        <v>79.2</v>
      </c>
      <c r="BC190" s="180">
        <v>29.736397988612101</v>
      </c>
      <c r="BD190" s="181" t="s">
        <v>55</v>
      </c>
      <c r="BE190" s="188">
        <v>0.92926243714412804</v>
      </c>
      <c r="BF190" s="171">
        <v>-23.074660204800001</v>
      </c>
      <c r="BG190" s="168"/>
      <c r="BH190" s="168"/>
      <c r="BI190" s="176">
        <v>7</v>
      </c>
      <c r="BJ190" s="176">
        <v>24</v>
      </c>
      <c r="BK190" s="169"/>
      <c r="BL190" s="185">
        <v>0.8</v>
      </c>
      <c r="BM190" s="188">
        <v>0.75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260</v>
      </c>
      <c r="C191" s="165" t="s">
        <v>265</v>
      </c>
      <c r="D191" s="166">
        <v>2.7229266552000002</v>
      </c>
      <c r="E191" s="167"/>
      <c r="F191" s="168">
        <v>0.05</v>
      </c>
      <c r="G191" s="168">
        <v>0.05</v>
      </c>
      <c r="H191" s="169"/>
      <c r="I191" s="170">
        <v>5</v>
      </c>
      <c r="J191" s="170">
        <v>5</v>
      </c>
      <c r="K191" s="167"/>
      <c r="L191" s="171">
        <v>808.66574000000003</v>
      </c>
      <c r="M191" s="171">
        <v>27.365290000000002</v>
      </c>
      <c r="N191" s="171">
        <v>836.03102999999999</v>
      </c>
      <c r="O191" s="166">
        <v>307.03398800824198</v>
      </c>
      <c r="P191" s="172">
        <v>217.55099999999999</v>
      </c>
      <c r="Q191" s="178">
        <v>1.4113195894674899</v>
      </c>
      <c r="R191" s="179">
        <v>125.180529881502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1898.3968299999999</v>
      </c>
      <c r="Y191" s="166">
        <v>697.18985135887203</v>
      </c>
      <c r="Z191" s="177">
        <v>573</v>
      </c>
      <c r="AA191" s="178">
        <v>1.21673621528599</v>
      </c>
      <c r="AB191" s="179">
        <v>26.112461884479899</v>
      </c>
      <c r="AC191" s="168">
        <v>0.02</v>
      </c>
      <c r="AD191" s="168">
        <v>0.02</v>
      </c>
      <c r="AE191" s="176">
        <v>0</v>
      </c>
      <c r="AF191" s="176">
        <v>0</v>
      </c>
      <c r="AG191" s="167"/>
      <c r="AH191" s="180">
        <v>169.4</v>
      </c>
      <c r="AI191" s="166">
        <v>62.2124726262807</v>
      </c>
      <c r="AJ191" s="181" t="s">
        <v>53</v>
      </c>
      <c r="AK191" s="188">
        <v>0.98749956549651896</v>
      </c>
      <c r="AL191" s="171">
        <v>-36.453255133120003</v>
      </c>
      <c r="AM191" s="168"/>
      <c r="AN191" s="168"/>
      <c r="AO191" s="176">
        <v>3</v>
      </c>
      <c r="AP191" s="176">
        <v>37</v>
      </c>
      <c r="AQ191" s="167"/>
      <c r="AR191" s="180">
        <v>25.8</v>
      </c>
      <c r="AS191" s="166">
        <v>9.4750991367062696</v>
      </c>
      <c r="AT191" s="181" t="s">
        <v>54</v>
      </c>
      <c r="AU191" s="173">
        <v>0.59219369604414196</v>
      </c>
      <c r="AV191" s="174">
        <v>-26.480191779839998</v>
      </c>
      <c r="AW191" s="168"/>
      <c r="AX191" s="168"/>
      <c r="AY191" s="176">
        <v>18</v>
      </c>
      <c r="AZ191" s="176">
        <v>27</v>
      </c>
      <c r="BA191" s="167"/>
      <c r="BB191" s="184">
        <v>107.4</v>
      </c>
      <c r="BC191" s="180">
        <v>39.4428545458237</v>
      </c>
      <c r="BD191" s="181" t="s">
        <v>55</v>
      </c>
      <c r="BE191" s="178">
        <v>1.2325892045569899</v>
      </c>
      <c r="BF191" s="179">
        <v>2.8396164403199999</v>
      </c>
      <c r="BG191" s="168">
        <v>0.02</v>
      </c>
      <c r="BH191" s="168">
        <v>0.02</v>
      </c>
      <c r="BI191" s="176">
        <v>0</v>
      </c>
      <c r="BJ191" s="176">
        <v>0</v>
      </c>
      <c r="BK191" s="169"/>
      <c r="BL191" s="185">
        <v>0.8</v>
      </c>
      <c r="BM191" s="182">
        <v>0.81</v>
      </c>
      <c r="BN191" s="186">
        <v>3.7500000000000001E-4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260</v>
      </c>
      <c r="C192" s="165" t="s">
        <v>266</v>
      </c>
      <c r="D192" s="166">
        <v>3.8643758766</v>
      </c>
      <c r="E192" s="167"/>
      <c r="F192" s="168">
        <v>3.1E-2</v>
      </c>
      <c r="G192" s="168">
        <v>3.1E-2</v>
      </c>
      <c r="H192" s="169"/>
      <c r="I192" s="170">
        <v>4</v>
      </c>
      <c r="J192" s="170">
        <v>4</v>
      </c>
      <c r="K192" s="167"/>
      <c r="L192" s="171">
        <v>1895.9908600000001</v>
      </c>
      <c r="M192" s="171">
        <v>2326.8432699999998</v>
      </c>
      <c r="N192" s="171">
        <v>4222.8341300000002</v>
      </c>
      <c r="O192" s="166">
        <v>1092.75967577858</v>
      </c>
      <c r="P192" s="172">
        <v>234.35599999999999</v>
      </c>
      <c r="Q192" s="178">
        <v>4.6628192825384396</v>
      </c>
      <c r="R192" s="179">
        <v>3136.0665224762402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2221.2308600000001</v>
      </c>
      <c r="Y192" s="166">
        <v>574.796792788777</v>
      </c>
      <c r="Z192" s="177">
        <v>573</v>
      </c>
      <c r="AA192" s="182">
        <v>1.00313576402928</v>
      </c>
      <c r="AB192" s="183">
        <v>-435.91399275016101</v>
      </c>
      <c r="AC192" s="168">
        <v>1E-3</v>
      </c>
      <c r="AD192" s="168">
        <v>1E-3</v>
      </c>
      <c r="AE192" s="176">
        <v>0</v>
      </c>
      <c r="AF192" s="176">
        <v>436</v>
      </c>
      <c r="AG192" s="167"/>
      <c r="AH192" s="180">
        <v>237</v>
      </c>
      <c r="AI192" s="166">
        <v>61.329437810412998</v>
      </c>
      <c r="AJ192" s="181" t="s">
        <v>53</v>
      </c>
      <c r="AK192" s="188">
        <v>0.97348313984782597</v>
      </c>
      <c r="AL192" s="171">
        <v>-55.146816270960002</v>
      </c>
      <c r="AM192" s="168"/>
      <c r="AN192" s="168"/>
      <c r="AO192" s="176">
        <v>7</v>
      </c>
      <c r="AP192" s="176">
        <v>56</v>
      </c>
      <c r="AQ192" s="167"/>
      <c r="AR192" s="180">
        <v>35.6</v>
      </c>
      <c r="AS192" s="166">
        <v>9.2123543715219594</v>
      </c>
      <c r="AT192" s="181" t="s">
        <v>54</v>
      </c>
      <c r="AU192" s="173">
        <v>0.57577214822012202</v>
      </c>
      <c r="AV192" s="174">
        <v>-38.596016830720004</v>
      </c>
      <c r="AW192" s="168"/>
      <c r="AX192" s="168"/>
      <c r="AY192" s="176">
        <v>27</v>
      </c>
      <c r="AZ192" s="176">
        <v>39</v>
      </c>
      <c r="BA192" s="167"/>
      <c r="BB192" s="184">
        <v>158.19999999999999</v>
      </c>
      <c r="BC192" s="180">
        <v>40.938046673448703</v>
      </c>
      <c r="BD192" s="181" t="s">
        <v>55</v>
      </c>
      <c r="BE192" s="178">
        <v>1.27931395854527</v>
      </c>
      <c r="BF192" s="179">
        <v>9.8079663385600195</v>
      </c>
      <c r="BG192" s="168">
        <v>0.02</v>
      </c>
      <c r="BH192" s="168">
        <v>0.02</v>
      </c>
      <c r="BI192" s="176">
        <v>0</v>
      </c>
      <c r="BJ192" s="176">
        <v>0</v>
      </c>
      <c r="BK192" s="169"/>
      <c r="BL192" s="185">
        <v>0.8</v>
      </c>
      <c r="BM192" s="188">
        <v>0.74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260</v>
      </c>
      <c r="C193" s="165" t="s">
        <v>267</v>
      </c>
      <c r="D193" s="166">
        <v>3.3153751046000002</v>
      </c>
      <c r="E193" s="167"/>
      <c r="F193" s="168">
        <v>3.7999999999999999E-2</v>
      </c>
      <c r="G193" s="168">
        <v>3.7999999999999999E-2</v>
      </c>
      <c r="H193" s="169"/>
      <c r="I193" s="170">
        <v>4</v>
      </c>
      <c r="J193" s="170">
        <v>4</v>
      </c>
      <c r="K193" s="167"/>
      <c r="L193" s="171">
        <v>2637.0331999999999</v>
      </c>
      <c r="M193" s="171">
        <v>494.10246999999998</v>
      </c>
      <c r="N193" s="171">
        <v>3131.1356700000001</v>
      </c>
      <c r="O193" s="166">
        <v>944.42878142374502</v>
      </c>
      <c r="P193" s="172">
        <v>251.035</v>
      </c>
      <c r="Q193" s="178">
        <v>3.7621398666470598</v>
      </c>
      <c r="R193" s="179">
        <v>2132.4054427400902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2055.7672750000002</v>
      </c>
      <c r="Y193" s="166">
        <v>620.07079444726298</v>
      </c>
      <c r="Z193" s="177">
        <v>573</v>
      </c>
      <c r="AA193" s="182">
        <v>1.0821479833285601</v>
      </c>
      <c r="AB193" s="183">
        <v>-223.884646922961</v>
      </c>
      <c r="AC193" s="168">
        <v>8.0000000000000002E-3</v>
      </c>
      <c r="AD193" s="168">
        <v>8.0000000000000002E-3</v>
      </c>
      <c r="AE193" s="176">
        <v>0</v>
      </c>
      <c r="AF193" s="176">
        <v>224</v>
      </c>
      <c r="AG193" s="167"/>
      <c r="AH193" s="180">
        <v>208.85</v>
      </c>
      <c r="AI193" s="166">
        <v>62.9943802468161</v>
      </c>
      <c r="AJ193" s="181" t="s">
        <v>53</v>
      </c>
      <c r="AK193" s="188">
        <v>0.99991079756850898</v>
      </c>
      <c r="AL193" s="171">
        <v>-41.79235790776</v>
      </c>
      <c r="AM193" s="168">
        <v>0</v>
      </c>
      <c r="AN193" s="168">
        <v>0</v>
      </c>
      <c r="AO193" s="176">
        <v>1</v>
      </c>
      <c r="AP193" s="176">
        <v>42</v>
      </c>
      <c r="AQ193" s="167"/>
      <c r="AR193" s="180">
        <v>35.1</v>
      </c>
      <c r="AS193" s="166">
        <v>10.587037331401699</v>
      </c>
      <c r="AT193" s="181" t="s">
        <v>54</v>
      </c>
      <c r="AU193" s="173">
        <v>0.66168983321260599</v>
      </c>
      <c r="AV193" s="174">
        <v>-28.555202008319998</v>
      </c>
      <c r="AW193" s="168"/>
      <c r="AX193" s="168"/>
      <c r="AY193" s="176">
        <v>18</v>
      </c>
      <c r="AZ193" s="176">
        <v>29</v>
      </c>
      <c r="BA193" s="167"/>
      <c r="BB193" s="184">
        <v>137.80000000000001</v>
      </c>
      <c r="BC193" s="180">
        <v>41.563924338095497</v>
      </c>
      <c r="BD193" s="181" t="s">
        <v>55</v>
      </c>
      <c r="BE193" s="178">
        <v>1.29887263556549</v>
      </c>
      <c r="BF193" s="179">
        <v>10.489595983359999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0.75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260</v>
      </c>
      <c r="C194" s="165" t="s">
        <v>268</v>
      </c>
      <c r="D194" s="166">
        <v>1.6811262612</v>
      </c>
      <c r="E194" s="167"/>
      <c r="F194" s="168">
        <v>5.6000000000000001E-2</v>
      </c>
      <c r="G194" s="168">
        <v>5.6000000000000001E-2</v>
      </c>
      <c r="H194" s="169"/>
      <c r="I194" s="170">
        <v>5</v>
      </c>
      <c r="J194" s="170">
        <v>5</v>
      </c>
      <c r="K194" s="167"/>
      <c r="L194" s="171">
        <v>1523.2565400000001</v>
      </c>
      <c r="M194" s="171">
        <v>637.91494</v>
      </c>
      <c r="N194" s="171">
        <v>2161.17148</v>
      </c>
      <c r="O194" s="166">
        <v>1285.5497709359099</v>
      </c>
      <c r="P194" s="172">
        <v>221.102</v>
      </c>
      <c r="Q194" s="178">
        <v>5.81428377371489</v>
      </c>
      <c r="R194" s="179">
        <v>1715.13102567539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1664.7560699999999</v>
      </c>
      <c r="Y194" s="166">
        <v>990.26236661824896</v>
      </c>
      <c r="Z194" s="177">
        <v>573</v>
      </c>
      <c r="AA194" s="178">
        <v>1.7282065735048</v>
      </c>
      <c r="AB194" s="179">
        <v>508.81365279888001</v>
      </c>
      <c r="AC194" s="168">
        <v>0.02</v>
      </c>
      <c r="AD194" s="168">
        <v>0.02</v>
      </c>
      <c r="AE194" s="176">
        <v>0</v>
      </c>
      <c r="AF194" s="176">
        <v>0</v>
      </c>
      <c r="AG194" s="167"/>
      <c r="AH194" s="180">
        <v>112.7</v>
      </c>
      <c r="AI194" s="166">
        <v>67.038391226816003</v>
      </c>
      <c r="AJ194" s="181" t="s">
        <v>53</v>
      </c>
      <c r="AK194" s="182">
        <v>1.0641014480447</v>
      </c>
      <c r="AL194" s="183">
        <v>-14.393145346720001</v>
      </c>
      <c r="AM194" s="168">
        <v>6.0000000000000001E-3</v>
      </c>
      <c r="AN194" s="168">
        <v>6.0000000000000001E-3</v>
      </c>
      <c r="AO194" s="176">
        <v>0</v>
      </c>
      <c r="AP194" s="176">
        <v>15</v>
      </c>
      <c r="AQ194" s="167"/>
      <c r="AR194" s="180">
        <v>8</v>
      </c>
      <c r="AS194" s="166">
        <v>4.7587145502619999</v>
      </c>
      <c r="AT194" s="181" t="s">
        <v>54</v>
      </c>
      <c r="AU194" s="173">
        <v>0.29741965939137499</v>
      </c>
      <c r="AV194" s="174">
        <v>-24.277624215039999</v>
      </c>
      <c r="AW194" s="168"/>
      <c r="AX194" s="168"/>
      <c r="AY194" s="176">
        <v>19</v>
      </c>
      <c r="AZ194" s="176">
        <v>25</v>
      </c>
      <c r="BA194" s="167"/>
      <c r="BB194" s="184">
        <v>70.599999999999994</v>
      </c>
      <c r="BC194" s="180">
        <v>41.995655906062197</v>
      </c>
      <c r="BD194" s="181" t="s">
        <v>55</v>
      </c>
      <c r="BE194" s="178">
        <v>1.3123642470644401</v>
      </c>
      <c r="BF194" s="179">
        <v>6.0447515699200096</v>
      </c>
      <c r="BG194" s="168">
        <v>0.02</v>
      </c>
      <c r="BH194" s="168">
        <v>0.02</v>
      </c>
      <c r="BI194" s="176">
        <v>0</v>
      </c>
      <c r="BJ194" s="176">
        <v>0</v>
      </c>
      <c r="BK194" s="169"/>
      <c r="BL194" s="185">
        <v>0.8</v>
      </c>
      <c r="BM194" s="188">
        <v>0.79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260</v>
      </c>
      <c r="C195" s="165" t="s">
        <v>269</v>
      </c>
      <c r="D195" s="166">
        <v>2.9011900208000001</v>
      </c>
      <c r="E195" s="167"/>
      <c r="F195" s="168">
        <v>2.5000000000000001E-2</v>
      </c>
      <c r="G195" s="168">
        <v>2.5000000000000001E-2</v>
      </c>
      <c r="H195" s="169"/>
      <c r="I195" s="170">
        <v>4</v>
      </c>
      <c r="J195" s="170">
        <v>4</v>
      </c>
      <c r="K195" s="167"/>
      <c r="L195" s="171">
        <v>1226.41146</v>
      </c>
      <c r="M195" s="171">
        <v>1047.0622499999999</v>
      </c>
      <c r="N195" s="171">
        <v>2273.4737100000002</v>
      </c>
      <c r="O195" s="166">
        <v>783.63488558156996</v>
      </c>
      <c r="P195" s="172">
        <v>220.88900000000001</v>
      </c>
      <c r="Q195" s="178">
        <v>3.54764105764239</v>
      </c>
      <c r="R195" s="179">
        <v>1504.4645549946099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1919.0266750000001</v>
      </c>
      <c r="Y195" s="166">
        <v>661.46190399167006</v>
      </c>
      <c r="Z195" s="177">
        <v>573</v>
      </c>
      <c r="AA195" s="182">
        <v>1.15438377659977</v>
      </c>
      <c r="AB195" s="183">
        <v>-75.831583302080205</v>
      </c>
      <c r="AC195" s="168">
        <v>1.4999999999999999E-2</v>
      </c>
      <c r="AD195" s="168">
        <v>1.4999999999999999E-2</v>
      </c>
      <c r="AE195" s="176">
        <v>0</v>
      </c>
      <c r="AF195" s="176">
        <v>76</v>
      </c>
      <c r="AG195" s="167"/>
      <c r="AH195" s="180">
        <v>121.15</v>
      </c>
      <c r="AI195" s="166">
        <v>41.758726292114098</v>
      </c>
      <c r="AJ195" s="181" t="s">
        <v>53</v>
      </c>
      <c r="AK195" s="173">
        <v>0.66283692527165206</v>
      </c>
      <c r="AL195" s="174">
        <v>-98.17996557248</v>
      </c>
      <c r="AM195" s="168"/>
      <c r="AN195" s="168"/>
      <c r="AO195" s="176">
        <v>62</v>
      </c>
      <c r="AP195" s="176">
        <v>99</v>
      </c>
      <c r="AQ195" s="167"/>
      <c r="AR195" s="180">
        <v>14.5</v>
      </c>
      <c r="AS195" s="166">
        <v>4.9979490815984704</v>
      </c>
      <c r="AT195" s="181" t="s">
        <v>54</v>
      </c>
      <c r="AU195" s="173">
        <v>0.31237181759990401</v>
      </c>
      <c r="AV195" s="174">
        <v>-41.202848399360001</v>
      </c>
      <c r="AW195" s="168"/>
      <c r="AX195" s="168"/>
      <c r="AY195" s="176">
        <v>32</v>
      </c>
      <c r="AZ195" s="176">
        <v>42</v>
      </c>
      <c r="BA195" s="167"/>
      <c r="BB195" s="184">
        <v>80.8</v>
      </c>
      <c r="BC195" s="180">
        <v>27.850640399528</v>
      </c>
      <c r="BD195" s="181" t="s">
        <v>55</v>
      </c>
      <c r="BE195" s="188">
        <v>0.87033251248525001</v>
      </c>
      <c r="BF195" s="171">
        <v>-30.60569679872</v>
      </c>
      <c r="BG195" s="168"/>
      <c r="BH195" s="168"/>
      <c r="BI195" s="176">
        <v>13</v>
      </c>
      <c r="BJ195" s="176">
        <v>31</v>
      </c>
      <c r="BK195" s="169"/>
      <c r="BL195" s="185">
        <v>0.8</v>
      </c>
      <c r="BM195" s="182">
        <v>0.82</v>
      </c>
      <c r="BN195" s="186">
        <v>7.5000000000000002E-4</v>
      </c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270</v>
      </c>
      <c r="D196" s="166">
        <v>2.6790986065000002</v>
      </c>
      <c r="E196" s="167"/>
      <c r="F196" s="168">
        <v>5.5E-2</v>
      </c>
      <c r="G196" s="168">
        <v>5.5E-2</v>
      </c>
      <c r="H196" s="169"/>
      <c r="I196" s="170">
        <v>5</v>
      </c>
      <c r="J196" s="170">
        <v>5</v>
      </c>
      <c r="K196" s="167"/>
      <c r="L196" s="171">
        <v>632.11144000000002</v>
      </c>
      <c r="M196" s="171">
        <v>1112.1564000000001</v>
      </c>
      <c r="N196" s="171">
        <v>1744.26784</v>
      </c>
      <c r="O196" s="166">
        <v>651.06518877956796</v>
      </c>
      <c r="P196" s="172">
        <v>221.102</v>
      </c>
      <c r="Q196" s="178">
        <v>2.94463726596579</v>
      </c>
      <c r="R196" s="179">
        <v>1033.44296788676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2064.6347449999998</v>
      </c>
      <c r="Y196" s="166">
        <v>770.645298381629</v>
      </c>
      <c r="Z196" s="177">
        <v>573</v>
      </c>
      <c r="AA196" s="178">
        <v>1.3449307127079</v>
      </c>
      <c r="AB196" s="179">
        <v>222.48654317059999</v>
      </c>
      <c r="AC196" s="168">
        <v>0.02</v>
      </c>
      <c r="AD196" s="168">
        <v>0.02</v>
      </c>
      <c r="AE196" s="176">
        <v>0</v>
      </c>
      <c r="AF196" s="176">
        <v>0</v>
      </c>
      <c r="AG196" s="167"/>
      <c r="AH196" s="180">
        <v>177.1</v>
      </c>
      <c r="AI196" s="166">
        <v>66.104323137014006</v>
      </c>
      <c r="AJ196" s="181" t="s">
        <v>53</v>
      </c>
      <c r="AK196" s="182">
        <v>1.04927497042879</v>
      </c>
      <c r="AL196" s="183">
        <v>-25.439854651400001</v>
      </c>
      <c r="AM196" s="168">
        <v>5.0000000000000001E-3</v>
      </c>
      <c r="AN196" s="168">
        <v>5.0000000000000001E-3</v>
      </c>
      <c r="AO196" s="176">
        <v>0</v>
      </c>
      <c r="AP196" s="176">
        <v>26</v>
      </c>
      <c r="AQ196" s="167"/>
      <c r="AR196" s="180">
        <v>19</v>
      </c>
      <c r="AS196" s="166">
        <v>7.0919375471669497</v>
      </c>
      <c r="AT196" s="181" t="s">
        <v>54</v>
      </c>
      <c r="AU196" s="173">
        <v>0.44324609669793402</v>
      </c>
      <c r="AV196" s="174">
        <v>-32.4386932448</v>
      </c>
      <c r="AW196" s="168"/>
      <c r="AX196" s="168"/>
      <c r="AY196" s="176">
        <v>24</v>
      </c>
      <c r="AZ196" s="176">
        <v>33</v>
      </c>
      <c r="BA196" s="167"/>
      <c r="BB196" s="184">
        <v>142.4</v>
      </c>
      <c r="BC196" s="180">
        <v>53.152205616661803</v>
      </c>
      <c r="BD196" s="181" t="s">
        <v>55</v>
      </c>
      <c r="BE196" s="178">
        <v>1.66100642552068</v>
      </c>
      <c r="BF196" s="179">
        <v>39.522613510399999</v>
      </c>
      <c r="BG196" s="168">
        <v>0.02</v>
      </c>
      <c r="BH196" s="168">
        <v>0.02</v>
      </c>
      <c r="BI196" s="176">
        <v>0</v>
      </c>
      <c r="BJ196" s="176">
        <v>0</v>
      </c>
      <c r="BK196" s="169"/>
      <c r="BL196" s="185">
        <v>0.8</v>
      </c>
      <c r="BM196" s="188">
        <v>0.79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271</v>
      </c>
      <c r="D197" s="166">
        <v>1.8440784321000001</v>
      </c>
      <c r="E197" s="167"/>
      <c r="F197" s="168">
        <v>0.01</v>
      </c>
      <c r="G197" s="168">
        <v>0.01</v>
      </c>
      <c r="H197" s="169"/>
      <c r="I197" s="170">
        <v>3</v>
      </c>
      <c r="J197" s="170">
        <v>3</v>
      </c>
      <c r="K197" s="167"/>
      <c r="L197" s="171">
        <v>395.24865</v>
      </c>
      <c r="M197" s="171">
        <v>827.41471000000001</v>
      </c>
      <c r="N197" s="171">
        <v>1222.66336</v>
      </c>
      <c r="O197" s="166">
        <v>663.02134373300805</v>
      </c>
      <c r="P197" s="172">
        <v>214.857</v>
      </c>
      <c r="Q197" s="178">
        <v>3.08587266755567</v>
      </c>
      <c r="R197" s="179">
        <v>747.20756837714805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728.95125499999995</v>
      </c>
      <c r="Y197" s="166">
        <v>395.29297795098898</v>
      </c>
      <c r="Z197" s="177">
        <v>573</v>
      </c>
      <c r="AA197" s="173">
        <v>0.68986558106629903</v>
      </c>
      <c r="AB197" s="174">
        <v>-539.03707491195996</v>
      </c>
      <c r="AC197" s="168"/>
      <c r="AD197" s="168"/>
      <c r="AE197" s="176">
        <v>328</v>
      </c>
      <c r="AF197" s="176">
        <v>540</v>
      </c>
      <c r="AG197" s="167"/>
      <c r="AH197" s="180">
        <v>63</v>
      </c>
      <c r="AI197" s="166">
        <v>34.163405906904302</v>
      </c>
      <c r="AJ197" s="181" t="s">
        <v>53</v>
      </c>
      <c r="AK197" s="173">
        <v>0.54227628423657603</v>
      </c>
      <c r="AL197" s="174">
        <v>-76.412329466759999</v>
      </c>
      <c r="AM197" s="168"/>
      <c r="AN197" s="168"/>
      <c r="AO197" s="176">
        <v>54</v>
      </c>
      <c r="AP197" s="176">
        <v>77</v>
      </c>
      <c r="AQ197" s="167"/>
      <c r="AR197" s="180">
        <v>9.6</v>
      </c>
      <c r="AS197" s="166">
        <v>5.2058523286711296</v>
      </c>
      <c r="AT197" s="181" t="s">
        <v>54</v>
      </c>
      <c r="AU197" s="173">
        <v>0.32536577054194599</v>
      </c>
      <c r="AV197" s="174">
        <v>-25.806305896320001</v>
      </c>
      <c r="AW197" s="168"/>
      <c r="AX197" s="168"/>
      <c r="AY197" s="176">
        <v>20</v>
      </c>
      <c r="AZ197" s="176">
        <v>26</v>
      </c>
      <c r="BA197" s="167"/>
      <c r="BB197" s="184">
        <v>39.6</v>
      </c>
      <c r="BC197" s="180">
        <v>21.4741408557684</v>
      </c>
      <c r="BD197" s="181" t="s">
        <v>55</v>
      </c>
      <c r="BE197" s="173">
        <v>0.67106690174276296</v>
      </c>
      <c r="BF197" s="174">
        <v>-31.212611792640001</v>
      </c>
      <c r="BG197" s="168"/>
      <c r="BH197" s="168"/>
      <c r="BI197" s="176">
        <v>20</v>
      </c>
      <c r="BJ197" s="176">
        <v>32</v>
      </c>
      <c r="BK197" s="169"/>
      <c r="BL197" s="185">
        <v>0.8</v>
      </c>
      <c r="BM197" s="182">
        <v>0.83</v>
      </c>
      <c r="BN197" s="186">
        <v>1.1249999999999999E-3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272</v>
      </c>
      <c r="D198" s="166">
        <v>9.2280619187999999</v>
      </c>
      <c r="E198" s="167"/>
      <c r="F198" s="168">
        <v>4.7E-2</v>
      </c>
      <c r="G198" s="168">
        <v>4.7E-2</v>
      </c>
      <c r="H198" s="169"/>
      <c r="I198" s="170">
        <v>5</v>
      </c>
      <c r="J198" s="170">
        <v>5</v>
      </c>
      <c r="K198" s="167"/>
      <c r="L198" s="171">
        <v>5114.7327699999996</v>
      </c>
      <c r="M198" s="171">
        <v>2644.6497899999999</v>
      </c>
      <c r="N198" s="171">
        <v>7759.38256</v>
      </c>
      <c r="O198" s="166">
        <v>840.84639096234196</v>
      </c>
      <c r="P198" s="172">
        <v>241.29400000000001</v>
      </c>
      <c r="Q198" s="178">
        <v>3.4847380828464098</v>
      </c>
      <c r="R198" s="179">
        <v>5087.3713928380903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6146.8165250000002</v>
      </c>
      <c r="Y198" s="166">
        <v>666.10048557187395</v>
      </c>
      <c r="Z198" s="177">
        <v>573</v>
      </c>
      <c r="AA198" s="182">
        <v>1.1624790324116501</v>
      </c>
      <c r="AB198" s="183">
        <v>-198.39885036688</v>
      </c>
      <c r="AC198" s="168">
        <v>1.6E-2</v>
      </c>
      <c r="AD198" s="168">
        <v>1.6E-2</v>
      </c>
      <c r="AE198" s="176">
        <v>0</v>
      </c>
      <c r="AF198" s="176">
        <v>199</v>
      </c>
      <c r="AG198" s="167"/>
      <c r="AH198" s="180">
        <v>584.5</v>
      </c>
      <c r="AI198" s="166">
        <v>63.339410283888398</v>
      </c>
      <c r="AJ198" s="181" t="s">
        <v>53</v>
      </c>
      <c r="AK198" s="182">
        <v>1.0053874648236301</v>
      </c>
      <c r="AL198" s="183">
        <v>-113.14148106128</v>
      </c>
      <c r="AM198" s="168">
        <v>1E-3</v>
      </c>
      <c r="AN198" s="168">
        <v>1E-3</v>
      </c>
      <c r="AO198" s="176">
        <v>0</v>
      </c>
      <c r="AP198" s="176">
        <v>114</v>
      </c>
      <c r="AQ198" s="167"/>
      <c r="AR198" s="180">
        <v>140.4</v>
      </c>
      <c r="AS198" s="166">
        <v>15.214462282049499</v>
      </c>
      <c r="AT198" s="181" t="s">
        <v>54</v>
      </c>
      <c r="AU198" s="188">
        <v>0.95090389262809405</v>
      </c>
      <c r="AV198" s="171">
        <v>-36.778788840959997</v>
      </c>
      <c r="AW198" s="168"/>
      <c r="AX198" s="168"/>
      <c r="AY198" s="176">
        <v>8</v>
      </c>
      <c r="AZ198" s="176">
        <v>37</v>
      </c>
      <c r="BA198" s="167"/>
      <c r="BB198" s="184">
        <v>427.8</v>
      </c>
      <c r="BC198" s="180">
        <v>46.358596611544002</v>
      </c>
      <c r="BD198" s="181" t="s">
        <v>55</v>
      </c>
      <c r="BE198" s="178">
        <v>1.44870614411075</v>
      </c>
      <c r="BF198" s="179">
        <v>73.442422318080105</v>
      </c>
      <c r="BG198" s="168">
        <v>0.02</v>
      </c>
      <c r="BH198" s="168">
        <v>0.02</v>
      </c>
      <c r="BI198" s="176">
        <v>0</v>
      </c>
      <c r="BJ198" s="176">
        <v>0</v>
      </c>
      <c r="BK198" s="169"/>
      <c r="BL198" s="185">
        <v>0.8</v>
      </c>
      <c r="BM198" s="188">
        <v>0.78</v>
      </c>
      <c r="BN198" s="186"/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273</v>
      </c>
      <c r="D199" s="166">
        <v>3.8051258325999999</v>
      </c>
      <c r="E199" s="167"/>
      <c r="F199" s="168">
        <v>4.3999999999999997E-2</v>
      </c>
      <c r="G199" s="168">
        <v>4.3999999999999997E-2</v>
      </c>
      <c r="H199" s="169"/>
      <c r="I199" s="170">
        <v>5</v>
      </c>
      <c r="J199" s="170">
        <v>5</v>
      </c>
      <c r="K199" s="167"/>
      <c r="L199" s="171">
        <v>1875.0613000000001</v>
      </c>
      <c r="M199" s="171">
        <v>2177.9956999999999</v>
      </c>
      <c r="N199" s="171">
        <v>4053.0569999999998</v>
      </c>
      <c r="O199" s="166">
        <v>1065.15715335243</v>
      </c>
      <c r="P199" s="172">
        <v>224.04499999999999</v>
      </c>
      <c r="Q199" s="178">
        <v>4.7542107761942001</v>
      </c>
      <c r="R199" s="179">
        <v>3030.03369940216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3139.0997750000001</v>
      </c>
      <c r="Y199" s="166">
        <v>824.96608866548002</v>
      </c>
      <c r="Z199" s="177">
        <v>573</v>
      </c>
      <c r="AA199" s="178">
        <v>1.4397313938315499</v>
      </c>
      <c r="AB199" s="179">
        <v>522.69525250423897</v>
      </c>
      <c r="AC199" s="168">
        <v>0.02</v>
      </c>
      <c r="AD199" s="168">
        <v>0.02</v>
      </c>
      <c r="AE199" s="176">
        <v>0</v>
      </c>
      <c r="AF199" s="176">
        <v>0</v>
      </c>
      <c r="AG199" s="167"/>
      <c r="AH199" s="180">
        <v>201.4</v>
      </c>
      <c r="AI199" s="166">
        <v>52.928604429984297</v>
      </c>
      <c r="AJ199" s="181" t="s">
        <v>53</v>
      </c>
      <c r="AK199" s="188">
        <v>0.84013657825371901</v>
      </c>
      <c r="AL199" s="171">
        <v>-86.267512944559996</v>
      </c>
      <c r="AM199" s="168"/>
      <c r="AN199" s="168"/>
      <c r="AO199" s="176">
        <v>39</v>
      </c>
      <c r="AP199" s="176">
        <v>87</v>
      </c>
      <c r="AQ199" s="167"/>
      <c r="AR199" s="180">
        <v>37.4</v>
      </c>
      <c r="AS199" s="166">
        <v>9.8288470987160501</v>
      </c>
      <c r="AT199" s="181" t="s">
        <v>54</v>
      </c>
      <c r="AU199" s="173">
        <v>0.61430294366975302</v>
      </c>
      <c r="AV199" s="174">
        <v>-35.658415985920001</v>
      </c>
      <c r="AW199" s="168"/>
      <c r="AX199" s="168"/>
      <c r="AY199" s="176">
        <v>24</v>
      </c>
      <c r="AZ199" s="176">
        <v>36</v>
      </c>
      <c r="BA199" s="167"/>
      <c r="BB199" s="184">
        <v>138.4</v>
      </c>
      <c r="BC199" s="180">
        <v>36.371990333216601</v>
      </c>
      <c r="BD199" s="181" t="s">
        <v>55</v>
      </c>
      <c r="BE199" s="182">
        <v>1.1366246979130199</v>
      </c>
      <c r="BF199" s="183">
        <v>-7.7168319718400102</v>
      </c>
      <c r="BG199" s="168">
        <v>1.4E-2</v>
      </c>
      <c r="BH199" s="168">
        <v>1.4E-2</v>
      </c>
      <c r="BI199" s="176">
        <v>0</v>
      </c>
      <c r="BJ199" s="176">
        <v>8</v>
      </c>
      <c r="BK199" s="169"/>
      <c r="BL199" s="185">
        <v>0.8</v>
      </c>
      <c r="BM199" s="182">
        <v>0.81</v>
      </c>
      <c r="BN199" s="186">
        <v>3.7500000000000001E-4</v>
      </c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274</v>
      </c>
      <c r="D200" s="166">
        <v>2.6579345241999999</v>
      </c>
      <c r="E200" s="167"/>
      <c r="F200" s="168">
        <v>4.9000000000000002E-2</v>
      </c>
      <c r="G200" s="168">
        <v>4.9000000000000002E-2</v>
      </c>
      <c r="H200" s="169"/>
      <c r="I200" s="170">
        <v>5</v>
      </c>
      <c r="J200" s="170">
        <v>5</v>
      </c>
      <c r="K200" s="167"/>
      <c r="L200" s="171">
        <v>1744.11698</v>
      </c>
      <c r="M200" s="171">
        <v>-8.8891500000000008</v>
      </c>
      <c r="N200" s="171">
        <v>1735.22783</v>
      </c>
      <c r="O200" s="166">
        <v>652.84822263342903</v>
      </c>
      <c r="P200" s="172">
        <v>262.75900000000001</v>
      </c>
      <c r="Q200" s="178">
        <v>2.4845893865992399</v>
      </c>
      <c r="R200" s="179">
        <v>897.15236882687896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1662.4342999999999</v>
      </c>
      <c r="Y200" s="166">
        <v>625.46096785449197</v>
      </c>
      <c r="Z200" s="177">
        <v>573</v>
      </c>
      <c r="AA200" s="182">
        <v>1.0915549177216299</v>
      </c>
      <c r="AB200" s="183">
        <v>-165.16147883991999</v>
      </c>
      <c r="AC200" s="168">
        <v>8.9999999999999993E-3</v>
      </c>
      <c r="AD200" s="168">
        <v>8.9999999999999993E-3</v>
      </c>
      <c r="AE200" s="176">
        <v>0</v>
      </c>
      <c r="AF200" s="176">
        <v>166</v>
      </c>
      <c r="AG200" s="167"/>
      <c r="AH200" s="180">
        <v>184.85</v>
      </c>
      <c r="AI200" s="166">
        <v>69.546483676318999</v>
      </c>
      <c r="AJ200" s="181" t="s">
        <v>53</v>
      </c>
      <c r="AK200" s="182">
        <v>1.10391243930665</v>
      </c>
      <c r="AL200" s="183">
        <v>-16.089850029520001</v>
      </c>
      <c r="AM200" s="168">
        <v>0.01</v>
      </c>
      <c r="AN200" s="168">
        <v>0.01</v>
      </c>
      <c r="AO200" s="176">
        <v>0</v>
      </c>
      <c r="AP200" s="176">
        <v>17</v>
      </c>
      <c r="AQ200" s="167"/>
      <c r="AR200" s="180">
        <v>7.6</v>
      </c>
      <c r="AS200" s="166">
        <v>2.8593631373547401</v>
      </c>
      <c r="AT200" s="181" t="s">
        <v>54</v>
      </c>
      <c r="AU200" s="173">
        <v>0.17871019608467101</v>
      </c>
      <c r="AV200" s="174">
        <v>-43.432342864639999</v>
      </c>
      <c r="AW200" s="168"/>
      <c r="AX200" s="168"/>
      <c r="AY200" s="176">
        <v>35</v>
      </c>
      <c r="AZ200" s="176">
        <v>44</v>
      </c>
      <c r="BA200" s="167"/>
      <c r="BB200" s="184">
        <v>114</v>
      </c>
      <c r="BC200" s="180">
        <v>42.890447060321101</v>
      </c>
      <c r="BD200" s="181" t="s">
        <v>55</v>
      </c>
      <c r="BE200" s="178">
        <v>1.34032647063504</v>
      </c>
      <c r="BF200" s="179">
        <v>11.935314270719999</v>
      </c>
      <c r="BG200" s="168">
        <v>0.02</v>
      </c>
      <c r="BH200" s="168">
        <v>0.02</v>
      </c>
      <c r="BI200" s="176">
        <v>0</v>
      </c>
      <c r="BJ200" s="176">
        <v>0</v>
      </c>
      <c r="BK200" s="169"/>
      <c r="BL200" s="185">
        <v>0.8</v>
      </c>
      <c r="BM200" s="188">
        <v>0.76</v>
      </c>
      <c r="BN200" s="186"/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275</v>
      </c>
      <c r="B201" s="165" t="s">
        <v>276</v>
      </c>
      <c r="C201" s="165" t="s">
        <v>277</v>
      </c>
      <c r="D201" s="166">
        <v>3.8329039946000001</v>
      </c>
      <c r="E201" s="167"/>
      <c r="F201" s="168">
        <v>5.6000000000000001E-2</v>
      </c>
      <c r="G201" s="168">
        <v>5.6000000000000001E-2</v>
      </c>
      <c r="H201" s="169"/>
      <c r="I201" s="170">
        <v>5</v>
      </c>
      <c r="J201" s="170">
        <v>5</v>
      </c>
      <c r="K201" s="167"/>
      <c r="L201" s="171">
        <v>3748.85313</v>
      </c>
      <c r="M201" s="171">
        <v>1577.34871</v>
      </c>
      <c r="N201" s="171">
        <v>5326.2018399999997</v>
      </c>
      <c r="O201" s="166">
        <v>1389.5995953730701</v>
      </c>
      <c r="P201" s="172">
        <v>287.5</v>
      </c>
      <c r="Q201" s="178">
        <v>4.8333898969498099</v>
      </c>
      <c r="R201" s="179">
        <v>4003.8499618629999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3674.4313999999999</v>
      </c>
      <c r="Y201" s="166">
        <v>958.65469241513404</v>
      </c>
      <c r="Z201" s="177">
        <v>573</v>
      </c>
      <c r="AA201" s="178">
        <v>1.6730448384208301</v>
      </c>
      <c r="AB201" s="179">
        <v>1038.92661331304</v>
      </c>
      <c r="AC201" s="168">
        <v>0.02</v>
      </c>
      <c r="AD201" s="168">
        <v>0.02</v>
      </c>
      <c r="AE201" s="176">
        <v>0</v>
      </c>
      <c r="AF201" s="176">
        <v>0</v>
      </c>
      <c r="AG201" s="167"/>
      <c r="AH201" s="180">
        <v>255.75</v>
      </c>
      <c r="AI201" s="166">
        <v>66.724864583176199</v>
      </c>
      <c r="AJ201" s="181" t="s">
        <v>53</v>
      </c>
      <c r="AK201" s="182">
        <v>1.05912483465359</v>
      </c>
      <c r="AL201" s="183">
        <v>-34.017541991759998</v>
      </c>
      <c r="AM201" s="168">
        <v>6.0000000000000001E-3</v>
      </c>
      <c r="AN201" s="168">
        <v>6.0000000000000001E-3</v>
      </c>
      <c r="AO201" s="176">
        <v>0</v>
      </c>
      <c r="AP201" s="176">
        <v>35</v>
      </c>
      <c r="AQ201" s="167"/>
      <c r="AR201" s="180">
        <v>43.7</v>
      </c>
      <c r="AS201" s="166">
        <v>11.401276959080301</v>
      </c>
      <c r="AT201" s="181" t="s">
        <v>54</v>
      </c>
      <c r="AU201" s="173">
        <v>0.71257980994252101</v>
      </c>
      <c r="AV201" s="174">
        <v>-29.891756696320002</v>
      </c>
      <c r="AW201" s="168"/>
      <c r="AX201" s="168"/>
      <c r="AY201" s="176">
        <v>18</v>
      </c>
      <c r="AZ201" s="176">
        <v>30</v>
      </c>
      <c r="BA201" s="167"/>
      <c r="BB201" s="184">
        <v>216.6</v>
      </c>
      <c r="BC201" s="180">
        <v>56.510677101528699</v>
      </c>
      <c r="BD201" s="181" t="s">
        <v>55</v>
      </c>
      <c r="BE201" s="178">
        <v>1.7659586594227701</v>
      </c>
      <c r="BF201" s="179">
        <v>69.41648660736</v>
      </c>
      <c r="BG201" s="168">
        <v>0.02</v>
      </c>
      <c r="BH201" s="168">
        <v>0.02</v>
      </c>
      <c r="BI201" s="176">
        <v>0</v>
      </c>
      <c r="BJ201" s="176">
        <v>0</v>
      </c>
      <c r="BK201" s="169"/>
      <c r="BL201" s="185">
        <v>0.8</v>
      </c>
      <c r="BM201" s="188">
        <v>0.79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275</v>
      </c>
      <c r="B202" s="165" t="s">
        <v>276</v>
      </c>
      <c r="C202" s="165" t="s">
        <v>278</v>
      </c>
      <c r="D202" s="166">
        <v>2.9999554738</v>
      </c>
      <c r="E202" s="167"/>
      <c r="F202" s="168">
        <v>1.4999999999999999E-2</v>
      </c>
      <c r="G202" s="168">
        <v>1.4999999999999999E-2</v>
      </c>
      <c r="H202" s="169"/>
      <c r="I202" s="170">
        <v>4</v>
      </c>
      <c r="J202" s="170">
        <v>4</v>
      </c>
      <c r="K202" s="167"/>
      <c r="L202" s="171">
        <v>1186.1683599999999</v>
      </c>
      <c r="M202" s="171">
        <v>1267.71913</v>
      </c>
      <c r="N202" s="171">
        <v>2453.8874900000001</v>
      </c>
      <c r="O202" s="166">
        <v>817.97463710076204</v>
      </c>
      <c r="P202" s="172">
        <v>222.37200000000001</v>
      </c>
      <c r="Q202" s="178">
        <v>3.6784066208909501</v>
      </c>
      <c r="R202" s="179">
        <v>1653.36017165618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1812.639895</v>
      </c>
      <c r="Y202" s="166">
        <v>604.22226624048994</v>
      </c>
      <c r="Z202" s="177">
        <v>573</v>
      </c>
      <c r="AA202" s="182">
        <v>1.0544891208385501</v>
      </c>
      <c r="AB202" s="183">
        <v>-250.12948878488001</v>
      </c>
      <c r="AC202" s="168">
        <v>5.0000000000000001E-3</v>
      </c>
      <c r="AD202" s="168">
        <v>5.0000000000000001E-3</v>
      </c>
      <c r="AE202" s="176">
        <v>0</v>
      </c>
      <c r="AF202" s="176">
        <v>251</v>
      </c>
      <c r="AG202" s="167"/>
      <c r="AH202" s="180">
        <v>129.55000000000001</v>
      </c>
      <c r="AI202" s="166">
        <v>43.183974272758398</v>
      </c>
      <c r="AJ202" s="181" t="s">
        <v>53</v>
      </c>
      <c r="AK202" s="173">
        <v>0.68545990909140397</v>
      </c>
      <c r="AL202" s="174">
        <v>-97.246633819280007</v>
      </c>
      <c r="AM202" s="168"/>
      <c r="AN202" s="168"/>
      <c r="AO202" s="176">
        <v>60</v>
      </c>
      <c r="AP202" s="176">
        <v>98</v>
      </c>
      <c r="AQ202" s="167"/>
      <c r="AR202" s="180">
        <v>8</v>
      </c>
      <c r="AS202" s="166">
        <v>2.66670624609855</v>
      </c>
      <c r="AT202" s="181" t="s">
        <v>54</v>
      </c>
      <c r="AU202" s="173">
        <v>0.16666914038115899</v>
      </c>
      <c r="AV202" s="174">
        <v>-49.599145096960001</v>
      </c>
      <c r="AW202" s="168"/>
      <c r="AX202" s="168"/>
      <c r="AY202" s="176">
        <v>40</v>
      </c>
      <c r="AZ202" s="176">
        <v>50</v>
      </c>
      <c r="BA202" s="167"/>
      <c r="BB202" s="184">
        <v>95.8</v>
      </c>
      <c r="BC202" s="180">
        <v>31.9338072970301</v>
      </c>
      <c r="BD202" s="181" t="s">
        <v>55</v>
      </c>
      <c r="BE202" s="188">
        <v>0.99793147803219195</v>
      </c>
      <c r="BF202" s="171">
        <v>-19.398290193920001</v>
      </c>
      <c r="BG202" s="168">
        <v>0</v>
      </c>
      <c r="BH202" s="168">
        <v>0</v>
      </c>
      <c r="BI202" s="176">
        <v>1</v>
      </c>
      <c r="BJ202" s="176">
        <v>20</v>
      </c>
      <c r="BK202" s="169"/>
      <c r="BL202" s="185">
        <v>0.8</v>
      </c>
      <c r="BM202" s="182">
        <v>0.81</v>
      </c>
      <c r="BN202" s="186">
        <v>3.7500000000000001E-4</v>
      </c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275</v>
      </c>
      <c r="B203" s="165" t="s">
        <v>276</v>
      </c>
      <c r="C203" s="165" t="s">
        <v>279</v>
      </c>
      <c r="D203" s="166">
        <v>3.3130774245999999</v>
      </c>
      <c r="E203" s="167"/>
      <c r="F203" s="168">
        <v>0.03</v>
      </c>
      <c r="G203" s="168">
        <v>0.03</v>
      </c>
      <c r="H203" s="169"/>
      <c r="I203" s="170">
        <v>3</v>
      </c>
      <c r="J203" s="170">
        <v>3</v>
      </c>
      <c r="K203" s="167"/>
      <c r="L203" s="171">
        <v>1750.29639</v>
      </c>
      <c r="M203" s="171">
        <v>-448.11630000000002</v>
      </c>
      <c r="N203" s="171">
        <v>1302.1800900000001</v>
      </c>
      <c r="O203" s="166">
        <v>393.04245663900099</v>
      </c>
      <c r="P203" s="172">
        <v>230.685</v>
      </c>
      <c r="Q203" s="178">
        <v>1.7038058679107899</v>
      </c>
      <c r="R203" s="179">
        <v>385.04737116737903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2820.7399</v>
      </c>
      <c r="Y203" s="166">
        <v>851.39570812793704</v>
      </c>
      <c r="Z203" s="177">
        <v>573</v>
      </c>
      <c r="AA203" s="178">
        <v>1.4858563841674299</v>
      </c>
      <c r="AB203" s="179">
        <v>542.66786284503996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146.5</v>
      </c>
      <c r="AI203" s="166">
        <v>44.218707028160502</v>
      </c>
      <c r="AJ203" s="181" t="s">
        <v>53</v>
      </c>
      <c r="AK203" s="173">
        <v>0.70188423854223003</v>
      </c>
      <c r="AL203" s="174">
        <v>-103.96865329976001</v>
      </c>
      <c r="AM203" s="168"/>
      <c r="AN203" s="168"/>
      <c r="AO203" s="176">
        <v>63</v>
      </c>
      <c r="AP203" s="176">
        <v>104</v>
      </c>
      <c r="AQ203" s="167"/>
      <c r="AR203" s="180">
        <v>14</v>
      </c>
      <c r="AS203" s="166">
        <v>4.2256784873327504</v>
      </c>
      <c r="AT203" s="181" t="s">
        <v>54</v>
      </c>
      <c r="AU203" s="173">
        <v>0.26410490545829701</v>
      </c>
      <c r="AV203" s="174">
        <v>-49.611086552320003</v>
      </c>
      <c r="AW203" s="168"/>
      <c r="AX203" s="168"/>
      <c r="AY203" s="176">
        <v>40</v>
      </c>
      <c r="AZ203" s="176">
        <v>50</v>
      </c>
      <c r="BA203" s="167"/>
      <c r="BB203" s="184">
        <v>98.2</v>
      </c>
      <c r="BC203" s="180">
        <v>29.640116246862501</v>
      </c>
      <c r="BD203" s="181" t="s">
        <v>55</v>
      </c>
      <c r="BE203" s="188">
        <v>0.92625363271445504</v>
      </c>
      <c r="BF203" s="171">
        <v>-29.02217310464</v>
      </c>
      <c r="BG203" s="168"/>
      <c r="BH203" s="168"/>
      <c r="BI203" s="176">
        <v>8</v>
      </c>
      <c r="BJ203" s="176">
        <v>30</v>
      </c>
      <c r="BK203" s="169"/>
      <c r="BL203" s="185">
        <v>0.8</v>
      </c>
      <c r="BM203" s="188">
        <v>0.75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275</v>
      </c>
      <c r="B204" s="165" t="s">
        <v>276</v>
      </c>
      <c r="C204" s="165" t="s">
        <v>280</v>
      </c>
      <c r="D204" s="166">
        <v>3.7658184205</v>
      </c>
      <c r="E204" s="167"/>
      <c r="F204" s="168">
        <v>3.1E-2</v>
      </c>
      <c r="G204" s="168">
        <v>3.1E-2</v>
      </c>
      <c r="H204" s="169"/>
      <c r="I204" s="170">
        <v>4</v>
      </c>
      <c r="J204" s="170">
        <v>4</v>
      </c>
      <c r="K204" s="167"/>
      <c r="L204" s="171">
        <v>1837.00605</v>
      </c>
      <c r="M204" s="171">
        <v>1863.62219</v>
      </c>
      <c r="N204" s="171">
        <v>3700.62824</v>
      </c>
      <c r="O204" s="166">
        <v>982.68897402351502</v>
      </c>
      <c r="P204" s="172">
        <v>260.827</v>
      </c>
      <c r="Q204" s="178">
        <v>3.7675891453857</v>
      </c>
      <c r="R204" s="179">
        <v>2521.9556946035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2051.5782549999999</v>
      </c>
      <c r="Y204" s="166">
        <v>544.78947891693701</v>
      </c>
      <c r="Z204" s="177">
        <v>573</v>
      </c>
      <c r="AA204" s="188">
        <v>0.95076697891263096</v>
      </c>
      <c r="AB204" s="171">
        <v>-537.79849093580003</v>
      </c>
      <c r="AC204" s="168"/>
      <c r="AD204" s="168"/>
      <c r="AE204" s="176">
        <v>107</v>
      </c>
      <c r="AF204" s="176">
        <v>538</v>
      </c>
      <c r="AG204" s="167"/>
      <c r="AH204" s="180">
        <v>240.7</v>
      </c>
      <c r="AI204" s="166">
        <v>63.917048865048997</v>
      </c>
      <c r="AJ204" s="181" t="s">
        <v>53</v>
      </c>
      <c r="AK204" s="182">
        <v>1.01455633119125</v>
      </c>
      <c r="AL204" s="183">
        <v>-43.995872589800001</v>
      </c>
      <c r="AM204" s="168">
        <v>1E-3</v>
      </c>
      <c r="AN204" s="168">
        <v>1E-3</v>
      </c>
      <c r="AO204" s="176">
        <v>0</v>
      </c>
      <c r="AP204" s="176">
        <v>44</v>
      </c>
      <c r="AQ204" s="167"/>
      <c r="AR204" s="180">
        <v>26</v>
      </c>
      <c r="AS204" s="166">
        <v>6.9042096821407304</v>
      </c>
      <c r="AT204" s="181" t="s">
        <v>54</v>
      </c>
      <c r="AU204" s="173">
        <v>0.43151310513379598</v>
      </c>
      <c r="AV204" s="174">
        <v>-46.303713673600001</v>
      </c>
      <c r="AW204" s="168"/>
      <c r="AX204" s="168"/>
      <c r="AY204" s="176">
        <v>35</v>
      </c>
      <c r="AZ204" s="176">
        <v>47</v>
      </c>
      <c r="BA204" s="167"/>
      <c r="BB204" s="184">
        <v>148</v>
      </c>
      <c r="BC204" s="180">
        <v>39.300885882954901</v>
      </c>
      <c r="BD204" s="181" t="s">
        <v>55</v>
      </c>
      <c r="BE204" s="178">
        <v>1.22815268384234</v>
      </c>
      <c r="BF204" s="179">
        <v>3.3925726528000002</v>
      </c>
      <c r="BG204" s="168">
        <v>0.02</v>
      </c>
      <c r="BH204" s="168">
        <v>0.02</v>
      </c>
      <c r="BI204" s="176">
        <v>0</v>
      </c>
      <c r="BJ204" s="176">
        <v>0</v>
      </c>
      <c r="BK204" s="169"/>
      <c r="BL204" s="185">
        <v>0.8</v>
      </c>
      <c r="BM204" s="188">
        <v>0.79</v>
      </c>
      <c r="BN204" s="186"/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275</v>
      </c>
      <c r="B205" s="165" t="s">
        <v>276</v>
      </c>
      <c r="C205" s="165" t="s">
        <v>281</v>
      </c>
      <c r="D205" s="166">
        <v>3.1091044286999998</v>
      </c>
      <c r="E205" s="167"/>
      <c r="F205" s="168">
        <v>2.5999999999999999E-2</v>
      </c>
      <c r="G205" s="168">
        <v>2.5999999999999999E-2</v>
      </c>
      <c r="H205" s="169"/>
      <c r="I205" s="170">
        <v>4</v>
      </c>
      <c r="J205" s="170">
        <v>4</v>
      </c>
      <c r="K205" s="167"/>
      <c r="L205" s="171">
        <v>1722.33383</v>
      </c>
      <c r="M205" s="171">
        <v>2444.3186500000002</v>
      </c>
      <c r="N205" s="171">
        <v>4166.6524799999997</v>
      </c>
      <c r="O205" s="166">
        <v>1340.14555495075</v>
      </c>
      <c r="P205" s="172">
        <v>237.98699999999999</v>
      </c>
      <c r="Q205" s="178">
        <v>5.6311712612485101</v>
      </c>
      <c r="R205" s="179">
        <v>3278.74075719237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2063.1160949999999</v>
      </c>
      <c r="Y205" s="166">
        <v>663.57246670631901</v>
      </c>
      <c r="Z205" s="177">
        <v>573</v>
      </c>
      <c r="AA205" s="182">
        <v>1.1580671321227201</v>
      </c>
      <c r="AB205" s="183">
        <v>-74.704110174120203</v>
      </c>
      <c r="AC205" s="168">
        <v>1.6E-2</v>
      </c>
      <c r="AD205" s="168">
        <v>1.6E-2</v>
      </c>
      <c r="AE205" s="176">
        <v>0</v>
      </c>
      <c r="AF205" s="176">
        <v>75</v>
      </c>
      <c r="AG205" s="167"/>
      <c r="AH205" s="180">
        <v>92.5</v>
      </c>
      <c r="AI205" s="166">
        <v>29.751332617244</v>
      </c>
      <c r="AJ205" s="181" t="s">
        <v>53</v>
      </c>
      <c r="AK205" s="173">
        <v>0.472243374876888</v>
      </c>
      <c r="AL205" s="174">
        <v>-142.54829480972001</v>
      </c>
      <c r="AM205" s="168"/>
      <c r="AN205" s="168"/>
      <c r="AO205" s="176">
        <v>104</v>
      </c>
      <c r="AP205" s="176">
        <v>143</v>
      </c>
      <c r="AQ205" s="167"/>
      <c r="AR205" s="180">
        <v>6.8</v>
      </c>
      <c r="AS205" s="166">
        <v>2.1871249924027998</v>
      </c>
      <c r="AT205" s="181" t="s">
        <v>54</v>
      </c>
      <c r="AU205" s="173">
        <v>0.13669531202517499</v>
      </c>
      <c r="AV205" s="174">
        <v>-52.894805031040001</v>
      </c>
      <c r="AW205" s="168"/>
      <c r="AX205" s="168"/>
      <c r="AY205" s="176">
        <v>43</v>
      </c>
      <c r="AZ205" s="176">
        <v>53</v>
      </c>
      <c r="BA205" s="167"/>
      <c r="BB205" s="184">
        <v>64.599999999999994</v>
      </c>
      <c r="BC205" s="180">
        <v>20.777687427826599</v>
      </c>
      <c r="BD205" s="181" t="s">
        <v>55</v>
      </c>
      <c r="BE205" s="173">
        <v>0.64930273211958101</v>
      </c>
      <c r="BF205" s="174">
        <v>-54.789610062080001</v>
      </c>
      <c r="BG205" s="168"/>
      <c r="BH205" s="168"/>
      <c r="BI205" s="176">
        <v>35</v>
      </c>
      <c r="BJ205" s="176">
        <v>55</v>
      </c>
      <c r="BK205" s="169"/>
      <c r="BL205" s="185">
        <v>0.8</v>
      </c>
      <c r="BM205" s="182">
        <v>0.88</v>
      </c>
      <c r="BN205" s="186">
        <v>3.0000000000000001E-3</v>
      </c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275</v>
      </c>
      <c r="B206" s="165" t="s">
        <v>276</v>
      </c>
      <c r="C206" s="165" t="s">
        <v>282</v>
      </c>
      <c r="D206" s="166">
        <v>3.7737096623999999</v>
      </c>
      <c r="E206" s="167"/>
      <c r="F206" s="168">
        <v>3.4000000000000002E-2</v>
      </c>
      <c r="G206" s="168">
        <v>3.4000000000000002E-2</v>
      </c>
      <c r="H206" s="169"/>
      <c r="I206" s="170">
        <v>5</v>
      </c>
      <c r="J206" s="170">
        <v>5</v>
      </c>
      <c r="K206" s="167"/>
      <c r="L206" s="171">
        <v>791.91160000000002</v>
      </c>
      <c r="M206" s="171">
        <v>4623.4921800000002</v>
      </c>
      <c r="N206" s="171">
        <v>5415.4037799999996</v>
      </c>
      <c r="O206" s="166">
        <v>1435.03455868831</v>
      </c>
      <c r="P206" s="172">
        <v>287.5</v>
      </c>
      <c r="Q206" s="178">
        <v>4.9914245519593399</v>
      </c>
      <c r="R206" s="179">
        <v>4113.4739464719996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2257.6196300000001</v>
      </c>
      <c r="Y206" s="166">
        <v>598.249423503397</v>
      </c>
      <c r="Z206" s="177">
        <v>573</v>
      </c>
      <c r="AA206" s="182">
        <v>1.04406531152425</v>
      </c>
      <c r="AB206" s="183">
        <v>-337.18313386623998</v>
      </c>
      <c r="AC206" s="168">
        <v>4.0000000000000001E-3</v>
      </c>
      <c r="AD206" s="168">
        <v>4.0000000000000001E-3</v>
      </c>
      <c r="AE206" s="176">
        <v>0</v>
      </c>
      <c r="AF206" s="176">
        <v>338</v>
      </c>
      <c r="AG206" s="167"/>
      <c r="AH206" s="180">
        <v>135.94999999999999</v>
      </c>
      <c r="AI206" s="166">
        <v>36.025558975710602</v>
      </c>
      <c r="AJ206" s="181" t="s">
        <v>53</v>
      </c>
      <c r="AK206" s="173">
        <v>0.57183426945572302</v>
      </c>
      <c r="AL206" s="174">
        <v>-149.34245047744</v>
      </c>
      <c r="AM206" s="168"/>
      <c r="AN206" s="168"/>
      <c r="AO206" s="176">
        <v>102</v>
      </c>
      <c r="AP206" s="176">
        <v>150</v>
      </c>
      <c r="AQ206" s="167"/>
      <c r="AR206" s="180">
        <v>40.200000000000003</v>
      </c>
      <c r="AS206" s="166">
        <v>10.6526478177533</v>
      </c>
      <c r="AT206" s="181" t="s">
        <v>54</v>
      </c>
      <c r="AU206" s="173">
        <v>0.66579048860958201</v>
      </c>
      <c r="AV206" s="174">
        <v>-32.255225518080003</v>
      </c>
      <c r="AW206" s="168"/>
      <c r="AX206" s="168"/>
      <c r="AY206" s="176">
        <v>21</v>
      </c>
      <c r="AZ206" s="176">
        <v>33</v>
      </c>
      <c r="BA206" s="167"/>
      <c r="BB206" s="184">
        <v>164</v>
      </c>
      <c r="BC206" s="180">
        <v>43.458563236605599</v>
      </c>
      <c r="BD206" s="181" t="s">
        <v>55</v>
      </c>
      <c r="BE206" s="178">
        <v>1.3580801011439201</v>
      </c>
      <c r="BF206" s="179">
        <v>19.089548963839999</v>
      </c>
      <c r="BG206" s="168">
        <v>0.02</v>
      </c>
      <c r="BH206" s="168">
        <v>0.02</v>
      </c>
      <c r="BI206" s="176">
        <v>0</v>
      </c>
      <c r="BJ206" s="176">
        <v>0</v>
      </c>
      <c r="BK206" s="169"/>
      <c r="BL206" s="185">
        <v>0.8</v>
      </c>
      <c r="BM206" s="182">
        <v>0.85</v>
      </c>
      <c r="BN206" s="186">
        <v>1.8749999999999999E-3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275</v>
      </c>
      <c r="B207" s="165" t="s">
        <v>276</v>
      </c>
      <c r="C207" s="165" t="s">
        <v>283</v>
      </c>
      <c r="D207" s="166">
        <v>4.8901018719999998</v>
      </c>
      <c r="E207" s="167"/>
      <c r="F207" s="168">
        <v>4.4999999999999998E-2</v>
      </c>
      <c r="G207" s="168">
        <v>4.4999999999999998E-2</v>
      </c>
      <c r="H207" s="169"/>
      <c r="I207" s="170">
        <v>4</v>
      </c>
      <c r="J207" s="170">
        <v>4</v>
      </c>
      <c r="K207" s="167"/>
      <c r="L207" s="171">
        <v>3618.47849</v>
      </c>
      <c r="M207" s="171">
        <v>4573.8061500000003</v>
      </c>
      <c r="N207" s="171">
        <v>8192.2846399999999</v>
      </c>
      <c r="O207" s="166">
        <v>1675.2789316942101</v>
      </c>
      <c r="P207" s="172">
        <v>287.5</v>
      </c>
      <c r="Q207" s="178">
        <v>5.8270571537189904</v>
      </c>
      <c r="R207" s="179">
        <v>6505.1994941599996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3229.9616000000001</v>
      </c>
      <c r="Y207" s="166">
        <v>660.51008435924098</v>
      </c>
      <c r="Z207" s="177">
        <v>573</v>
      </c>
      <c r="AA207" s="182">
        <v>1.15272266031281</v>
      </c>
      <c r="AB207" s="183">
        <v>-132.4724471872</v>
      </c>
      <c r="AC207" s="168">
        <v>1.4999999999999999E-2</v>
      </c>
      <c r="AD207" s="168">
        <v>1.4999999999999999E-2</v>
      </c>
      <c r="AE207" s="176">
        <v>0</v>
      </c>
      <c r="AF207" s="176">
        <v>133</v>
      </c>
      <c r="AG207" s="167"/>
      <c r="AH207" s="180">
        <v>235.1</v>
      </c>
      <c r="AI207" s="166">
        <v>48.076708042862599</v>
      </c>
      <c r="AJ207" s="181" t="s">
        <v>53</v>
      </c>
      <c r="AK207" s="173">
        <v>0.76312234988670802</v>
      </c>
      <c r="AL207" s="174">
        <v>-134.59170152319999</v>
      </c>
      <c r="AM207" s="168"/>
      <c r="AN207" s="168"/>
      <c r="AO207" s="176">
        <v>73</v>
      </c>
      <c r="AP207" s="176">
        <v>135</v>
      </c>
      <c r="AQ207" s="167"/>
      <c r="AR207" s="180">
        <v>58.3</v>
      </c>
      <c r="AS207" s="166">
        <v>11.922042019986799</v>
      </c>
      <c r="AT207" s="181" t="s">
        <v>54</v>
      </c>
      <c r="AU207" s="173">
        <v>0.74512762624917295</v>
      </c>
      <c r="AV207" s="174">
        <v>-35.589955942400003</v>
      </c>
      <c r="AW207" s="168"/>
      <c r="AX207" s="168"/>
      <c r="AY207" s="176">
        <v>20</v>
      </c>
      <c r="AZ207" s="176">
        <v>36</v>
      </c>
      <c r="BA207" s="167"/>
      <c r="BB207" s="184">
        <v>206.2</v>
      </c>
      <c r="BC207" s="180">
        <v>42.166810712200203</v>
      </c>
      <c r="BD207" s="181" t="s">
        <v>55</v>
      </c>
      <c r="BE207" s="178">
        <v>1.3177128347562601</v>
      </c>
      <c r="BF207" s="179">
        <v>18.420088115199999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0.75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275</v>
      </c>
      <c r="B208" s="165" t="s">
        <v>276</v>
      </c>
      <c r="C208" s="165" t="s">
        <v>284</v>
      </c>
      <c r="D208" s="166">
        <v>2.8985915402</v>
      </c>
      <c r="E208" s="167"/>
      <c r="F208" s="168">
        <v>2.5999999999999999E-2</v>
      </c>
      <c r="G208" s="168">
        <v>2.5999999999999999E-2</v>
      </c>
      <c r="H208" s="169"/>
      <c r="I208" s="170">
        <v>3</v>
      </c>
      <c r="J208" s="170">
        <v>3</v>
      </c>
      <c r="K208" s="167"/>
      <c r="L208" s="171">
        <v>1277.2258300000001</v>
      </c>
      <c r="M208" s="171">
        <v>1745.7673199999999</v>
      </c>
      <c r="N208" s="171">
        <v>3022.9931499999998</v>
      </c>
      <c r="O208" s="166">
        <v>1042.91795103749</v>
      </c>
      <c r="P208" s="172">
        <v>287.5</v>
      </c>
      <c r="Q208" s="178">
        <v>3.6275406992608401</v>
      </c>
      <c r="R208" s="179">
        <v>2022.979068631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1934.695285</v>
      </c>
      <c r="Y208" s="166">
        <v>667.460474567765</v>
      </c>
      <c r="Z208" s="177">
        <v>573</v>
      </c>
      <c r="AA208" s="182">
        <v>1.16485248615666</v>
      </c>
      <c r="AB208" s="183">
        <v>-58.376258041520003</v>
      </c>
      <c r="AC208" s="168">
        <v>1.6E-2</v>
      </c>
      <c r="AD208" s="168">
        <v>1.6E-2</v>
      </c>
      <c r="AE208" s="176">
        <v>0</v>
      </c>
      <c r="AF208" s="176">
        <v>59</v>
      </c>
      <c r="AG208" s="167"/>
      <c r="AH208" s="180">
        <v>111.75</v>
      </c>
      <c r="AI208" s="166">
        <v>38.5532071180644</v>
      </c>
      <c r="AJ208" s="181" t="s">
        <v>53</v>
      </c>
      <c r="AK208" s="173">
        <v>0.61195566854070504</v>
      </c>
      <c r="AL208" s="174">
        <v>-107.38352043912001</v>
      </c>
      <c r="AM208" s="168"/>
      <c r="AN208" s="168"/>
      <c r="AO208" s="176">
        <v>71</v>
      </c>
      <c r="AP208" s="176">
        <v>108</v>
      </c>
      <c r="AQ208" s="167"/>
      <c r="AR208" s="180">
        <v>22.6</v>
      </c>
      <c r="AS208" s="166">
        <v>7.7968902091119103</v>
      </c>
      <c r="AT208" s="181" t="s">
        <v>54</v>
      </c>
      <c r="AU208" s="173">
        <v>0.48730563806949401</v>
      </c>
      <c r="AV208" s="174">
        <v>-33.052957571839997</v>
      </c>
      <c r="AW208" s="168"/>
      <c r="AX208" s="168"/>
      <c r="AY208" s="176">
        <v>24</v>
      </c>
      <c r="AZ208" s="176">
        <v>34</v>
      </c>
      <c r="BA208" s="167"/>
      <c r="BB208" s="184">
        <v>78</v>
      </c>
      <c r="BC208" s="180">
        <v>26.909621075695998</v>
      </c>
      <c r="BD208" s="181" t="s">
        <v>55</v>
      </c>
      <c r="BE208" s="188">
        <v>0.84092565861549895</v>
      </c>
      <c r="BF208" s="171">
        <v>-33.305915143679997</v>
      </c>
      <c r="BG208" s="168"/>
      <c r="BH208" s="168"/>
      <c r="BI208" s="176">
        <v>15</v>
      </c>
      <c r="BJ208" s="176">
        <v>34</v>
      </c>
      <c r="BK208" s="169"/>
      <c r="BL208" s="185">
        <v>0.8</v>
      </c>
      <c r="BM208" s="188">
        <v>0.73</v>
      </c>
      <c r="BN208" s="186"/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275</v>
      </c>
      <c r="B209" s="165" t="s">
        <v>276</v>
      </c>
      <c r="C209" s="165" t="s">
        <v>285</v>
      </c>
      <c r="D209" s="166">
        <v>2.6161258949000001</v>
      </c>
      <c r="E209" s="167"/>
      <c r="F209" s="168">
        <v>3.6999999999999998E-2</v>
      </c>
      <c r="G209" s="168">
        <v>3.6999999999999998E-2</v>
      </c>
      <c r="H209" s="169"/>
      <c r="I209" s="170">
        <v>5</v>
      </c>
      <c r="J209" s="170">
        <v>5</v>
      </c>
      <c r="K209" s="167"/>
      <c r="L209" s="171">
        <v>2035.53908</v>
      </c>
      <c r="M209" s="171">
        <v>2184.4296899999999</v>
      </c>
      <c r="N209" s="171">
        <v>4219.9687700000004</v>
      </c>
      <c r="O209" s="166">
        <v>1613.06028055707</v>
      </c>
      <c r="P209" s="172">
        <v>271.947</v>
      </c>
      <c r="Q209" s="178">
        <v>5.9315244535040597</v>
      </c>
      <c r="R209" s="179">
        <v>3366.2316635115599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2607.3472849999998</v>
      </c>
      <c r="Y209" s="166">
        <v>996.64442375762098</v>
      </c>
      <c r="Z209" s="177">
        <v>573</v>
      </c>
      <c r="AA209" s="178">
        <v>1.73934454407962</v>
      </c>
      <c r="AB209" s="179">
        <v>808.49911966675995</v>
      </c>
      <c r="AC209" s="168">
        <v>0.02</v>
      </c>
      <c r="AD209" s="168">
        <v>0.02</v>
      </c>
      <c r="AE209" s="176">
        <v>0</v>
      </c>
      <c r="AF209" s="176">
        <v>0</v>
      </c>
      <c r="AG209" s="167"/>
      <c r="AH209" s="180">
        <v>146.85</v>
      </c>
      <c r="AI209" s="166">
        <v>56.1326197207391</v>
      </c>
      <c r="AJ209" s="181" t="s">
        <v>53</v>
      </c>
      <c r="AK209" s="188">
        <v>0.89099396382125595</v>
      </c>
      <c r="AL209" s="171">
        <v>-50.929117654439999</v>
      </c>
      <c r="AM209" s="168"/>
      <c r="AN209" s="168"/>
      <c r="AO209" s="176">
        <v>18</v>
      </c>
      <c r="AP209" s="176">
        <v>51</v>
      </c>
      <c r="AQ209" s="167"/>
      <c r="AR209" s="180">
        <v>18.8</v>
      </c>
      <c r="AS209" s="166">
        <v>7.1861985069792</v>
      </c>
      <c r="AT209" s="181" t="s">
        <v>54</v>
      </c>
      <c r="AU209" s="173">
        <v>0.4491374066862</v>
      </c>
      <c r="AV209" s="174">
        <v>-31.429617182080001</v>
      </c>
      <c r="AW209" s="168"/>
      <c r="AX209" s="168"/>
      <c r="AY209" s="176">
        <v>24</v>
      </c>
      <c r="AZ209" s="176">
        <v>32</v>
      </c>
      <c r="BA209" s="167"/>
      <c r="BB209" s="184">
        <v>89.6</v>
      </c>
      <c r="BC209" s="180">
        <v>34.249116288581703</v>
      </c>
      <c r="BD209" s="181" t="s">
        <v>55</v>
      </c>
      <c r="BE209" s="182">
        <v>1.07028488401818</v>
      </c>
      <c r="BF209" s="183">
        <v>-10.859234364160001</v>
      </c>
      <c r="BG209" s="168">
        <v>7.0000000000000001E-3</v>
      </c>
      <c r="BH209" s="168">
        <v>7.0000000000000001E-3</v>
      </c>
      <c r="BI209" s="176">
        <v>0</v>
      </c>
      <c r="BJ209" s="176">
        <v>11</v>
      </c>
      <c r="BK209" s="169"/>
      <c r="BL209" s="185">
        <v>0.8</v>
      </c>
      <c r="BM209" s="182">
        <v>0.82</v>
      </c>
      <c r="BN209" s="186">
        <v>7.5000000000000002E-4</v>
      </c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286</v>
      </c>
      <c r="D210" s="166">
        <v>3.8096855574999999</v>
      </c>
      <c r="E210" s="167"/>
      <c r="F210" s="168">
        <v>0.03</v>
      </c>
      <c r="G210" s="168">
        <v>0.03</v>
      </c>
      <c r="H210" s="169"/>
      <c r="I210" s="170">
        <v>3</v>
      </c>
      <c r="J210" s="170">
        <v>3</v>
      </c>
      <c r="K210" s="167"/>
      <c r="L210" s="171">
        <v>398.66226999999998</v>
      </c>
      <c r="M210" s="171">
        <v>2860.6015499999999</v>
      </c>
      <c r="N210" s="171">
        <v>3259.2638200000001</v>
      </c>
      <c r="O210" s="166">
        <v>855.52042834180804</v>
      </c>
      <c r="P210" s="172">
        <v>272.346</v>
      </c>
      <c r="Q210" s="178">
        <v>3.1412997743378201</v>
      </c>
      <c r="R210" s="179">
        <v>2014.2006725885301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1802.0798749999999</v>
      </c>
      <c r="Y210" s="166">
        <v>473.02588305544202</v>
      </c>
      <c r="Z210" s="177">
        <v>573</v>
      </c>
      <c r="AA210" s="188">
        <v>0.82552510131839696</v>
      </c>
      <c r="AB210" s="171">
        <v>-817.45991433700101</v>
      </c>
      <c r="AC210" s="168"/>
      <c r="AD210" s="168"/>
      <c r="AE210" s="176">
        <v>381</v>
      </c>
      <c r="AF210" s="176">
        <v>818</v>
      </c>
      <c r="AG210" s="167"/>
      <c r="AH210" s="180">
        <v>95.9</v>
      </c>
      <c r="AI210" s="166">
        <v>25.1726811970623</v>
      </c>
      <c r="AJ210" s="181" t="s">
        <v>53</v>
      </c>
      <c r="AK210" s="173">
        <v>0.39956636820733799</v>
      </c>
      <c r="AL210" s="174">
        <v>-192.112228147</v>
      </c>
      <c r="AM210" s="168"/>
      <c r="AN210" s="168"/>
      <c r="AO210" s="176">
        <v>145</v>
      </c>
      <c r="AP210" s="176">
        <v>193</v>
      </c>
      <c r="AQ210" s="167"/>
      <c r="AR210" s="180">
        <v>34</v>
      </c>
      <c r="AS210" s="166">
        <v>8.9246210709084206</v>
      </c>
      <c r="AT210" s="181" t="s">
        <v>54</v>
      </c>
      <c r="AU210" s="173">
        <v>0.55778881693177595</v>
      </c>
      <c r="AV210" s="174">
        <v>-39.145962703999999</v>
      </c>
      <c r="AW210" s="168"/>
      <c r="AX210" s="168"/>
      <c r="AY210" s="176">
        <v>27</v>
      </c>
      <c r="AZ210" s="176">
        <v>40</v>
      </c>
      <c r="BA210" s="167"/>
      <c r="BB210" s="184">
        <v>211.4</v>
      </c>
      <c r="BC210" s="180">
        <v>55.490143952648197</v>
      </c>
      <c r="BD210" s="181" t="s">
        <v>55</v>
      </c>
      <c r="BE210" s="178">
        <v>1.7340669985202599</v>
      </c>
      <c r="BF210" s="179">
        <v>65.108074591999994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0.75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287</v>
      </c>
      <c r="D211" s="166">
        <v>3.9282501080999999</v>
      </c>
      <c r="E211" s="167"/>
      <c r="F211" s="168">
        <v>0.03</v>
      </c>
      <c r="G211" s="168">
        <v>0.03</v>
      </c>
      <c r="H211" s="169"/>
      <c r="I211" s="170">
        <v>3</v>
      </c>
      <c r="J211" s="170">
        <v>3</v>
      </c>
      <c r="K211" s="167"/>
      <c r="L211" s="171">
        <v>2959.96065</v>
      </c>
      <c r="M211" s="171">
        <v>2601.6340599999999</v>
      </c>
      <c r="N211" s="171">
        <v>5561.5947100000003</v>
      </c>
      <c r="O211" s="166">
        <v>1415.79445222494</v>
      </c>
      <c r="P211" s="172">
        <v>276.21300000000002</v>
      </c>
      <c r="Q211" s="178">
        <v>5.1257343145505097</v>
      </c>
      <c r="R211" s="179">
        <v>4259.5542134696498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2025.6221949999999</v>
      </c>
      <c r="Y211" s="166">
        <v>515.65509813725805</v>
      </c>
      <c r="Z211" s="177">
        <v>573</v>
      </c>
      <c r="AA211" s="188">
        <v>0.89992163723779806</v>
      </c>
      <c r="AB211" s="171">
        <v>-675.44257932955998</v>
      </c>
      <c r="AC211" s="168"/>
      <c r="AD211" s="168"/>
      <c r="AE211" s="176">
        <v>226</v>
      </c>
      <c r="AF211" s="176">
        <v>676</v>
      </c>
      <c r="AG211" s="167"/>
      <c r="AH211" s="180">
        <v>165.45</v>
      </c>
      <c r="AI211" s="166">
        <v>42.117990313000803</v>
      </c>
      <c r="AJ211" s="181" t="s">
        <v>53</v>
      </c>
      <c r="AK211" s="173">
        <v>0.66853952877778999</v>
      </c>
      <c r="AL211" s="174">
        <v>-131.52570817236</v>
      </c>
      <c r="AM211" s="168"/>
      <c r="AN211" s="168"/>
      <c r="AO211" s="176">
        <v>83</v>
      </c>
      <c r="AP211" s="176">
        <v>132</v>
      </c>
      <c r="AQ211" s="167"/>
      <c r="AR211" s="180">
        <v>29.8</v>
      </c>
      <c r="AS211" s="166">
        <v>7.5860750155782597</v>
      </c>
      <c r="AT211" s="181" t="s">
        <v>54</v>
      </c>
      <c r="AU211" s="173">
        <v>0.47412968847364101</v>
      </c>
      <c r="AV211" s="174">
        <v>-45.62240207552</v>
      </c>
      <c r="AW211" s="168"/>
      <c r="AX211" s="168"/>
      <c r="AY211" s="176">
        <v>34</v>
      </c>
      <c r="AZ211" s="176">
        <v>46</v>
      </c>
      <c r="BA211" s="167"/>
      <c r="BB211" s="184">
        <v>150.80000000000001</v>
      </c>
      <c r="BC211" s="180">
        <v>38.3885943741343</v>
      </c>
      <c r="BD211" s="181" t="s">
        <v>55</v>
      </c>
      <c r="BE211" s="178">
        <v>1.1996435741917</v>
      </c>
      <c r="BF211" s="179">
        <v>-4.4804151039983302E-2</v>
      </c>
      <c r="BG211" s="168">
        <v>0.02</v>
      </c>
      <c r="BH211" s="168">
        <v>0.02</v>
      </c>
      <c r="BI211" s="176">
        <v>0</v>
      </c>
      <c r="BJ211" s="176">
        <v>1</v>
      </c>
      <c r="BK211" s="169"/>
      <c r="BL211" s="185">
        <v>0.8</v>
      </c>
      <c r="BM211" s="188">
        <v>0.78</v>
      </c>
      <c r="BN211" s="186"/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288</v>
      </c>
      <c r="D212" s="166">
        <v>3.0514583483000002</v>
      </c>
      <c r="E212" s="167"/>
      <c r="F212" s="168">
        <v>1.2E-2</v>
      </c>
      <c r="G212" s="168">
        <v>1.2E-2</v>
      </c>
      <c r="H212" s="169"/>
      <c r="I212" s="170">
        <v>4</v>
      </c>
      <c r="J212" s="170">
        <v>4</v>
      </c>
      <c r="K212" s="167"/>
      <c r="L212" s="171">
        <v>1038.3073099999999</v>
      </c>
      <c r="M212" s="171">
        <v>1086.66785</v>
      </c>
      <c r="N212" s="171">
        <v>2124.97516</v>
      </c>
      <c r="O212" s="166">
        <v>696.38019512337303</v>
      </c>
      <c r="P212" s="172">
        <v>259.01299999999998</v>
      </c>
      <c r="Q212" s="178">
        <v>2.6885916734811501</v>
      </c>
      <c r="R212" s="179">
        <v>1176.5343025981299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1216.67263</v>
      </c>
      <c r="Y212" s="166">
        <v>398.718413009904</v>
      </c>
      <c r="Z212" s="177">
        <v>573</v>
      </c>
      <c r="AA212" s="173">
        <v>0.69584365272234605</v>
      </c>
      <c r="AB212" s="174">
        <v>-881.51013029108105</v>
      </c>
      <c r="AC212" s="168"/>
      <c r="AD212" s="168"/>
      <c r="AE212" s="176">
        <v>532</v>
      </c>
      <c r="AF212" s="176">
        <v>882</v>
      </c>
      <c r="AG212" s="167"/>
      <c r="AH212" s="180">
        <v>112.25</v>
      </c>
      <c r="AI212" s="166">
        <v>36.785689721944102</v>
      </c>
      <c r="AJ212" s="181" t="s">
        <v>53</v>
      </c>
      <c r="AK212" s="173">
        <v>0.58389983685625602</v>
      </c>
      <c r="AL212" s="174">
        <v>-118.44025113148</v>
      </c>
      <c r="AM212" s="168"/>
      <c r="AN212" s="168"/>
      <c r="AO212" s="176">
        <v>80</v>
      </c>
      <c r="AP212" s="176">
        <v>119</v>
      </c>
      <c r="AQ212" s="167"/>
      <c r="AR212" s="180">
        <v>17.600000000000001</v>
      </c>
      <c r="AS212" s="166">
        <v>5.7677339786745403</v>
      </c>
      <c r="AT212" s="181" t="s">
        <v>54</v>
      </c>
      <c r="AU212" s="173">
        <v>0.36048337366715899</v>
      </c>
      <c r="AV212" s="174">
        <v>-40.988000287360002</v>
      </c>
      <c r="AW212" s="168"/>
      <c r="AX212" s="168"/>
      <c r="AY212" s="176">
        <v>32</v>
      </c>
      <c r="AZ212" s="176">
        <v>41</v>
      </c>
      <c r="BA212" s="167"/>
      <c r="BB212" s="184">
        <v>99.8</v>
      </c>
      <c r="BC212" s="180">
        <v>32.705673356347702</v>
      </c>
      <c r="BD212" s="181" t="s">
        <v>55</v>
      </c>
      <c r="BE212" s="182">
        <v>1.0220522923858599</v>
      </c>
      <c r="BF212" s="183">
        <v>-17.376000574719999</v>
      </c>
      <c r="BG212" s="168">
        <v>2E-3</v>
      </c>
      <c r="BH212" s="168">
        <v>2E-3</v>
      </c>
      <c r="BI212" s="176">
        <v>0</v>
      </c>
      <c r="BJ212" s="176">
        <v>18</v>
      </c>
      <c r="BK212" s="169"/>
      <c r="BL212" s="185">
        <v>0.8</v>
      </c>
      <c r="BM212" s="182">
        <v>0.82</v>
      </c>
      <c r="BN212" s="186">
        <v>7.5000000000000002E-4</v>
      </c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289</v>
      </c>
      <c r="D213" s="166">
        <v>7.0990085753000001</v>
      </c>
      <c r="E213" s="167"/>
      <c r="F213" s="168">
        <v>2.9000000000000001E-2</v>
      </c>
      <c r="G213" s="168">
        <v>2.9000000000000001E-2</v>
      </c>
      <c r="H213" s="169"/>
      <c r="I213" s="170">
        <v>3</v>
      </c>
      <c r="J213" s="170">
        <v>3</v>
      </c>
      <c r="K213" s="167"/>
      <c r="L213" s="171">
        <v>4246.1824800000004</v>
      </c>
      <c r="M213" s="171">
        <v>2370.0962199999999</v>
      </c>
      <c r="N213" s="171">
        <v>6616.2786999999998</v>
      </c>
      <c r="O213" s="166">
        <v>932.000381436417</v>
      </c>
      <c r="P213" s="172">
        <v>287.5</v>
      </c>
      <c r="Q213" s="178">
        <v>3.2417404571701498</v>
      </c>
      <c r="R213" s="179">
        <v>4167.1207415215003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3271.633065</v>
      </c>
      <c r="Y213" s="166">
        <v>460.857742359008</v>
      </c>
      <c r="Z213" s="177">
        <v>573</v>
      </c>
      <c r="AA213" s="188">
        <v>0.80428925368064297</v>
      </c>
      <c r="AB213" s="171">
        <v>-1609.64523137628</v>
      </c>
      <c r="AC213" s="168"/>
      <c r="AD213" s="168"/>
      <c r="AE213" s="176">
        <v>797</v>
      </c>
      <c r="AF213" s="176">
        <v>1610</v>
      </c>
      <c r="AG213" s="167"/>
      <c r="AH213" s="180">
        <v>270.39999999999998</v>
      </c>
      <c r="AI213" s="166">
        <v>38.089825801988603</v>
      </c>
      <c r="AJ213" s="181" t="s">
        <v>53</v>
      </c>
      <c r="AK213" s="173">
        <v>0.60460040955537397</v>
      </c>
      <c r="AL213" s="174">
        <v>-266.28504829268002</v>
      </c>
      <c r="AM213" s="168"/>
      <c r="AN213" s="168"/>
      <c r="AO213" s="176">
        <v>177</v>
      </c>
      <c r="AP213" s="176">
        <v>267</v>
      </c>
      <c r="AQ213" s="167"/>
      <c r="AR213" s="180">
        <v>68.8</v>
      </c>
      <c r="AS213" s="166">
        <v>9.6914941389674993</v>
      </c>
      <c r="AT213" s="181" t="s">
        <v>54</v>
      </c>
      <c r="AU213" s="173">
        <v>0.60571838368546904</v>
      </c>
      <c r="AV213" s="174">
        <v>-67.500964645760007</v>
      </c>
      <c r="AW213" s="168"/>
      <c r="AX213" s="168"/>
      <c r="AY213" s="176">
        <v>45</v>
      </c>
      <c r="AZ213" s="176">
        <v>68</v>
      </c>
      <c r="BA213" s="167"/>
      <c r="BB213" s="184">
        <v>271.39999999999998</v>
      </c>
      <c r="BC213" s="180">
        <v>38.230690542380501</v>
      </c>
      <c r="BD213" s="181" t="s">
        <v>55</v>
      </c>
      <c r="BE213" s="182">
        <v>1.19470907944939</v>
      </c>
      <c r="BF213" s="183">
        <v>-1.2019292915199999</v>
      </c>
      <c r="BG213" s="168">
        <v>1.9E-2</v>
      </c>
      <c r="BH213" s="168">
        <v>1.9E-2</v>
      </c>
      <c r="BI213" s="176">
        <v>0</v>
      </c>
      <c r="BJ213" s="176">
        <v>2</v>
      </c>
      <c r="BK213" s="169"/>
      <c r="BL213" s="185">
        <v>0.8</v>
      </c>
      <c r="BM213" s="173">
        <v>0.66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290</v>
      </c>
      <c r="D214" s="166">
        <v>2.9671499979</v>
      </c>
      <c r="E214" s="167"/>
      <c r="F214" s="168">
        <v>0.06</v>
      </c>
      <c r="G214" s="168">
        <v>0.06</v>
      </c>
      <c r="H214" s="169"/>
      <c r="I214" s="170">
        <v>6</v>
      </c>
      <c r="J214" s="170">
        <v>6</v>
      </c>
      <c r="K214" s="167"/>
      <c r="L214" s="171">
        <v>1176.6152400000001</v>
      </c>
      <c r="M214" s="171">
        <v>2172.0688700000001</v>
      </c>
      <c r="N214" s="171">
        <v>3348.6841100000001</v>
      </c>
      <c r="O214" s="166">
        <v>1128.58605475626</v>
      </c>
      <c r="P214" s="172">
        <v>273.31099999999998</v>
      </c>
      <c r="Q214" s="178">
        <v>4.12931076596354</v>
      </c>
      <c r="R214" s="179">
        <v>2375.5384303087399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2069.6293099999998</v>
      </c>
      <c r="Y214" s="166">
        <v>697.51421784027798</v>
      </c>
      <c r="Z214" s="177">
        <v>573</v>
      </c>
      <c r="AA214" s="178">
        <v>1.2173022998957701</v>
      </c>
      <c r="AB214" s="179">
        <v>29.4169714439602</v>
      </c>
      <c r="AC214" s="168">
        <v>0.02</v>
      </c>
      <c r="AD214" s="168">
        <v>0.02</v>
      </c>
      <c r="AE214" s="176">
        <v>0</v>
      </c>
      <c r="AF214" s="176">
        <v>0</v>
      </c>
      <c r="AG214" s="167"/>
      <c r="AH214" s="180">
        <v>156.44999999999999</v>
      </c>
      <c r="AI214" s="166">
        <v>52.727364680156903</v>
      </c>
      <c r="AJ214" s="181" t="s">
        <v>53</v>
      </c>
      <c r="AK214" s="188">
        <v>0.83694229651042595</v>
      </c>
      <c r="AL214" s="171">
        <v>-67.866539841239998</v>
      </c>
      <c r="AM214" s="168"/>
      <c r="AN214" s="168"/>
      <c r="AO214" s="176">
        <v>31</v>
      </c>
      <c r="AP214" s="176">
        <v>68</v>
      </c>
      <c r="AQ214" s="167"/>
      <c r="AR214" s="180">
        <v>72</v>
      </c>
      <c r="AS214" s="166">
        <v>24.265709536409702</v>
      </c>
      <c r="AT214" s="181" t="s">
        <v>54</v>
      </c>
      <c r="AU214" s="178">
        <v>1.5166068460255999</v>
      </c>
      <c r="AV214" s="179">
        <v>15.03072004032</v>
      </c>
      <c r="AW214" s="168">
        <v>0.01</v>
      </c>
      <c r="AX214" s="168">
        <v>0.01</v>
      </c>
      <c r="AY214" s="176">
        <v>0</v>
      </c>
      <c r="AZ214" s="176">
        <v>0</v>
      </c>
      <c r="BA214" s="167"/>
      <c r="BB214" s="184">
        <v>252.4</v>
      </c>
      <c r="BC214" s="180">
        <v>85.064792874858398</v>
      </c>
      <c r="BD214" s="181" t="s">
        <v>55</v>
      </c>
      <c r="BE214" s="178">
        <v>2.65827477733932</v>
      </c>
      <c r="BF214" s="179">
        <v>138.46144008063999</v>
      </c>
      <c r="BG214" s="168">
        <v>0.02</v>
      </c>
      <c r="BH214" s="168">
        <v>0.02</v>
      </c>
      <c r="BI214" s="176">
        <v>0</v>
      </c>
      <c r="BJ214" s="176">
        <v>0</v>
      </c>
      <c r="BK214" s="169"/>
      <c r="BL214" s="185">
        <v>0.8</v>
      </c>
      <c r="BM214" s="182">
        <v>0.82</v>
      </c>
      <c r="BN214" s="186">
        <v>7.5000000000000002E-4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291</v>
      </c>
      <c r="D215" s="166">
        <v>3.2304346183999999</v>
      </c>
      <c r="E215" s="167"/>
      <c r="F215" s="168">
        <v>0.03</v>
      </c>
      <c r="G215" s="168">
        <v>0.03</v>
      </c>
      <c r="H215" s="169"/>
      <c r="I215" s="170">
        <v>3</v>
      </c>
      <c r="J215" s="170">
        <v>3</v>
      </c>
      <c r="K215" s="167"/>
      <c r="L215" s="171">
        <v>1437.49422</v>
      </c>
      <c r="M215" s="171">
        <v>1264.9006999999999</v>
      </c>
      <c r="N215" s="171">
        <v>2702.3949200000002</v>
      </c>
      <c r="O215" s="166">
        <v>836.54221156733001</v>
      </c>
      <c r="P215" s="172">
        <v>216.041</v>
      </c>
      <c r="Q215" s="178">
        <v>3.8721456185044998</v>
      </c>
      <c r="R215" s="179">
        <v>1864.90732952749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1730.0255850000001</v>
      </c>
      <c r="Y215" s="166">
        <v>535.53957574193601</v>
      </c>
      <c r="Z215" s="177">
        <v>573</v>
      </c>
      <c r="AA215" s="188">
        <v>0.934624041434444</v>
      </c>
      <c r="AB215" s="171">
        <v>-491.22125861184003</v>
      </c>
      <c r="AC215" s="168"/>
      <c r="AD215" s="168"/>
      <c r="AE215" s="176">
        <v>122</v>
      </c>
      <c r="AF215" s="176">
        <v>492</v>
      </c>
      <c r="AG215" s="167"/>
      <c r="AH215" s="180">
        <v>199.05</v>
      </c>
      <c r="AI215" s="166">
        <v>61.617095998861998</v>
      </c>
      <c r="AJ215" s="181" t="s">
        <v>53</v>
      </c>
      <c r="AK215" s="188">
        <v>0.97804914283907995</v>
      </c>
      <c r="AL215" s="171">
        <v>-45.170857151040003</v>
      </c>
      <c r="AM215" s="168"/>
      <c r="AN215" s="168"/>
      <c r="AO215" s="176">
        <v>5</v>
      </c>
      <c r="AP215" s="176">
        <v>46</v>
      </c>
      <c r="AQ215" s="167"/>
      <c r="AR215" s="180">
        <v>9</v>
      </c>
      <c r="AS215" s="166">
        <v>2.7860028334074798</v>
      </c>
      <c r="AT215" s="181" t="s">
        <v>54</v>
      </c>
      <c r="AU215" s="173">
        <v>0.17412517708796801</v>
      </c>
      <c r="AV215" s="174">
        <v>-53.024344673279998</v>
      </c>
      <c r="AW215" s="168"/>
      <c r="AX215" s="168"/>
      <c r="AY215" s="176">
        <v>43</v>
      </c>
      <c r="AZ215" s="176">
        <v>54</v>
      </c>
      <c r="BA215" s="167"/>
      <c r="BB215" s="184">
        <v>137.6</v>
      </c>
      <c r="BC215" s="180">
        <v>42.594887764096498</v>
      </c>
      <c r="BD215" s="181" t="s">
        <v>55</v>
      </c>
      <c r="BE215" s="178">
        <v>1.33109024262802</v>
      </c>
      <c r="BF215" s="179">
        <v>13.55131065344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8">
        <v>0.72</v>
      </c>
      <c r="BN215" s="186"/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292</v>
      </c>
      <c r="D216" s="166">
        <v>7.6823512048999998</v>
      </c>
      <c r="E216" s="167"/>
      <c r="F216" s="168">
        <v>5.7000000000000002E-2</v>
      </c>
      <c r="G216" s="168">
        <v>5.7000000000000002E-2</v>
      </c>
      <c r="H216" s="169"/>
      <c r="I216" s="170">
        <v>5</v>
      </c>
      <c r="J216" s="170">
        <v>5</v>
      </c>
      <c r="K216" s="167"/>
      <c r="L216" s="171">
        <v>4286.6897499999995</v>
      </c>
      <c r="M216" s="171">
        <v>1114.95994</v>
      </c>
      <c r="N216" s="171">
        <v>5401.6496900000002</v>
      </c>
      <c r="O216" s="166">
        <v>703.12454428726096</v>
      </c>
      <c r="P216" s="172">
        <v>287.5</v>
      </c>
      <c r="Q216" s="178">
        <v>2.44565058882525</v>
      </c>
      <c r="R216" s="179">
        <v>2751.2385243095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5292.1567299999997</v>
      </c>
      <c r="Y216" s="166">
        <v>688.87201181645105</v>
      </c>
      <c r="Z216" s="177">
        <v>573</v>
      </c>
      <c r="AA216" s="178">
        <v>1.20221991591004</v>
      </c>
      <c r="AB216" s="179">
        <v>9.7720415107605696</v>
      </c>
      <c r="AC216" s="168">
        <v>0.02</v>
      </c>
      <c r="AD216" s="168">
        <v>0.02</v>
      </c>
      <c r="AE216" s="176">
        <v>0</v>
      </c>
      <c r="AF216" s="176">
        <v>0</v>
      </c>
      <c r="AG216" s="167"/>
      <c r="AH216" s="180">
        <v>263.60000000000002</v>
      </c>
      <c r="AI216" s="166">
        <v>34.312412042796097</v>
      </c>
      <c r="AJ216" s="181" t="s">
        <v>53</v>
      </c>
      <c r="AK216" s="173">
        <v>0.54464146099676403</v>
      </c>
      <c r="AL216" s="174">
        <v>-317.18575109044002</v>
      </c>
      <c r="AM216" s="168"/>
      <c r="AN216" s="168"/>
      <c r="AO216" s="176">
        <v>221</v>
      </c>
      <c r="AP216" s="176">
        <v>318</v>
      </c>
      <c r="AQ216" s="167"/>
      <c r="AR216" s="180">
        <v>140.5</v>
      </c>
      <c r="AS216" s="166">
        <v>18.288671820989599</v>
      </c>
      <c r="AT216" s="181" t="s">
        <v>54</v>
      </c>
      <c r="AU216" s="182">
        <v>1.1430419888118499</v>
      </c>
      <c r="AV216" s="183">
        <v>-7.0011431340800003</v>
      </c>
      <c r="AW216" s="168">
        <v>7.0000000000000001E-3</v>
      </c>
      <c r="AX216" s="168">
        <v>7.0000000000000001E-3</v>
      </c>
      <c r="AY216" s="176">
        <v>0</v>
      </c>
      <c r="AZ216" s="176">
        <v>8</v>
      </c>
      <c r="BA216" s="167"/>
      <c r="BB216" s="184">
        <v>315.39999999999998</v>
      </c>
      <c r="BC216" s="180">
        <v>41.055139447260601</v>
      </c>
      <c r="BD216" s="181" t="s">
        <v>55</v>
      </c>
      <c r="BE216" s="178">
        <v>1.28297310772689</v>
      </c>
      <c r="BF216" s="179">
        <v>20.39771373184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0.78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293</v>
      </c>
      <c r="D217" s="166">
        <v>2.8462753677000001</v>
      </c>
      <c r="E217" s="167"/>
      <c r="F217" s="168">
        <v>2.3E-2</v>
      </c>
      <c r="G217" s="168">
        <v>2.3E-2</v>
      </c>
      <c r="H217" s="169"/>
      <c r="I217" s="170">
        <v>4</v>
      </c>
      <c r="J217" s="170">
        <v>4</v>
      </c>
      <c r="K217" s="167"/>
      <c r="L217" s="171">
        <v>695.19228999999996</v>
      </c>
      <c r="M217" s="171">
        <v>1262.1534300000001</v>
      </c>
      <c r="N217" s="171">
        <v>1957.34572</v>
      </c>
      <c r="O217" s="166">
        <v>687.68670179009405</v>
      </c>
      <c r="P217" s="172">
        <v>287.5</v>
      </c>
      <c r="Q217" s="178">
        <v>2.39195374535685</v>
      </c>
      <c r="R217" s="179">
        <v>975.38071814349996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1836.0005450000001</v>
      </c>
      <c r="Y217" s="166">
        <v>645.05373086358202</v>
      </c>
      <c r="Z217" s="177">
        <v>573</v>
      </c>
      <c r="AA217" s="182">
        <v>1.1257482214024099</v>
      </c>
      <c r="AB217" s="183">
        <v>-121.09839783052</v>
      </c>
      <c r="AC217" s="168">
        <v>1.2999999999999999E-2</v>
      </c>
      <c r="AD217" s="168">
        <v>1.2999999999999999E-2</v>
      </c>
      <c r="AE217" s="176">
        <v>0</v>
      </c>
      <c r="AF217" s="176">
        <v>122</v>
      </c>
      <c r="AG217" s="167"/>
      <c r="AH217" s="180">
        <v>133.5</v>
      </c>
      <c r="AI217" s="166">
        <v>46.903402782099</v>
      </c>
      <c r="AJ217" s="181" t="s">
        <v>53</v>
      </c>
      <c r="AK217" s="173">
        <v>0.74449845685871396</v>
      </c>
      <c r="AL217" s="174">
        <v>-81.678417798119995</v>
      </c>
      <c r="AM217" s="168"/>
      <c r="AN217" s="168"/>
      <c r="AO217" s="176">
        <v>46</v>
      </c>
      <c r="AP217" s="176">
        <v>82</v>
      </c>
      <c r="AQ217" s="167"/>
      <c r="AR217" s="180">
        <v>8.6</v>
      </c>
      <c r="AS217" s="166">
        <v>3.0214926136782898</v>
      </c>
      <c r="AT217" s="181" t="s">
        <v>54</v>
      </c>
      <c r="AU217" s="173">
        <v>0.188843288354893</v>
      </c>
      <c r="AV217" s="174">
        <v>-46.048487059839999</v>
      </c>
      <c r="AW217" s="168"/>
      <c r="AX217" s="168"/>
      <c r="AY217" s="176">
        <v>37</v>
      </c>
      <c r="AZ217" s="176">
        <v>47</v>
      </c>
      <c r="BA217" s="167"/>
      <c r="BB217" s="184">
        <v>80.400000000000006</v>
      </c>
      <c r="BC217" s="180">
        <v>28.247442574387701</v>
      </c>
      <c r="BD217" s="181" t="s">
        <v>55</v>
      </c>
      <c r="BE217" s="188">
        <v>0.882732580449616</v>
      </c>
      <c r="BF217" s="171">
        <v>-28.896974119679999</v>
      </c>
      <c r="BG217" s="168"/>
      <c r="BH217" s="168"/>
      <c r="BI217" s="176">
        <v>11</v>
      </c>
      <c r="BJ217" s="176">
        <v>29</v>
      </c>
      <c r="BK217" s="169"/>
      <c r="BL217" s="185">
        <v>0.8</v>
      </c>
      <c r="BM217" s="182">
        <v>0.87</v>
      </c>
      <c r="BN217" s="186">
        <v>2.6250000000000002E-3</v>
      </c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294</v>
      </c>
      <c r="D218" s="166">
        <v>3.0811951635999999</v>
      </c>
      <c r="E218" s="167"/>
      <c r="F218" s="168">
        <v>4.7E-2</v>
      </c>
      <c r="G218" s="168">
        <v>4.7E-2</v>
      </c>
      <c r="H218" s="169"/>
      <c r="I218" s="170">
        <v>5</v>
      </c>
      <c r="J218" s="170">
        <v>5</v>
      </c>
      <c r="K218" s="167"/>
      <c r="L218" s="171">
        <v>2749.6940300000001</v>
      </c>
      <c r="M218" s="171">
        <v>1845.85987</v>
      </c>
      <c r="N218" s="171">
        <v>4595.5538999999999</v>
      </c>
      <c r="O218" s="166">
        <v>1491.4841988232399</v>
      </c>
      <c r="P218" s="172">
        <v>252.76900000000001</v>
      </c>
      <c r="Q218" s="178">
        <v>5.9005819496189797</v>
      </c>
      <c r="R218" s="179">
        <v>3660.9571556303899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2533.3365399999998</v>
      </c>
      <c r="Y218" s="166">
        <v>822.19281982777898</v>
      </c>
      <c r="Z218" s="177">
        <v>573</v>
      </c>
      <c r="AA218" s="178">
        <v>1.4348914831200299</v>
      </c>
      <c r="AB218" s="179">
        <v>414.70674550863998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146.15</v>
      </c>
      <c r="AI218" s="166">
        <v>47.432892835402697</v>
      </c>
      <c r="AJ218" s="181" t="s">
        <v>53</v>
      </c>
      <c r="AK218" s="173">
        <v>0.75290306087940795</v>
      </c>
      <c r="AL218" s="174">
        <v>-86.78835436816</v>
      </c>
      <c r="AM218" s="168"/>
      <c r="AN218" s="168"/>
      <c r="AO218" s="176">
        <v>48</v>
      </c>
      <c r="AP218" s="176">
        <v>87</v>
      </c>
      <c r="AQ218" s="167"/>
      <c r="AR218" s="180">
        <v>13.3</v>
      </c>
      <c r="AS218" s="166">
        <v>4.3165068403069196</v>
      </c>
      <c r="AT218" s="181" t="s">
        <v>54</v>
      </c>
      <c r="AU218" s="173">
        <v>0.26978167751918197</v>
      </c>
      <c r="AV218" s="174">
        <v>-45.858947141119998</v>
      </c>
      <c r="AW218" s="168"/>
      <c r="AX218" s="168"/>
      <c r="AY218" s="176">
        <v>36</v>
      </c>
      <c r="AZ218" s="176">
        <v>46</v>
      </c>
      <c r="BA218" s="167"/>
      <c r="BB218" s="184">
        <v>115.4</v>
      </c>
      <c r="BC218" s="180">
        <v>37.4529992008585</v>
      </c>
      <c r="BD218" s="181" t="s">
        <v>55</v>
      </c>
      <c r="BE218" s="182">
        <v>1.1704062250268299</v>
      </c>
      <c r="BF218" s="183">
        <v>-2.9178942822399798</v>
      </c>
      <c r="BG218" s="168">
        <v>1.7000000000000001E-2</v>
      </c>
      <c r="BH218" s="168">
        <v>1.7000000000000001E-2</v>
      </c>
      <c r="BI218" s="176">
        <v>0</v>
      </c>
      <c r="BJ218" s="176">
        <v>3</v>
      </c>
      <c r="BK218" s="169"/>
      <c r="BL218" s="185">
        <v>0.8</v>
      </c>
      <c r="BM218" s="182">
        <v>0.81</v>
      </c>
      <c r="BN218" s="186">
        <v>3.7500000000000001E-4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295</v>
      </c>
      <c r="D219" s="166">
        <v>3.2922099680999999</v>
      </c>
      <c r="E219" s="167"/>
      <c r="F219" s="168">
        <v>0.03</v>
      </c>
      <c r="G219" s="168">
        <v>0.03</v>
      </c>
      <c r="H219" s="169"/>
      <c r="I219" s="170">
        <v>4</v>
      </c>
      <c r="J219" s="170">
        <v>4</v>
      </c>
      <c r="K219" s="167"/>
      <c r="L219" s="171">
        <v>1654.3059000000001</v>
      </c>
      <c r="M219" s="171">
        <v>533.63896</v>
      </c>
      <c r="N219" s="171">
        <v>2187.9448600000001</v>
      </c>
      <c r="O219" s="166">
        <v>664.58241764655895</v>
      </c>
      <c r="P219" s="172">
        <v>266.572</v>
      </c>
      <c r="Q219" s="178">
        <v>2.4930691057071201</v>
      </c>
      <c r="R219" s="179">
        <v>1134.8116652603801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1725.140995</v>
      </c>
      <c r="Y219" s="166">
        <v>524.00697759736499</v>
      </c>
      <c r="Z219" s="177">
        <v>573</v>
      </c>
      <c r="AA219" s="188">
        <v>0.91449734310185904</v>
      </c>
      <c r="AB219" s="171">
        <v>-538.58257906556003</v>
      </c>
      <c r="AC219" s="168"/>
      <c r="AD219" s="168"/>
      <c r="AE219" s="176">
        <v>162</v>
      </c>
      <c r="AF219" s="176">
        <v>539</v>
      </c>
      <c r="AG219" s="167"/>
      <c r="AH219" s="180">
        <v>170.85</v>
      </c>
      <c r="AI219" s="166">
        <v>51.895231973494397</v>
      </c>
      <c r="AJ219" s="181" t="s">
        <v>53</v>
      </c>
      <c r="AK219" s="188">
        <v>0.82373384084911705</v>
      </c>
      <c r="AL219" s="171">
        <v>-78.041073588360007</v>
      </c>
      <c r="AM219" s="168"/>
      <c r="AN219" s="168"/>
      <c r="AO219" s="176">
        <v>37</v>
      </c>
      <c r="AP219" s="176">
        <v>79</v>
      </c>
      <c r="AQ219" s="167"/>
      <c r="AR219" s="180">
        <v>32.799999999999997</v>
      </c>
      <c r="AS219" s="166">
        <v>9.9629125474428797</v>
      </c>
      <c r="AT219" s="181" t="s">
        <v>54</v>
      </c>
      <c r="AU219" s="173">
        <v>0.62268203421517998</v>
      </c>
      <c r="AV219" s="174">
        <v>-30.410431387519999</v>
      </c>
      <c r="AW219" s="168"/>
      <c r="AX219" s="168"/>
      <c r="AY219" s="176">
        <v>20</v>
      </c>
      <c r="AZ219" s="176">
        <v>31</v>
      </c>
      <c r="BA219" s="167"/>
      <c r="BB219" s="184">
        <v>126.8</v>
      </c>
      <c r="BC219" s="180">
        <v>38.515161921212098</v>
      </c>
      <c r="BD219" s="181" t="s">
        <v>55</v>
      </c>
      <c r="BE219" s="178">
        <v>1.2035988100378801</v>
      </c>
      <c r="BF219" s="179">
        <v>0.37913722496000402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2">
        <v>0.83</v>
      </c>
      <c r="BN219" s="186">
        <v>1.1249999999999999E-3</v>
      </c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296</v>
      </c>
      <c r="D220" s="166">
        <v>3.7825528226</v>
      </c>
      <c r="E220" s="167"/>
      <c r="F220" s="168">
        <v>0.01</v>
      </c>
      <c r="G220" s="168">
        <v>0.01</v>
      </c>
      <c r="H220" s="169"/>
      <c r="I220" s="170">
        <v>2</v>
      </c>
      <c r="J220" s="170">
        <v>2</v>
      </c>
      <c r="K220" s="167"/>
      <c r="L220" s="171">
        <v>1603.44165</v>
      </c>
      <c r="M220" s="171">
        <v>2367.96497</v>
      </c>
      <c r="N220" s="171">
        <v>3971.4066200000002</v>
      </c>
      <c r="O220" s="166">
        <v>1049.9276034617801</v>
      </c>
      <c r="P220" s="172">
        <v>255.06700000000001</v>
      </c>
      <c r="Q220" s="178">
        <v>4.1162816180132298</v>
      </c>
      <c r="R220" s="179">
        <v>2813.6413390374601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1843.06087</v>
      </c>
      <c r="Y220" s="166">
        <v>487.25317436099698</v>
      </c>
      <c r="Z220" s="177">
        <v>573</v>
      </c>
      <c r="AA220" s="188">
        <v>0.85035458003664399</v>
      </c>
      <c r="AB220" s="171">
        <v>-757.82245081975998</v>
      </c>
      <c r="AC220" s="168"/>
      <c r="AD220" s="168"/>
      <c r="AE220" s="176">
        <v>325</v>
      </c>
      <c r="AF220" s="176">
        <v>758</v>
      </c>
      <c r="AG220" s="167"/>
      <c r="AH220" s="180">
        <v>117.4</v>
      </c>
      <c r="AI220" s="166">
        <v>31.0372400614099</v>
      </c>
      <c r="AJ220" s="181" t="s">
        <v>53</v>
      </c>
      <c r="AK220" s="173">
        <v>0.49265460414936402</v>
      </c>
      <c r="AL220" s="174">
        <v>-168.56099338856001</v>
      </c>
      <c r="AM220" s="168"/>
      <c r="AN220" s="168"/>
      <c r="AO220" s="176">
        <v>121</v>
      </c>
      <c r="AP220" s="176">
        <v>169</v>
      </c>
      <c r="AQ220" s="167"/>
      <c r="AR220" s="180">
        <v>13</v>
      </c>
      <c r="AS220" s="166">
        <v>3.4368323747728202</v>
      </c>
      <c r="AT220" s="181" t="s">
        <v>54</v>
      </c>
      <c r="AU220" s="173">
        <v>0.21480202342330099</v>
      </c>
      <c r="AV220" s="174">
        <v>-59.625014193920002</v>
      </c>
      <c r="AW220" s="168"/>
      <c r="AX220" s="168"/>
      <c r="AY220" s="176">
        <v>48</v>
      </c>
      <c r="AZ220" s="176">
        <v>60</v>
      </c>
      <c r="BA220" s="167"/>
      <c r="BB220" s="184">
        <v>113.6</v>
      </c>
      <c r="BC220" s="180">
        <v>30.032627521091701</v>
      </c>
      <c r="BD220" s="181" t="s">
        <v>55</v>
      </c>
      <c r="BE220" s="188">
        <v>0.93851961003411699</v>
      </c>
      <c r="BF220" s="171">
        <v>-31.650028387839999</v>
      </c>
      <c r="BG220" s="168"/>
      <c r="BH220" s="168"/>
      <c r="BI220" s="176">
        <v>8</v>
      </c>
      <c r="BJ220" s="176">
        <v>32</v>
      </c>
      <c r="BK220" s="169"/>
      <c r="BL220" s="185">
        <v>0.8</v>
      </c>
      <c r="BM220" s="188">
        <v>0.79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297</v>
      </c>
      <c r="D221" s="166">
        <v>5.9821857504000002</v>
      </c>
      <c r="E221" s="167"/>
      <c r="F221" s="168">
        <v>3.7999999999999999E-2</v>
      </c>
      <c r="G221" s="168">
        <v>3.7999999999999999E-2</v>
      </c>
      <c r="H221" s="169"/>
      <c r="I221" s="170">
        <v>5</v>
      </c>
      <c r="J221" s="170">
        <v>5</v>
      </c>
      <c r="K221" s="167"/>
      <c r="L221" s="171">
        <v>3544.6969399999998</v>
      </c>
      <c r="M221" s="171">
        <v>4741.8713500000003</v>
      </c>
      <c r="N221" s="171">
        <v>8286.5682899999993</v>
      </c>
      <c r="O221" s="166">
        <v>1385.2074535542299</v>
      </c>
      <c r="P221" s="172">
        <v>287.5</v>
      </c>
      <c r="Q221" s="178">
        <v>4.8181128819277603</v>
      </c>
      <c r="R221" s="179">
        <v>6222.7142061120003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3692.2865849999998</v>
      </c>
      <c r="Y221" s="166">
        <v>617.21363044487805</v>
      </c>
      <c r="Z221" s="177">
        <v>573</v>
      </c>
      <c r="AA221" s="182">
        <v>1.07716165871706</v>
      </c>
      <c r="AB221" s="183">
        <v>-421.06433697504099</v>
      </c>
      <c r="AC221" s="168">
        <v>8.0000000000000002E-3</v>
      </c>
      <c r="AD221" s="168">
        <v>8.0000000000000002E-3</v>
      </c>
      <c r="AE221" s="176">
        <v>0</v>
      </c>
      <c r="AF221" s="176">
        <v>422</v>
      </c>
      <c r="AG221" s="167"/>
      <c r="AH221" s="180">
        <v>360.85</v>
      </c>
      <c r="AI221" s="166">
        <v>60.3207615169542</v>
      </c>
      <c r="AJ221" s="181" t="s">
        <v>53</v>
      </c>
      <c r="AK221" s="188">
        <v>0.95747240503101905</v>
      </c>
      <c r="AL221" s="171">
        <v>-91.403242730239995</v>
      </c>
      <c r="AM221" s="168"/>
      <c r="AN221" s="168"/>
      <c r="AO221" s="176">
        <v>17</v>
      </c>
      <c r="AP221" s="176">
        <v>92</v>
      </c>
      <c r="AQ221" s="167"/>
      <c r="AR221" s="180">
        <v>53.7</v>
      </c>
      <c r="AS221" s="166">
        <v>8.9766520533752008</v>
      </c>
      <c r="AT221" s="181" t="s">
        <v>54</v>
      </c>
      <c r="AU221" s="173">
        <v>0.56104075333595005</v>
      </c>
      <c r="AV221" s="174">
        <v>-61.15796640768</v>
      </c>
      <c r="AW221" s="168"/>
      <c r="AX221" s="168"/>
      <c r="AY221" s="176">
        <v>43</v>
      </c>
      <c r="AZ221" s="176">
        <v>62</v>
      </c>
      <c r="BA221" s="167"/>
      <c r="BB221" s="184">
        <v>253.2</v>
      </c>
      <c r="BC221" s="180">
        <v>42.325666665076298</v>
      </c>
      <c r="BD221" s="181" t="s">
        <v>55</v>
      </c>
      <c r="BE221" s="178">
        <v>1.3226770832836401</v>
      </c>
      <c r="BF221" s="179">
        <v>23.484067184640001</v>
      </c>
      <c r="BG221" s="168">
        <v>0.02</v>
      </c>
      <c r="BH221" s="168">
        <v>0.02</v>
      </c>
      <c r="BI221" s="176">
        <v>0</v>
      </c>
      <c r="BJ221" s="176">
        <v>0</v>
      </c>
      <c r="BK221" s="169"/>
      <c r="BL221" s="185">
        <v>0.8</v>
      </c>
      <c r="BM221" s="182">
        <v>0.83</v>
      </c>
      <c r="BN221" s="186">
        <v>1.1249999999999999E-3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298</v>
      </c>
      <c r="D222" s="166">
        <v>5.6556242558000003</v>
      </c>
      <c r="E222" s="167"/>
      <c r="F222" s="168">
        <v>0.03</v>
      </c>
      <c r="G222" s="168">
        <v>0.03</v>
      </c>
      <c r="H222" s="169"/>
      <c r="I222" s="170">
        <v>3</v>
      </c>
      <c r="J222" s="170">
        <v>3</v>
      </c>
      <c r="K222" s="167"/>
      <c r="L222" s="171">
        <v>2904.9499700000001</v>
      </c>
      <c r="M222" s="171">
        <v>2407.3156399999998</v>
      </c>
      <c r="N222" s="171">
        <v>5312.2656100000004</v>
      </c>
      <c r="O222" s="166">
        <v>939.28899264340703</v>
      </c>
      <c r="P222" s="172">
        <v>221.803</v>
      </c>
      <c r="Q222" s="178">
        <v>4.2347893970929498</v>
      </c>
      <c r="R222" s="179">
        <v>3806.9442978289499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3113.0584450000001</v>
      </c>
      <c r="Y222" s="166">
        <v>550.43586776605105</v>
      </c>
      <c r="Z222" s="177">
        <v>573</v>
      </c>
      <c r="AA222" s="188">
        <v>0.96062106067373698</v>
      </c>
      <c r="AB222" s="171">
        <v>-775.74879328808095</v>
      </c>
      <c r="AC222" s="168"/>
      <c r="AD222" s="168"/>
      <c r="AE222" s="176">
        <v>128</v>
      </c>
      <c r="AF222" s="176">
        <v>776</v>
      </c>
      <c r="AG222" s="167"/>
      <c r="AH222" s="180">
        <v>289.64999999999998</v>
      </c>
      <c r="AI222" s="166">
        <v>51.214505578752998</v>
      </c>
      <c r="AJ222" s="181" t="s">
        <v>53</v>
      </c>
      <c r="AK222" s="188">
        <v>0.81292865998020702</v>
      </c>
      <c r="AL222" s="171">
        <v>-137.91519373848001</v>
      </c>
      <c r="AM222" s="168"/>
      <c r="AN222" s="168"/>
      <c r="AO222" s="176">
        <v>67</v>
      </c>
      <c r="AP222" s="176">
        <v>138</v>
      </c>
      <c r="AQ222" s="167"/>
      <c r="AR222" s="180">
        <v>27.6</v>
      </c>
      <c r="AS222" s="166">
        <v>4.8800978904663701</v>
      </c>
      <c r="AT222" s="181" t="s">
        <v>54</v>
      </c>
      <c r="AU222" s="173">
        <v>0.30500611815414802</v>
      </c>
      <c r="AV222" s="174">
        <v>-80.987985711359997</v>
      </c>
      <c r="AW222" s="168"/>
      <c r="AX222" s="168"/>
      <c r="AY222" s="176">
        <v>63</v>
      </c>
      <c r="AZ222" s="176">
        <v>81</v>
      </c>
      <c r="BA222" s="167"/>
      <c r="BB222" s="184">
        <v>261.8</v>
      </c>
      <c r="BC222" s="180">
        <v>46.290203903046901</v>
      </c>
      <c r="BD222" s="181" t="s">
        <v>55</v>
      </c>
      <c r="BE222" s="178">
        <v>1.4465688719702201</v>
      </c>
      <c r="BF222" s="179">
        <v>44.624028577280001</v>
      </c>
      <c r="BG222" s="168">
        <v>0.02</v>
      </c>
      <c r="BH222" s="168">
        <v>0.02</v>
      </c>
      <c r="BI222" s="176">
        <v>0</v>
      </c>
      <c r="BJ222" s="176">
        <v>0</v>
      </c>
      <c r="BK222" s="169"/>
      <c r="BL222" s="185">
        <v>0.8</v>
      </c>
      <c r="BM222" s="188">
        <v>0.77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299</v>
      </c>
      <c r="C223" s="165" t="s">
        <v>300</v>
      </c>
      <c r="D223" s="166">
        <v>2.4462577517000001</v>
      </c>
      <c r="E223" s="167"/>
      <c r="F223" s="168">
        <v>5.3999999999999999E-2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571.15257999999994</v>
      </c>
      <c r="M223" s="171">
        <v>800.18910000000005</v>
      </c>
      <c r="N223" s="171">
        <v>1371.34168</v>
      </c>
      <c r="O223" s="166">
        <v>560.58756647659095</v>
      </c>
      <c r="P223" s="172">
        <v>232.92099999999999</v>
      </c>
      <c r="Q223" s="178">
        <v>2.4067712506669299</v>
      </c>
      <c r="R223" s="179">
        <v>687.59991785954105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2203.4871400000002</v>
      </c>
      <c r="Y223" s="166">
        <v>900.75836794741303</v>
      </c>
      <c r="Z223" s="177">
        <v>573</v>
      </c>
      <c r="AA223" s="178">
        <v>1.5720041325434799</v>
      </c>
      <c r="AB223" s="179">
        <v>521.44030993108004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160.19999999999999</v>
      </c>
      <c r="AI223" s="166">
        <v>65.487784305914104</v>
      </c>
      <c r="AJ223" s="181" t="s">
        <v>53</v>
      </c>
      <c r="AK223" s="182">
        <v>1.03948863977641</v>
      </c>
      <c r="AL223" s="183">
        <v>-24.73708602852</v>
      </c>
      <c r="AM223" s="168">
        <v>4.0000000000000001E-3</v>
      </c>
      <c r="AN223" s="168">
        <v>4.0000000000000001E-3</v>
      </c>
      <c r="AO223" s="176">
        <v>0</v>
      </c>
      <c r="AP223" s="176">
        <v>25</v>
      </c>
      <c r="AQ223" s="167"/>
      <c r="AR223" s="180">
        <v>11</v>
      </c>
      <c r="AS223" s="166">
        <v>4.4966643406058404</v>
      </c>
      <c r="AT223" s="181" t="s">
        <v>54</v>
      </c>
      <c r="AU223" s="173">
        <v>0.28104152128786503</v>
      </c>
      <c r="AV223" s="174">
        <v>-35.968148832639997</v>
      </c>
      <c r="AW223" s="168"/>
      <c r="AX223" s="168"/>
      <c r="AY223" s="176">
        <v>29</v>
      </c>
      <c r="AZ223" s="176">
        <v>36</v>
      </c>
      <c r="BA223" s="167"/>
      <c r="BB223" s="184">
        <v>100.6</v>
      </c>
      <c r="BC223" s="180">
        <v>41.124039333177002</v>
      </c>
      <c r="BD223" s="181" t="s">
        <v>55</v>
      </c>
      <c r="BE223" s="178">
        <v>1.28512622916178</v>
      </c>
      <c r="BF223" s="179">
        <v>6.66370233472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0.86</v>
      </c>
      <c r="BN223" s="186">
        <v>2.2499999999999998E-3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299</v>
      </c>
      <c r="C224" s="165" t="s">
        <v>301</v>
      </c>
      <c r="D224" s="166">
        <v>3.2867156133000002</v>
      </c>
      <c r="E224" s="167"/>
      <c r="F224" s="168">
        <v>5.5E-2</v>
      </c>
      <c r="G224" s="168">
        <v>5.5E-2</v>
      </c>
      <c r="H224" s="169"/>
      <c r="I224" s="170">
        <v>5</v>
      </c>
      <c r="J224" s="170">
        <v>5</v>
      </c>
      <c r="K224" s="167"/>
      <c r="L224" s="171">
        <v>446.13511</v>
      </c>
      <c r="M224" s="171">
        <v>1975.7483500000001</v>
      </c>
      <c r="N224" s="171">
        <v>2421.88346</v>
      </c>
      <c r="O224" s="166">
        <v>736.87040345067396</v>
      </c>
      <c r="P224" s="172">
        <v>222.845</v>
      </c>
      <c r="Q224" s="178">
        <v>3.3066499291017202</v>
      </c>
      <c r="R224" s="179">
        <v>1542.9696909849899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2224.3635199999999</v>
      </c>
      <c r="Y224" s="166">
        <v>676.77395360855303</v>
      </c>
      <c r="Z224" s="177">
        <v>573</v>
      </c>
      <c r="AA224" s="182">
        <v>1.1811063762802001</v>
      </c>
      <c r="AB224" s="183">
        <v>-35.582135705080397</v>
      </c>
      <c r="AC224" s="168">
        <v>1.7999999999999999E-2</v>
      </c>
      <c r="AD224" s="168">
        <v>1.7999999999999999E-2</v>
      </c>
      <c r="AE224" s="176">
        <v>0</v>
      </c>
      <c r="AF224" s="176">
        <v>36</v>
      </c>
      <c r="AG224" s="167"/>
      <c r="AH224" s="180">
        <v>220.85</v>
      </c>
      <c r="AI224" s="166">
        <v>67.194739668473304</v>
      </c>
      <c r="AJ224" s="181" t="s">
        <v>53</v>
      </c>
      <c r="AK224" s="182">
        <v>1.0665831693408501</v>
      </c>
      <c r="AL224" s="183">
        <v>-27.62570036548</v>
      </c>
      <c r="AM224" s="168">
        <v>7.0000000000000001E-3</v>
      </c>
      <c r="AN224" s="168">
        <v>7.0000000000000001E-3</v>
      </c>
      <c r="AO224" s="176">
        <v>0</v>
      </c>
      <c r="AP224" s="176">
        <v>28</v>
      </c>
      <c r="AQ224" s="167"/>
      <c r="AR224" s="180">
        <v>31.2</v>
      </c>
      <c r="AS224" s="166">
        <v>9.4927592377467302</v>
      </c>
      <c r="AT224" s="181" t="s">
        <v>54</v>
      </c>
      <c r="AU224" s="173">
        <v>0.59329745235917097</v>
      </c>
      <c r="AV224" s="174">
        <v>-31.904939775359999</v>
      </c>
      <c r="AW224" s="168"/>
      <c r="AX224" s="168"/>
      <c r="AY224" s="176">
        <v>22</v>
      </c>
      <c r="AZ224" s="176">
        <v>32</v>
      </c>
      <c r="BA224" s="167"/>
      <c r="BB224" s="184">
        <v>168.6</v>
      </c>
      <c r="BC224" s="180">
        <v>51.297410496285202</v>
      </c>
      <c r="BD224" s="181" t="s">
        <v>55</v>
      </c>
      <c r="BE224" s="178">
        <v>1.6030440780089099</v>
      </c>
      <c r="BF224" s="179">
        <v>42.390120449279998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299</v>
      </c>
      <c r="C225" s="165" t="s">
        <v>302</v>
      </c>
      <c r="D225" s="166">
        <v>2.3582831221</v>
      </c>
      <c r="E225" s="167"/>
      <c r="F225" s="168">
        <v>3.9E-2</v>
      </c>
      <c r="G225" s="168">
        <v>3.9E-2</v>
      </c>
      <c r="H225" s="169"/>
      <c r="I225" s="170">
        <v>5</v>
      </c>
      <c r="J225" s="170">
        <v>5</v>
      </c>
      <c r="K225" s="167"/>
      <c r="L225" s="171">
        <v>1106.2865999999999</v>
      </c>
      <c r="M225" s="171">
        <v>914.7</v>
      </c>
      <c r="N225" s="171">
        <v>2020.9866</v>
      </c>
      <c r="O225" s="166">
        <v>856.97369457504101</v>
      </c>
      <c r="P225" s="172">
        <v>212.5</v>
      </c>
      <c r="Q225" s="178">
        <v>4.0328173862354904</v>
      </c>
      <c r="R225" s="179">
        <v>1419.6244038645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1762.977545</v>
      </c>
      <c r="Y225" s="166">
        <v>747.56823236308696</v>
      </c>
      <c r="Z225" s="177">
        <v>573</v>
      </c>
      <c r="AA225" s="178">
        <v>1.3046566009827001</v>
      </c>
      <c r="AB225" s="179">
        <v>141.42207024403999</v>
      </c>
      <c r="AC225" s="168">
        <v>0.02</v>
      </c>
      <c r="AD225" s="168">
        <v>0.02</v>
      </c>
      <c r="AE225" s="176">
        <v>0</v>
      </c>
      <c r="AF225" s="176">
        <v>0</v>
      </c>
      <c r="AG225" s="167"/>
      <c r="AH225" s="180">
        <v>129.80000000000001</v>
      </c>
      <c r="AI225" s="166">
        <v>55.040041114493398</v>
      </c>
      <c r="AJ225" s="181" t="s">
        <v>53</v>
      </c>
      <c r="AK225" s="188">
        <v>0.87365144626180102</v>
      </c>
      <c r="AL225" s="171">
        <v>-48.48620403076</v>
      </c>
      <c r="AM225" s="168"/>
      <c r="AN225" s="168"/>
      <c r="AO225" s="176">
        <v>19</v>
      </c>
      <c r="AP225" s="176">
        <v>49</v>
      </c>
      <c r="AQ225" s="167"/>
      <c r="AR225" s="180">
        <v>21.6</v>
      </c>
      <c r="AS225" s="166">
        <v>9.1592056091915204</v>
      </c>
      <c r="AT225" s="181" t="s">
        <v>54</v>
      </c>
      <c r="AU225" s="173">
        <v>0.57245035057447002</v>
      </c>
      <c r="AV225" s="174">
        <v>-23.679035944319999</v>
      </c>
      <c r="AW225" s="168"/>
      <c r="AX225" s="168"/>
      <c r="AY225" s="176">
        <v>17</v>
      </c>
      <c r="AZ225" s="176">
        <v>24</v>
      </c>
      <c r="BA225" s="167"/>
      <c r="BB225" s="184">
        <v>82.6</v>
      </c>
      <c r="BC225" s="180">
        <v>35.025480709223103</v>
      </c>
      <c r="BD225" s="181" t="s">
        <v>55</v>
      </c>
      <c r="BE225" s="182">
        <v>1.09454627216322</v>
      </c>
      <c r="BF225" s="183">
        <v>-7.9580718886399904</v>
      </c>
      <c r="BG225" s="168">
        <v>8.9999999999999993E-3</v>
      </c>
      <c r="BH225" s="168">
        <v>8.9999999999999993E-3</v>
      </c>
      <c r="BI225" s="176">
        <v>0</v>
      </c>
      <c r="BJ225" s="176">
        <v>8</v>
      </c>
      <c r="BK225" s="169"/>
      <c r="BL225" s="185">
        <v>0.8</v>
      </c>
      <c r="BM225" s="182">
        <v>0.83</v>
      </c>
      <c r="BN225" s="186">
        <v>1.1249999999999999E-3</v>
      </c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299</v>
      </c>
      <c r="C226" s="165" t="s">
        <v>303</v>
      </c>
      <c r="D226" s="166">
        <v>2.9549106546999999</v>
      </c>
      <c r="E226" s="167"/>
      <c r="F226" s="168">
        <v>7.0000000000000007E-2</v>
      </c>
      <c r="G226" s="168">
        <v>7.0000000000000007E-2</v>
      </c>
      <c r="H226" s="169"/>
      <c r="I226" s="170">
        <v>5</v>
      </c>
      <c r="J226" s="170">
        <v>5</v>
      </c>
      <c r="K226" s="167"/>
      <c r="L226" s="171">
        <v>985.61950000000002</v>
      </c>
      <c r="M226" s="171">
        <v>2375.7565800000002</v>
      </c>
      <c r="N226" s="171">
        <v>3361.37608</v>
      </c>
      <c r="O226" s="166">
        <v>1137.5559104142401</v>
      </c>
      <c r="P226" s="172">
        <v>229.05500000000001</v>
      </c>
      <c r="Q226" s="178">
        <v>4.9663002790344697</v>
      </c>
      <c r="R226" s="179">
        <v>2549.1716079852299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2069.0597499999999</v>
      </c>
      <c r="Y226" s="166">
        <v>700.21059577859296</v>
      </c>
      <c r="Z226" s="177">
        <v>573</v>
      </c>
      <c r="AA226" s="178">
        <v>1.22200802055601</v>
      </c>
      <c r="AB226" s="179">
        <v>37.263183828279601</v>
      </c>
      <c r="AC226" s="168">
        <v>0.02</v>
      </c>
      <c r="AD226" s="168">
        <v>0.02</v>
      </c>
      <c r="AE226" s="176">
        <v>0</v>
      </c>
      <c r="AF226" s="176">
        <v>0</v>
      </c>
      <c r="AG226" s="167"/>
      <c r="AH226" s="180">
        <v>230</v>
      </c>
      <c r="AI226" s="166">
        <v>77.836532767638204</v>
      </c>
      <c r="AJ226" s="181" t="s">
        <v>53</v>
      </c>
      <c r="AK226" s="178">
        <v>1.2355005201212399</v>
      </c>
      <c r="AL226" s="179">
        <v>6.6087545046799798</v>
      </c>
      <c r="AM226" s="168">
        <v>0.02</v>
      </c>
      <c r="AN226" s="168">
        <v>0.02</v>
      </c>
      <c r="AO226" s="176">
        <v>0</v>
      </c>
      <c r="AP226" s="176">
        <v>0</v>
      </c>
      <c r="AQ226" s="167"/>
      <c r="AR226" s="180">
        <v>29.1</v>
      </c>
      <c r="AS226" s="166">
        <v>9.8480134936446699</v>
      </c>
      <c r="AT226" s="181" t="s">
        <v>54</v>
      </c>
      <c r="AU226" s="173">
        <v>0.61550084335279198</v>
      </c>
      <c r="AV226" s="174">
        <v>-27.634284570239998</v>
      </c>
      <c r="AW226" s="168"/>
      <c r="AX226" s="168"/>
      <c r="AY226" s="176">
        <v>19</v>
      </c>
      <c r="AZ226" s="176">
        <v>28</v>
      </c>
      <c r="BA226" s="167"/>
      <c r="BB226" s="184">
        <v>132.6</v>
      </c>
      <c r="BC226" s="180">
        <v>44.874453239081902</v>
      </c>
      <c r="BD226" s="181" t="s">
        <v>55</v>
      </c>
      <c r="BE226" s="178">
        <v>1.4023266637213101</v>
      </c>
      <c r="BF226" s="179">
        <v>19.131430859520002</v>
      </c>
      <c r="BG226" s="168">
        <v>0.02</v>
      </c>
      <c r="BH226" s="168">
        <v>0.02</v>
      </c>
      <c r="BI226" s="176">
        <v>0</v>
      </c>
      <c r="BJ226" s="176">
        <v>0</v>
      </c>
      <c r="BK226" s="169"/>
      <c r="BL226" s="185">
        <v>0.8</v>
      </c>
      <c r="BM226" s="188">
        <v>0.77</v>
      </c>
      <c r="BN226" s="186"/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299</v>
      </c>
      <c r="C227" s="165" t="s">
        <v>304</v>
      </c>
      <c r="D227" s="166">
        <v>3.2319854415</v>
      </c>
      <c r="E227" s="167"/>
      <c r="F227" s="168">
        <v>0.01</v>
      </c>
      <c r="G227" s="168">
        <v>0.01</v>
      </c>
      <c r="H227" s="169"/>
      <c r="I227" s="170">
        <v>2</v>
      </c>
      <c r="J227" s="170">
        <v>2</v>
      </c>
      <c r="K227" s="167"/>
      <c r="L227" s="171">
        <v>1043.40255</v>
      </c>
      <c r="M227" s="171">
        <v>-1.6969000000000001</v>
      </c>
      <c r="N227" s="171">
        <v>1041.7056500000001</v>
      </c>
      <c r="O227" s="166">
        <v>322.31136830756702</v>
      </c>
      <c r="P227" s="172">
        <v>242.61199999999999</v>
      </c>
      <c r="Q227" s="178">
        <v>1.3285054667846901</v>
      </c>
      <c r="R227" s="179">
        <v>100.763507680163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1397.829765</v>
      </c>
      <c r="Y227" s="166">
        <v>432.49878141507099</v>
      </c>
      <c r="Z227" s="177">
        <v>573</v>
      </c>
      <c r="AA227" s="173">
        <v>0.754797175244452</v>
      </c>
      <c r="AB227" s="174">
        <v>-824.48342457540002</v>
      </c>
      <c r="AC227" s="168"/>
      <c r="AD227" s="168"/>
      <c r="AE227" s="176">
        <v>455</v>
      </c>
      <c r="AF227" s="176">
        <v>825</v>
      </c>
      <c r="AG227" s="167"/>
      <c r="AH227" s="180">
        <v>170.8</v>
      </c>
      <c r="AI227" s="166">
        <v>52.846772701033501</v>
      </c>
      <c r="AJ227" s="181" t="s">
        <v>53</v>
      </c>
      <c r="AK227" s="188">
        <v>0.83883766192116704</v>
      </c>
      <c r="AL227" s="171">
        <v>-73.538099377400002</v>
      </c>
      <c r="AM227" s="168"/>
      <c r="AN227" s="168"/>
      <c r="AO227" s="176">
        <v>33</v>
      </c>
      <c r="AP227" s="176">
        <v>74</v>
      </c>
      <c r="AQ227" s="167"/>
      <c r="AR227" s="180">
        <v>12.8</v>
      </c>
      <c r="AS227" s="166">
        <v>3.9604138792343599</v>
      </c>
      <c r="AT227" s="181" t="s">
        <v>54</v>
      </c>
      <c r="AU227" s="173">
        <v>0.247525867452147</v>
      </c>
      <c r="AV227" s="174">
        <v>-49.254120476799997</v>
      </c>
      <c r="AW227" s="168"/>
      <c r="AX227" s="168"/>
      <c r="AY227" s="176">
        <v>39</v>
      </c>
      <c r="AZ227" s="176">
        <v>50</v>
      </c>
      <c r="BA227" s="167"/>
      <c r="BB227" s="184">
        <v>88</v>
      </c>
      <c r="BC227" s="180">
        <v>27.227845419736202</v>
      </c>
      <c r="BD227" s="181" t="s">
        <v>55</v>
      </c>
      <c r="BE227" s="188">
        <v>0.85087016936675697</v>
      </c>
      <c r="BF227" s="171">
        <v>-36.108240953600003</v>
      </c>
      <c r="BG227" s="168"/>
      <c r="BH227" s="168"/>
      <c r="BI227" s="176">
        <v>16</v>
      </c>
      <c r="BJ227" s="176">
        <v>37</v>
      </c>
      <c r="BK227" s="169"/>
      <c r="BL227" s="185">
        <v>0.8</v>
      </c>
      <c r="BM227" s="188">
        <v>0.75</v>
      </c>
      <c r="BN227" s="186"/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299</v>
      </c>
      <c r="C228" s="165" t="s">
        <v>305</v>
      </c>
      <c r="D228" s="166">
        <v>2.8950360468</v>
      </c>
      <c r="E228" s="167"/>
      <c r="F228" s="168">
        <v>4.3999999999999997E-2</v>
      </c>
      <c r="G228" s="168">
        <v>4.3999999999999997E-2</v>
      </c>
      <c r="H228" s="169"/>
      <c r="I228" s="170">
        <v>7</v>
      </c>
      <c r="J228" s="170">
        <v>7</v>
      </c>
      <c r="K228" s="167"/>
      <c r="L228" s="171">
        <v>841.94322999999997</v>
      </c>
      <c r="M228" s="171">
        <v>2078.6060299999999</v>
      </c>
      <c r="N228" s="171">
        <v>2920.5492599999998</v>
      </c>
      <c r="O228" s="166">
        <v>1008.81274456952</v>
      </c>
      <c r="P228" s="172">
        <v>215.88200000000001</v>
      </c>
      <c r="Q228" s="178">
        <v>4.6729822058787702</v>
      </c>
      <c r="R228" s="179">
        <v>2170.5658537736699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1703.96992</v>
      </c>
      <c r="Y228" s="166">
        <v>588.58331725557196</v>
      </c>
      <c r="Z228" s="177">
        <v>573</v>
      </c>
      <c r="AA228" s="182">
        <v>1.02719601615283</v>
      </c>
      <c r="AB228" s="183">
        <v>-286.65686577968</v>
      </c>
      <c r="AC228" s="168">
        <v>3.0000000000000001E-3</v>
      </c>
      <c r="AD228" s="168">
        <v>3.0000000000000001E-3</v>
      </c>
      <c r="AE228" s="176">
        <v>0</v>
      </c>
      <c r="AF228" s="176">
        <v>287</v>
      </c>
      <c r="AG228" s="167"/>
      <c r="AH228" s="180">
        <v>189.5</v>
      </c>
      <c r="AI228" s="166">
        <v>65.456870635328301</v>
      </c>
      <c r="AJ228" s="181" t="s">
        <v>53</v>
      </c>
      <c r="AK228" s="182">
        <v>1.0389979465925101</v>
      </c>
      <c r="AL228" s="183">
        <v>-29.364725138080001</v>
      </c>
      <c r="AM228" s="168">
        <v>4.0000000000000001E-3</v>
      </c>
      <c r="AN228" s="168">
        <v>4.0000000000000001E-3</v>
      </c>
      <c r="AO228" s="176">
        <v>0</v>
      </c>
      <c r="AP228" s="176">
        <v>30</v>
      </c>
      <c r="AQ228" s="167"/>
      <c r="AR228" s="180">
        <v>52.8</v>
      </c>
      <c r="AS228" s="166">
        <v>18.238114878867201</v>
      </c>
      <c r="AT228" s="181" t="s">
        <v>54</v>
      </c>
      <c r="AU228" s="182">
        <v>1.1398821799292</v>
      </c>
      <c r="AV228" s="183">
        <v>-2.7846920985599901</v>
      </c>
      <c r="AW228" s="168">
        <v>7.0000000000000001E-3</v>
      </c>
      <c r="AX228" s="168">
        <v>7.0000000000000001E-3</v>
      </c>
      <c r="AY228" s="176">
        <v>0</v>
      </c>
      <c r="AZ228" s="176">
        <v>3</v>
      </c>
      <c r="BA228" s="167"/>
      <c r="BB228" s="184">
        <v>132.6</v>
      </c>
      <c r="BC228" s="180">
        <v>45.8025385026097</v>
      </c>
      <c r="BD228" s="181" t="s">
        <v>55</v>
      </c>
      <c r="BE228" s="178">
        <v>1.43132932820655</v>
      </c>
      <c r="BF228" s="179">
        <v>21.430615802879998</v>
      </c>
      <c r="BG228" s="168">
        <v>0.02</v>
      </c>
      <c r="BH228" s="168">
        <v>0.02</v>
      </c>
      <c r="BI228" s="176">
        <v>0</v>
      </c>
      <c r="BJ228" s="176">
        <v>0</v>
      </c>
      <c r="BK228" s="169"/>
      <c r="BL228" s="185">
        <v>0.8</v>
      </c>
      <c r="BM228" s="182">
        <v>0.81</v>
      </c>
      <c r="BN228" s="186">
        <v>3.7500000000000001E-4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299</v>
      </c>
      <c r="C229" s="165" t="s">
        <v>306</v>
      </c>
      <c r="D229" s="166">
        <v>9.4580011959999997</v>
      </c>
      <c r="E229" s="167"/>
      <c r="F229" s="168">
        <v>3.9E-2</v>
      </c>
      <c r="G229" s="168">
        <v>3.9E-2</v>
      </c>
      <c r="H229" s="169"/>
      <c r="I229" s="170">
        <v>5</v>
      </c>
      <c r="J229" s="170">
        <v>5</v>
      </c>
      <c r="K229" s="167"/>
      <c r="L229" s="171">
        <v>6529.8194999999996</v>
      </c>
      <c r="M229" s="171">
        <v>-1461.6306400000001</v>
      </c>
      <c r="N229" s="171">
        <v>5068.1888600000002</v>
      </c>
      <c r="O229" s="166">
        <v>535.86257338849305</v>
      </c>
      <c r="P229" s="172">
        <v>232.92099999999999</v>
      </c>
      <c r="Q229" s="178">
        <v>2.3006194091064902</v>
      </c>
      <c r="R229" s="179">
        <v>2424.6283441117798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5725.0660749999997</v>
      </c>
      <c r="Y229" s="166">
        <v>605.31458564641105</v>
      </c>
      <c r="Z229" s="177">
        <v>573</v>
      </c>
      <c r="AA229" s="182">
        <v>1.05639543742829</v>
      </c>
      <c r="AB229" s="183">
        <v>-778.25554736959998</v>
      </c>
      <c r="AC229" s="168">
        <v>6.0000000000000001E-3</v>
      </c>
      <c r="AD229" s="168">
        <v>6.0000000000000001E-3</v>
      </c>
      <c r="AE229" s="176">
        <v>0</v>
      </c>
      <c r="AF229" s="176">
        <v>779</v>
      </c>
      <c r="AG229" s="167"/>
      <c r="AH229" s="180">
        <v>614.29999999999995</v>
      </c>
      <c r="AI229" s="166">
        <v>64.950298405523696</v>
      </c>
      <c r="AJ229" s="181" t="s">
        <v>53</v>
      </c>
      <c r="AK229" s="182">
        <v>1.0309571175479999</v>
      </c>
      <c r="AL229" s="183">
        <v>-100.72489041759999</v>
      </c>
      <c r="AM229" s="168">
        <v>3.0000000000000001E-3</v>
      </c>
      <c r="AN229" s="168">
        <v>3.0000000000000001E-3</v>
      </c>
      <c r="AO229" s="176">
        <v>0</v>
      </c>
      <c r="AP229" s="176">
        <v>101</v>
      </c>
      <c r="AQ229" s="167"/>
      <c r="AR229" s="180">
        <v>50.8</v>
      </c>
      <c r="AS229" s="166">
        <v>5.3711137213097899</v>
      </c>
      <c r="AT229" s="181" t="s">
        <v>54</v>
      </c>
      <c r="AU229" s="173">
        <v>0.33569460758186198</v>
      </c>
      <c r="AV229" s="174">
        <v>-130.79362296319999</v>
      </c>
      <c r="AW229" s="168"/>
      <c r="AX229" s="168"/>
      <c r="AY229" s="176">
        <v>101</v>
      </c>
      <c r="AZ229" s="176">
        <v>131</v>
      </c>
      <c r="BA229" s="167"/>
      <c r="BB229" s="184">
        <v>384</v>
      </c>
      <c r="BC229" s="180">
        <v>40.600544665018901</v>
      </c>
      <c r="BD229" s="181" t="s">
        <v>55</v>
      </c>
      <c r="BE229" s="178">
        <v>1.26876702078184</v>
      </c>
      <c r="BF229" s="179">
        <v>20.812754073599901</v>
      </c>
      <c r="BG229" s="168">
        <v>0.02</v>
      </c>
      <c r="BH229" s="168">
        <v>0.02</v>
      </c>
      <c r="BI229" s="176">
        <v>0</v>
      </c>
      <c r="BJ229" s="176">
        <v>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299</v>
      </c>
      <c r="C230" s="165" t="s">
        <v>307</v>
      </c>
      <c r="D230" s="166">
        <v>2.4953960784999998</v>
      </c>
      <c r="E230" s="167"/>
      <c r="F230" s="168">
        <v>3.7999999999999999E-2</v>
      </c>
      <c r="G230" s="168">
        <v>3.7999999999999999E-2</v>
      </c>
      <c r="H230" s="169"/>
      <c r="I230" s="170">
        <v>5</v>
      </c>
      <c r="J230" s="170">
        <v>5</v>
      </c>
      <c r="K230" s="167"/>
      <c r="L230" s="171">
        <v>1859.3471199999999</v>
      </c>
      <c r="M230" s="171">
        <v>-261.66879</v>
      </c>
      <c r="N230" s="171">
        <v>1597.67833</v>
      </c>
      <c r="O230" s="166">
        <v>640.25039702730305</v>
      </c>
      <c r="P230" s="172">
        <v>245.339</v>
      </c>
      <c r="Q230" s="178">
        <v>2.60965601485008</v>
      </c>
      <c r="R230" s="179">
        <v>863.01675579626601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1685.4817149999999</v>
      </c>
      <c r="Y230" s="166">
        <v>675.43654873945104</v>
      </c>
      <c r="Z230" s="177">
        <v>573</v>
      </c>
      <c r="AA230" s="182">
        <v>1.1787723363690199</v>
      </c>
      <c r="AB230" s="183">
        <v>-30.3526285766002</v>
      </c>
      <c r="AC230" s="168">
        <v>1.7999999999999999E-2</v>
      </c>
      <c r="AD230" s="168">
        <v>1.7999999999999999E-2</v>
      </c>
      <c r="AE230" s="176">
        <v>0</v>
      </c>
      <c r="AF230" s="176">
        <v>31</v>
      </c>
      <c r="AG230" s="167"/>
      <c r="AH230" s="180">
        <v>88.2</v>
      </c>
      <c r="AI230" s="166">
        <v>35.345090408660802</v>
      </c>
      <c r="AJ230" s="181" t="s">
        <v>53</v>
      </c>
      <c r="AK230" s="173">
        <v>0.56103318108985301</v>
      </c>
      <c r="AL230" s="174">
        <v>-100.45194353460001</v>
      </c>
      <c r="AM230" s="168"/>
      <c r="AN230" s="168"/>
      <c r="AO230" s="176">
        <v>70</v>
      </c>
      <c r="AP230" s="176">
        <v>101</v>
      </c>
      <c r="AQ230" s="167"/>
      <c r="AR230" s="180">
        <v>11</v>
      </c>
      <c r="AS230" s="166">
        <v>4.4081178514202799</v>
      </c>
      <c r="AT230" s="181" t="s">
        <v>54</v>
      </c>
      <c r="AU230" s="173">
        <v>0.27550736571376699</v>
      </c>
      <c r="AV230" s="174">
        <v>-36.911604707199999</v>
      </c>
      <c r="AW230" s="168"/>
      <c r="AX230" s="168"/>
      <c r="AY230" s="176">
        <v>29</v>
      </c>
      <c r="AZ230" s="176">
        <v>37</v>
      </c>
      <c r="BA230" s="167"/>
      <c r="BB230" s="184">
        <v>88</v>
      </c>
      <c r="BC230" s="180">
        <v>35.264942811362197</v>
      </c>
      <c r="BD230" s="181" t="s">
        <v>55</v>
      </c>
      <c r="BE230" s="182">
        <v>1.10202946285507</v>
      </c>
      <c r="BF230" s="183">
        <v>-7.8232094144000097</v>
      </c>
      <c r="BG230" s="168">
        <v>0.01</v>
      </c>
      <c r="BH230" s="168">
        <v>0.01</v>
      </c>
      <c r="BI230" s="176">
        <v>0</v>
      </c>
      <c r="BJ230" s="176">
        <v>8</v>
      </c>
      <c r="BK230" s="169"/>
      <c r="BL230" s="185">
        <v>0.8</v>
      </c>
      <c r="BM230" s="182">
        <v>0.81</v>
      </c>
      <c r="BN230" s="186">
        <v>3.7500000000000001E-4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299</v>
      </c>
      <c r="C231" s="165" t="s">
        <v>308</v>
      </c>
      <c r="D231" s="166">
        <v>2.3401625075000001</v>
      </c>
      <c r="E231" s="167"/>
      <c r="F231" s="168"/>
      <c r="G231" s="168"/>
      <c r="H231" s="169"/>
      <c r="I231" s="170">
        <v>1</v>
      </c>
      <c r="J231" s="170">
        <v>1</v>
      </c>
      <c r="K231" s="167"/>
      <c r="L231" s="171"/>
      <c r="M231" s="171">
        <v>72.353960000000001</v>
      </c>
      <c r="N231" s="171">
        <v>72.353960000000001</v>
      </c>
      <c r="O231" s="166">
        <v>30.918348519862398</v>
      </c>
      <c r="P231" s="172">
        <v>217.09100000000001</v>
      </c>
      <c r="Q231" s="173">
        <v>0.14242114375935599</v>
      </c>
      <c r="R231" s="174">
        <v>-537.279902698819</v>
      </c>
      <c r="S231" s="168"/>
      <c r="T231" s="168"/>
      <c r="U231" s="175">
        <v>436</v>
      </c>
      <c r="V231" s="176">
        <v>538</v>
      </c>
      <c r="W231" s="167"/>
      <c r="X231" s="175">
        <v>1076.60023</v>
      </c>
      <c r="Y231" s="166">
        <v>460.05361873356998</v>
      </c>
      <c r="Z231" s="177">
        <v>573</v>
      </c>
      <c r="AA231" s="188">
        <v>0.80288589656818499</v>
      </c>
      <c r="AB231" s="171">
        <v>-532.49551015700001</v>
      </c>
      <c r="AC231" s="168"/>
      <c r="AD231" s="168"/>
      <c r="AE231" s="176">
        <v>265</v>
      </c>
      <c r="AF231" s="176">
        <v>533</v>
      </c>
      <c r="AG231" s="167"/>
      <c r="AH231" s="180">
        <v>96.2</v>
      </c>
      <c r="AI231" s="166">
        <v>41.108256239337202</v>
      </c>
      <c r="AJ231" s="181" t="s">
        <v>53</v>
      </c>
      <c r="AK231" s="173">
        <v>0.65251200379900398</v>
      </c>
      <c r="AL231" s="174">
        <v>-80.716285567</v>
      </c>
      <c r="AM231" s="168"/>
      <c r="AN231" s="168"/>
      <c r="AO231" s="176">
        <v>52</v>
      </c>
      <c r="AP231" s="176">
        <v>81</v>
      </c>
      <c r="AQ231" s="167"/>
      <c r="AR231" s="180">
        <v>18.399999999999999</v>
      </c>
      <c r="AS231" s="166">
        <v>7.8627018170873804</v>
      </c>
      <c r="AT231" s="181" t="s">
        <v>54</v>
      </c>
      <c r="AU231" s="173">
        <v>0.491418863567961</v>
      </c>
      <c r="AV231" s="174">
        <v>-26.531120143999999</v>
      </c>
      <c r="AW231" s="168"/>
      <c r="AX231" s="168"/>
      <c r="AY231" s="176">
        <v>20</v>
      </c>
      <c r="AZ231" s="176">
        <v>27</v>
      </c>
      <c r="BA231" s="167"/>
      <c r="BB231" s="184">
        <v>72.400000000000006</v>
      </c>
      <c r="BC231" s="180">
        <v>30.938022367235099</v>
      </c>
      <c r="BD231" s="181" t="s">
        <v>55</v>
      </c>
      <c r="BE231" s="188">
        <v>0.96681319897609697</v>
      </c>
      <c r="BF231" s="171">
        <v>-17.462240288</v>
      </c>
      <c r="BG231" s="168"/>
      <c r="BH231" s="168"/>
      <c r="BI231" s="176">
        <v>3</v>
      </c>
      <c r="BJ231" s="176">
        <v>18</v>
      </c>
      <c r="BK231" s="169"/>
      <c r="BL231" s="185">
        <v>0.8</v>
      </c>
      <c r="BM231" s="173"/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309</v>
      </c>
      <c r="D232" s="166">
        <v>3.4293753760999999</v>
      </c>
      <c r="E232" s="167"/>
      <c r="F232" s="168">
        <v>3.3000000000000002E-2</v>
      </c>
      <c r="G232" s="168">
        <v>3.3000000000000002E-2</v>
      </c>
      <c r="H232" s="169"/>
      <c r="I232" s="170">
        <v>4</v>
      </c>
      <c r="J232" s="170">
        <v>4</v>
      </c>
      <c r="K232" s="167"/>
      <c r="L232" s="171">
        <v>6263.48009</v>
      </c>
      <c r="M232" s="171">
        <v>-2395.18968</v>
      </c>
      <c r="N232" s="171">
        <v>3868.2904100000001</v>
      </c>
      <c r="O232" s="166">
        <v>1127.9868739243</v>
      </c>
      <c r="P232" s="172">
        <v>217.09100000000001</v>
      </c>
      <c r="Q232" s="178">
        <v>5.1959172601549604</v>
      </c>
      <c r="R232" s="179">
        <v>2974.9065742724902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1855.662505</v>
      </c>
      <c r="Y232" s="166">
        <v>541.10801574318202</v>
      </c>
      <c r="Z232" s="177">
        <v>573</v>
      </c>
      <c r="AA232" s="188">
        <v>0.94434208681183596</v>
      </c>
      <c r="AB232" s="171">
        <v>-502.37600360635997</v>
      </c>
      <c r="AC232" s="168"/>
      <c r="AD232" s="168"/>
      <c r="AE232" s="176">
        <v>110</v>
      </c>
      <c r="AF232" s="176">
        <v>503</v>
      </c>
      <c r="AG232" s="167"/>
      <c r="AH232" s="180">
        <v>223.2</v>
      </c>
      <c r="AI232" s="166">
        <v>65.084738624860094</v>
      </c>
      <c r="AJ232" s="181" t="s">
        <v>53</v>
      </c>
      <c r="AK232" s="182">
        <v>1.0330910892834899</v>
      </c>
      <c r="AL232" s="183">
        <v>-36.060778433160003</v>
      </c>
      <c r="AM232" s="168">
        <v>3.0000000000000001E-3</v>
      </c>
      <c r="AN232" s="168">
        <v>3.0000000000000001E-3</v>
      </c>
      <c r="AO232" s="176">
        <v>0</v>
      </c>
      <c r="AP232" s="176">
        <v>37</v>
      </c>
      <c r="AQ232" s="167"/>
      <c r="AR232" s="180">
        <v>24.5</v>
      </c>
      <c r="AS232" s="166">
        <v>7.1441581375854604</v>
      </c>
      <c r="AT232" s="181" t="s">
        <v>54</v>
      </c>
      <c r="AU232" s="173">
        <v>0.446509883599091</v>
      </c>
      <c r="AV232" s="174">
        <v>-41.344007221120002</v>
      </c>
      <c r="AW232" s="168"/>
      <c r="AX232" s="168"/>
      <c r="AY232" s="176">
        <v>31</v>
      </c>
      <c r="AZ232" s="176">
        <v>42</v>
      </c>
      <c r="BA232" s="167"/>
      <c r="BB232" s="184">
        <v>148</v>
      </c>
      <c r="BC232" s="180">
        <v>43.156547116842702</v>
      </c>
      <c r="BD232" s="181" t="s">
        <v>55</v>
      </c>
      <c r="BE232" s="178">
        <v>1.34864209740134</v>
      </c>
      <c r="BF232" s="179">
        <v>16.31198555776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8">
        <v>0.8</v>
      </c>
      <c r="BN232" s="186">
        <v>0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310</v>
      </c>
      <c r="D233" s="166">
        <v>2.2933005833000002</v>
      </c>
      <c r="E233" s="167"/>
      <c r="F233" s="168">
        <v>0.04</v>
      </c>
      <c r="G233" s="168">
        <v>0.04</v>
      </c>
      <c r="H233" s="169"/>
      <c r="I233" s="170">
        <v>5</v>
      </c>
      <c r="J233" s="170">
        <v>5</v>
      </c>
      <c r="K233" s="167"/>
      <c r="L233" s="171">
        <v>-138.11204000000001</v>
      </c>
      <c r="M233" s="171">
        <v>945.46992999999998</v>
      </c>
      <c r="N233" s="171">
        <v>807.35789</v>
      </c>
      <c r="O233" s="166">
        <v>352.05061904193701</v>
      </c>
      <c r="P233" s="172">
        <v>215.88200000000001</v>
      </c>
      <c r="Q233" s="178">
        <v>1.6307548523820301</v>
      </c>
      <c r="R233" s="179">
        <v>213.25911017123499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1319.8141250000001</v>
      </c>
      <c r="Y233" s="166">
        <v>575.50856377528203</v>
      </c>
      <c r="Z233" s="177">
        <v>573</v>
      </c>
      <c r="AA233" s="182">
        <v>1.0043779472518</v>
      </c>
      <c r="AB233" s="183">
        <v>-257.05935607708</v>
      </c>
      <c r="AC233" s="168">
        <v>1E-3</v>
      </c>
      <c r="AD233" s="168">
        <v>1E-3</v>
      </c>
      <c r="AE233" s="176">
        <v>0</v>
      </c>
      <c r="AF233" s="176">
        <v>258</v>
      </c>
      <c r="AG233" s="167"/>
      <c r="AH233" s="180">
        <v>157.5</v>
      </c>
      <c r="AI233" s="166">
        <v>68.678306344544495</v>
      </c>
      <c r="AJ233" s="181" t="s">
        <v>53</v>
      </c>
      <c r="AK233" s="182">
        <v>1.0901318467387999</v>
      </c>
      <c r="AL233" s="183">
        <v>-15.873524097480001</v>
      </c>
      <c r="AM233" s="168">
        <v>8.9999999999999993E-3</v>
      </c>
      <c r="AN233" s="168">
        <v>8.9999999999999993E-3</v>
      </c>
      <c r="AO233" s="176">
        <v>0</v>
      </c>
      <c r="AP233" s="176">
        <v>16</v>
      </c>
      <c r="AQ233" s="167"/>
      <c r="AR233" s="180">
        <v>27.8</v>
      </c>
      <c r="AS233" s="166">
        <v>12.122266135735501</v>
      </c>
      <c r="AT233" s="181" t="s">
        <v>54</v>
      </c>
      <c r="AU233" s="173">
        <v>0.75764163348346703</v>
      </c>
      <c r="AV233" s="174">
        <v>-16.231371199360002</v>
      </c>
      <c r="AW233" s="168"/>
      <c r="AX233" s="168"/>
      <c r="AY233" s="176">
        <v>9</v>
      </c>
      <c r="AZ233" s="176">
        <v>17</v>
      </c>
      <c r="BA233" s="167"/>
      <c r="BB233" s="184">
        <v>111.2</v>
      </c>
      <c r="BC233" s="180">
        <v>48.489064542941897</v>
      </c>
      <c r="BD233" s="181" t="s">
        <v>55</v>
      </c>
      <c r="BE233" s="178">
        <v>1.5152832669669301</v>
      </c>
      <c r="BF233" s="179">
        <v>23.137257601280002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0.79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311</v>
      </c>
      <c r="D234" s="166">
        <v>2.7186061752000001</v>
      </c>
      <c r="E234" s="167"/>
      <c r="F234" s="168">
        <v>0.05</v>
      </c>
      <c r="G234" s="168">
        <v>0.05</v>
      </c>
      <c r="H234" s="169"/>
      <c r="I234" s="170">
        <v>5</v>
      </c>
      <c r="J234" s="170">
        <v>5</v>
      </c>
      <c r="K234" s="167"/>
      <c r="L234" s="171">
        <v>1143.4640400000001</v>
      </c>
      <c r="M234" s="171">
        <v>1599.69553</v>
      </c>
      <c r="N234" s="171">
        <v>2743.1595699999998</v>
      </c>
      <c r="O234" s="166">
        <v>1009.03161150151</v>
      </c>
      <c r="P234" s="172">
        <v>245.339</v>
      </c>
      <c r="Q234" s="178">
        <v>4.1128055934910899</v>
      </c>
      <c r="R234" s="179">
        <v>1942.7834254991301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2090.63355</v>
      </c>
      <c r="Y234" s="166">
        <v>769.009343490584</v>
      </c>
      <c r="Z234" s="177">
        <v>573</v>
      </c>
      <c r="AA234" s="178">
        <v>1.34207564309002</v>
      </c>
      <c r="AB234" s="179">
        <v>221.31994393247999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122.55</v>
      </c>
      <c r="AI234" s="166">
        <v>45.078246756716901</v>
      </c>
      <c r="AJ234" s="181" t="s">
        <v>53</v>
      </c>
      <c r="AK234" s="173">
        <v>0.71552772629709405</v>
      </c>
      <c r="AL234" s="174">
        <v>-82.976626845119995</v>
      </c>
      <c r="AM234" s="168"/>
      <c r="AN234" s="168"/>
      <c r="AO234" s="176">
        <v>49</v>
      </c>
      <c r="AP234" s="176">
        <v>83</v>
      </c>
      <c r="AQ234" s="167"/>
      <c r="AR234" s="180">
        <v>12.8</v>
      </c>
      <c r="AS234" s="166">
        <v>4.7082950508851598</v>
      </c>
      <c r="AT234" s="181" t="s">
        <v>54</v>
      </c>
      <c r="AU234" s="173">
        <v>0.29426844068032199</v>
      </c>
      <c r="AV234" s="174">
        <v>-39.397238563839998</v>
      </c>
      <c r="AW234" s="168"/>
      <c r="AX234" s="168"/>
      <c r="AY234" s="176">
        <v>31</v>
      </c>
      <c r="AZ234" s="176">
        <v>40</v>
      </c>
      <c r="BA234" s="167"/>
      <c r="BB234" s="184">
        <v>110.2</v>
      </c>
      <c r="BC234" s="180">
        <v>40.535477703714399</v>
      </c>
      <c r="BD234" s="181" t="s">
        <v>55</v>
      </c>
      <c r="BE234" s="178">
        <v>1.2667336782410801</v>
      </c>
      <c r="BF234" s="179">
        <v>5.8055228723200001</v>
      </c>
      <c r="BG234" s="168">
        <v>0.02</v>
      </c>
      <c r="BH234" s="168">
        <v>0.02</v>
      </c>
      <c r="BI234" s="176">
        <v>0</v>
      </c>
      <c r="BJ234" s="176">
        <v>0</v>
      </c>
      <c r="BK234" s="169"/>
      <c r="BL234" s="185">
        <v>0.8</v>
      </c>
      <c r="BM234" s="182">
        <v>0.88</v>
      </c>
      <c r="BN234" s="186">
        <v>3.0000000000000001E-3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312</v>
      </c>
      <c r="D235" s="166">
        <v>3.5315548919999999</v>
      </c>
      <c r="E235" s="167"/>
      <c r="F235" s="168">
        <v>2.8000000000000001E-2</v>
      </c>
      <c r="G235" s="168">
        <v>2.8000000000000001E-2</v>
      </c>
      <c r="H235" s="169"/>
      <c r="I235" s="170">
        <v>5</v>
      </c>
      <c r="J235" s="170">
        <v>5</v>
      </c>
      <c r="K235" s="167"/>
      <c r="L235" s="171">
        <v>1660.7699700000001</v>
      </c>
      <c r="M235" s="171">
        <v>1698.9376400000001</v>
      </c>
      <c r="N235" s="171">
        <v>3359.7076099999999</v>
      </c>
      <c r="O235" s="166">
        <v>951.33948437576703</v>
      </c>
      <c r="P235" s="172">
        <v>213.536</v>
      </c>
      <c r="Q235" s="178">
        <v>4.4551714201622596</v>
      </c>
      <c r="R235" s="179">
        <v>2454.77068349827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2226.97966</v>
      </c>
      <c r="Y235" s="166">
        <v>630.59466102162503</v>
      </c>
      <c r="Z235" s="177">
        <v>573</v>
      </c>
      <c r="AA235" s="182">
        <v>1.10051424262064</v>
      </c>
      <c r="AB235" s="183">
        <v>-201.31748373919999</v>
      </c>
      <c r="AC235" s="168">
        <v>0.01</v>
      </c>
      <c r="AD235" s="168">
        <v>0.01</v>
      </c>
      <c r="AE235" s="176">
        <v>0</v>
      </c>
      <c r="AF235" s="176">
        <v>202</v>
      </c>
      <c r="AG235" s="167"/>
      <c r="AH235" s="180">
        <v>183.25</v>
      </c>
      <c r="AI235" s="166">
        <v>51.889325128462403</v>
      </c>
      <c r="AJ235" s="181" t="s">
        <v>53</v>
      </c>
      <c r="AK235" s="188">
        <v>0.823640081404165</v>
      </c>
      <c r="AL235" s="171">
        <v>-83.735549835200004</v>
      </c>
      <c r="AM235" s="168"/>
      <c r="AN235" s="168"/>
      <c r="AO235" s="176">
        <v>40</v>
      </c>
      <c r="AP235" s="176">
        <v>84</v>
      </c>
      <c r="AQ235" s="167"/>
      <c r="AR235" s="180">
        <v>43.8</v>
      </c>
      <c r="AS235" s="166">
        <v>12.402468980227299</v>
      </c>
      <c r="AT235" s="181" t="s">
        <v>54</v>
      </c>
      <c r="AU235" s="173">
        <v>0.77515431126420598</v>
      </c>
      <c r="AV235" s="174">
        <v>-24.0058539264</v>
      </c>
      <c r="AW235" s="168"/>
      <c r="AX235" s="168"/>
      <c r="AY235" s="176">
        <v>13</v>
      </c>
      <c r="AZ235" s="176">
        <v>25</v>
      </c>
      <c r="BA235" s="167"/>
      <c r="BB235" s="184">
        <v>121.8</v>
      </c>
      <c r="BC235" s="180">
        <v>34.4890575751526</v>
      </c>
      <c r="BD235" s="181" t="s">
        <v>55</v>
      </c>
      <c r="BE235" s="182">
        <v>1.0777830492235201</v>
      </c>
      <c r="BF235" s="183">
        <v>-13.8117078528</v>
      </c>
      <c r="BG235" s="168">
        <v>8.0000000000000002E-3</v>
      </c>
      <c r="BH235" s="168">
        <v>8.0000000000000002E-3</v>
      </c>
      <c r="BI235" s="176">
        <v>0</v>
      </c>
      <c r="BJ235" s="176">
        <v>14</v>
      </c>
      <c r="BK235" s="169"/>
      <c r="BL235" s="185">
        <v>0.8</v>
      </c>
      <c r="BM235" s="182">
        <v>0.81</v>
      </c>
      <c r="BN235" s="186">
        <v>3.7500000000000001E-4</v>
      </c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313</v>
      </c>
      <c r="D236" s="166">
        <v>3.0483447718000001</v>
      </c>
      <c r="E236" s="167"/>
      <c r="F236" s="168"/>
      <c r="G236" s="168"/>
      <c r="H236" s="169"/>
      <c r="I236" s="170">
        <v>2</v>
      </c>
      <c r="J236" s="170">
        <v>2</v>
      </c>
      <c r="K236" s="167"/>
      <c r="L236" s="171">
        <v>1107.8466699999999</v>
      </c>
      <c r="M236" s="171">
        <v>-537.76889000000006</v>
      </c>
      <c r="N236" s="171">
        <v>570.07777999999996</v>
      </c>
      <c r="O236" s="166">
        <v>187.012238665962</v>
      </c>
      <c r="P236" s="172">
        <v>252.38499999999999</v>
      </c>
      <c r="Q236" s="173">
        <v>0.74098000541221698</v>
      </c>
      <c r="R236" s="174">
        <v>-353.15001427689202</v>
      </c>
      <c r="S236" s="168"/>
      <c r="T236" s="168"/>
      <c r="U236" s="175">
        <v>200</v>
      </c>
      <c r="V236" s="176">
        <v>354</v>
      </c>
      <c r="W236" s="167"/>
      <c r="X236" s="175">
        <v>1128.00036</v>
      </c>
      <c r="Y236" s="166">
        <v>370.037001862468</v>
      </c>
      <c r="Z236" s="177">
        <v>573</v>
      </c>
      <c r="AA236" s="173">
        <v>0.64578883396591202</v>
      </c>
      <c r="AB236" s="174">
        <v>-968.04150508967996</v>
      </c>
      <c r="AC236" s="168"/>
      <c r="AD236" s="168"/>
      <c r="AE236" s="176">
        <v>619</v>
      </c>
      <c r="AF236" s="176">
        <v>969</v>
      </c>
      <c r="AG236" s="167"/>
      <c r="AH236" s="180">
        <v>86.1</v>
      </c>
      <c r="AI236" s="166">
        <v>28.2448366065756</v>
      </c>
      <c r="AJ236" s="181" t="s">
        <v>53</v>
      </c>
      <c r="AK236" s="173">
        <v>0.44833073978691401</v>
      </c>
      <c r="AL236" s="174">
        <v>-144.35486474807999</v>
      </c>
      <c r="AM236" s="168"/>
      <c r="AN236" s="168"/>
      <c r="AO236" s="176">
        <v>106</v>
      </c>
      <c r="AP236" s="176">
        <v>145</v>
      </c>
      <c r="AQ236" s="167"/>
      <c r="AR236" s="180">
        <v>15.3</v>
      </c>
      <c r="AS236" s="166">
        <v>5.0191173063949703</v>
      </c>
      <c r="AT236" s="181" t="s">
        <v>54</v>
      </c>
      <c r="AU236" s="173">
        <v>0.31369483164968598</v>
      </c>
      <c r="AV236" s="174">
        <v>-43.228219618559997</v>
      </c>
      <c r="AW236" s="168"/>
      <c r="AX236" s="168"/>
      <c r="AY236" s="176">
        <v>34</v>
      </c>
      <c r="AZ236" s="176">
        <v>44</v>
      </c>
      <c r="BA236" s="167"/>
      <c r="BB236" s="184">
        <v>96.4</v>
      </c>
      <c r="BC236" s="180">
        <v>31.623719499116</v>
      </c>
      <c r="BD236" s="181" t="s">
        <v>55</v>
      </c>
      <c r="BE236" s="188">
        <v>0.98824123434737499</v>
      </c>
      <c r="BF236" s="171">
        <v>-20.656439237120001</v>
      </c>
      <c r="BG236" s="168"/>
      <c r="BH236" s="168"/>
      <c r="BI236" s="176">
        <v>2</v>
      </c>
      <c r="BJ236" s="176">
        <v>21</v>
      </c>
      <c r="BK236" s="169"/>
      <c r="BL236" s="185">
        <v>0.8</v>
      </c>
      <c r="BM236" s="182">
        <v>0.81</v>
      </c>
      <c r="BN236" s="186">
        <v>3.7500000000000001E-4</v>
      </c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314</v>
      </c>
      <c r="D237" s="166">
        <v>6.1679190818</v>
      </c>
      <c r="E237" s="167"/>
      <c r="F237" s="168">
        <v>3.6999999999999998E-2</v>
      </c>
      <c r="G237" s="168">
        <v>3.6999999999999998E-2</v>
      </c>
      <c r="H237" s="169"/>
      <c r="I237" s="170">
        <v>5</v>
      </c>
      <c r="J237" s="170">
        <v>5</v>
      </c>
      <c r="K237" s="167"/>
      <c r="L237" s="171">
        <v>5765.16021</v>
      </c>
      <c r="M237" s="171">
        <v>992.58006999999998</v>
      </c>
      <c r="N237" s="171">
        <v>6757.74028</v>
      </c>
      <c r="O237" s="166">
        <v>1095.62725943348</v>
      </c>
      <c r="P237" s="172">
        <v>220.02799999999999</v>
      </c>
      <c r="Q237" s="178">
        <v>4.9794901532235896</v>
      </c>
      <c r="R237" s="179">
        <v>5129.2024003236502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3826.3248749999998</v>
      </c>
      <c r="Y237" s="166">
        <v>620.35912343443897</v>
      </c>
      <c r="Z237" s="177">
        <v>573</v>
      </c>
      <c r="AA237" s="182">
        <v>1.0826511752782499</v>
      </c>
      <c r="AB237" s="183">
        <v>-414.73628564568099</v>
      </c>
      <c r="AC237" s="168">
        <v>8.0000000000000002E-3</v>
      </c>
      <c r="AD237" s="168">
        <v>8.0000000000000002E-3</v>
      </c>
      <c r="AE237" s="176">
        <v>0</v>
      </c>
      <c r="AF237" s="176">
        <v>415</v>
      </c>
      <c r="AG237" s="167"/>
      <c r="AH237" s="180">
        <v>357.25</v>
      </c>
      <c r="AI237" s="166">
        <v>57.920669072030499</v>
      </c>
      <c r="AJ237" s="181" t="s">
        <v>53</v>
      </c>
      <c r="AK237" s="188">
        <v>0.91937569955604004</v>
      </c>
      <c r="AL237" s="171">
        <v>-109.04468258407999</v>
      </c>
      <c r="AM237" s="168"/>
      <c r="AN237" s="168"/>
      <c r="AO237" s="176">
        <v>32</v>
      </c>
      <c r="AP237" s="176">
        <v>110</v>
      </c>
      <c r="AQ237" s="167"/>
      <c r="AR237" s="180">
        <v>35.799999999999997</v>
      </c>
      <c r="AS237" s="166">
        <v>5.8042265998004003</v>
      </c>
      <c r="AT237" s="181" t="s">
        <v>54</v>
      </c>
      <c r="AU237" s="173">
        <v>0.36276416248752502</v>
      </c>
      <c r="AV237" s="174">
        <v>-82.624046370559995</v>
      </c>
      <c r="AW237" s="168"/>
      <c r="AX237" s="168"/>
      <c r="AY237" s="176">
        <v>63</v>
      </c>
      <c r="AZ237" s="176">
        <v>83</v>
      </c>
      <c r="BA237" s="167"/>
      <c r="BB237" s="184">
        <v>234.2</v>
      </c>
      <c r="BC237" s="180">
        <v>37.970666750649499</v>
      </c>
      <c r="BD237" s="181" t="s">
        <v>55</v>
      </c>
      <c r="BE237" s="182">
        <v>1.1865833359578</v>
      </c>
      <c r="BF237" s="183">
        <v>-2.64809274111997</v>
      </c>
      <c r="BG237" s="168">
        <v>1.9E-2</v>
      </c>
      <c r="BH237" s="168">
        <v>1.9E-2</v>
      </c>
      <c r="BI237" s="176">
        <v>0</v>
      </c>
      <c r="BJ237" s="176">
        <v>3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315</v>
      </c>
      <c r="D238" s="166">
        <v>8.52092092</v>
      </c>
      <c r="E238" s="167"/>
      <c r="F238" s="168">
        <v>1.2E-2</v>
      </c>
      <c r="G238" s="168">
        <v>1.2E-2</v>
      </c>
      <c r="H238" s="169"/>
      <c r="I238" s="170">
        <v>3</v>
      </c>
      <c r="J238" s="170">
        <v>3</v>
      </c>
      <c r="K238" s="167"/>
      <c r="L238" s="171">
        <v>4012.6862500000002</v>
      </c>
      <c r="M238" s="171">
        <v>3638.7534099999998</v>
      </c>
      <c r="N238" s="171">
        <v>7651.43966</v>
      </c>
      <c r="O238" s="166">
        <v>897.95923842466505</v>
      </c>
      <c r="P238" s="172">
        <v>215.38300000000001</v>
      </c>
      <c r="Q238" s="178">
        <v>4.1691277325725098</v>
      </c>
      <c r="R238" s="179">
        <v>5449.1258473851703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4968.3988849999996</v>
      </c>
      <c r="Y238" s="166">
        <v>583.08238412802905</v>
      </c>
      <c r="Z238" s="177">
        <v>573</v>
      </c>
      <c r="AA238" s="182">
        <v>1.0175957838185501</v>
      </c>
      <c r="AB238" s="183">
        <v>-890.58633959200097</v>
      </c>
      <c r="AC238" s="168">
        <v>2E-3</v>
      </c>
      <c r="AD238" s="168">
        <v>2E-3</v>
      </c>
      <c r="AE238" s="176">
        <v>0</v>
      </c>
      <c r="AF238" s="176">
        <v>891</v>
      </c>
      <c r="AG238" s="167"/>
      <c r="AH238" s="180">
        <v>296.89999999999998</v>
      </c>
      <c r="AI238" s="166">
        <v>34.843651617881697</v>
      </c>
      <c r="AJ238" s="181" t="s">
        <v>53</v>
      </c>
      <c r="AK238" s="173">
        <v>0.55307383520447095</v>
      </c>
      <c r="AL238" s="174">
        <v>-347.28162155199999</v>
      </c>
      <c r="AM238" s="168"/>
      <c r="AN238" s="168"/>
      <c r="AO238" s="176">
        <v>240</v>
      </c>
      <c r="AP238" s="176">
        <v>348</v>
      </c>
      <c r="AQ238" s="167"/>
      <c r="AR238" s="180">
        <v>77.5</v>
      </c>
      <c r="AS238" s="166">
        <v>9.0952610319495797</v>
      </c>
      <c r="AT238" s="181" t="s">
        <v>54</v>
      </c>
      <c r="AU238" s="173">
        <v>0.56845381449684895</v>
      </c>
      <c r="AV238" s="174">
        <v>-86.101681663999997</v>
      </c>
      <c r="AW238" s="168"/>
      <c r="AX238" s="168"/>
      <c r="AY238" s="176">
        <v>59</v>
      </c>
      <c r="AZ238" s="176">
        <v>87</v>
      </c>
      <c r="BA238" s="167"/>
      <c r="BB238" s="184">
        <v>270.60000000000002</v>
      </c>
      <c r="BC238" s="180">
        <v>31.757130777362001</v>
      </c>
      <c r="BD238" s="181" t="s">
        <v>55</v>
      </c>
      <c r="BE238" s="188">
        <v>0.99241033679256296</v>
      </c>
      <c r="BF238" s="171">
        <v>-56.603363327999901</v>
      </c>
      <c r="BG238" s="168"/>
      <c r="BH238" s="168"/>
      <c r="BI238" s="176">
        <v>3</v>
      </c>
      <c r="BJ238" s="176">
        <v>57</v>
      </c>
      <c r="BK238" s="169"/>
      <c r="BL238" s="185">
        <v>0.8</v>
      </c>
      <c r="BM238" s="188">
        <v>0.79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316</v>
      </c>
      <c r="D239" s="166">
        <v>7.6256604153999996</v>
      </c>
      <c r="E239" s="167"/>
      <c r="F239" s="168">
        <v>0.01</v>
      </c>
      <c r="G239" s="168">
        <v>0.01</v>
      </c>
      <c r="H239" s="169"/>
      <c r="I239" s="170">
        <v>2</v>
      </c>
      <c r="J239" s="170">
        <v>2</v>
      </c>
      <c r="K239" s="167"/>
      <c r="L239" s="171">
        <v>3572.03269</v>
      </c>
      <c r="M239" s="171">
        <v>1915.4832699999999</v>
      </c>
      <c r="N239" s="171">
        <v>5487.5159599999997</v>
      </c>
      <c r="O239" s="166">
        <v>719.61189734045604</v>
      </c>
      <c r="P239" s="172">
        <v>245.339</v>
      </c>
      <c r="Q239" s="178">
        <v>2.9331329195132301</v>
      </c>
      <c r="R239" s="179">
        <v>3242.46967921541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3609.9081099999999</v>
      </c>
      <c r="Y239" s="166">
        <v>473.38957065407698</v>
      </c>
      <c r="Z239" s="177">
        <v>573</v>
      </c>
      <c r="AA239" s="188">
        <v>0.82615980916942</v>
      </c>
      <c r="AB239" s="171">
        <v>-1633.49599162904</v>
      </c>
      <c r="AC239" s="168"/>
      <c r="AD239" s="168"/>
      <c r="AE239" s="176">
        <v>760</v>
      </c>
      <c r="AF239" s="176">
        <v>1634</v>
      </c>
      <c r="AG239" s="167"/>
      <c r="AH239" s="180">
        <v>332.8</v>
      </c>
      <c r="AI239" s="166">
        <v>43.642121714194303</v>
      </c>
      <c r="AJ239" s="181" t="s">
        <v>53</v>
      </c>
      <c r="AK239" s="173">
        <v>0.69273209070149599</v>
      </c>
      <c r="AL239" s="174">
        <v>-243.69992740423999</v>
      </c>
      <c r="AM239" s="168"/>
      <c r="AN239" s="168"/>
      <c r="AO239" s="176">
        <v>148</v>
      </c>
      <c r="AP239" s="176">
        <v>244</v>
      </c>
      <c r="AQ239" s="167"/>
      <c r="AR239" s="180">
        <v>40.4</v>
      </c>
      <c r="AS239" s="166">
        <v>5.2979017946317599</v>
      </c>
      <c r="AT239" s="181" t="s">
        <v>54</v>
      </c>
      <c r="AU239" s="173">
        <v>0.33111886216448499</v>
      </c>
      <c r="AV239" s="174">
        <v>-106.01267997568</v>
      </c>
      <c r="AW239" s="168"/>
      <c r="AX239" s="168"/>
      <c r="AY239" s="176">
        <v>82</v>
      </c>
      <c r="AZ239" s="176">
        <v>107</v>
      </c>
      <c r="BA239" s="167"/>
      <c r="BB239" s="184">
        <v>198.2</v>
      </c>
      <c r="BC239" s="180">
        <v>25.991191477624099</v>
      </c>
      <c r="BD239" s="181" t="s">
        <v>55</v>
      </c>
      <c r="BE239" s="188">
        <v>0.81222473367575299</v>
      </c>
      <c r="BF239" s="171">
        <v>-94.625359951359997</v>
      </c>
      <c r="BG239" s="168"/>
      <c r="BH239" s="168"/>
      <c r="BI239" s="176">
        <v>46</v>
      </c>
      <c r="BJ239" s="176">
        <v>95</v>
      </c>
      <c r="BK239" s="169"/>
      <c r="BL239" s="185">
        <v>0.8</v>
      </c>
      <c r="BM239" s="188">
        <v>0.77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317</v>
      </c>
      <c r="D240" s="166">
        <v>4.1503367731000003</v>
      </c>
      <c r="E240" s="167"/>
      <c r="F240" s="168">
        <v>1.2E-2</v>
      </c>
      <c r="G240" s="168">
        <v>1.2E-2</v>
      </c>
      <c r="H240" s="169"/>
      <c r="I240" s="170">
        <v>4</v>
      </c>
      <c r="J240" s="170">
        <v>4</v>
      </c>
      <c r="K240" s="167"/>
      <c r="L240" s="171">
        <v>1595.7431899999999</v>
      </c>
      <c r="M240" s="171">
        <v>1225.69685</v>
      </c>
      <c r="N240" s="171">
        <v>2821.44004</v>
      </c>
      <c r="O240" s="166">
        <v>679.80990320758701</v>
      </c>
      <c r="P240" s="172">
        <v>233.489</v>
      </c>
      <c r="Q240" s="178">
        <v>2.9115286082324499</v>
      </c>
      <c r="R240" s="179">
        <v>1658.57046062278</v>
      </c>
      <c r="S240" s="168">
        <v>0.01</v>
      </c>
      <c r="T240" s="168">
        <v>0.01</v>
      </c>
      <c r="U240" s="175">
        <v>0</v>
      </c>
      <c r="V240" s="176">
        <v>0</v>
      </c>
      <c r="W240" s="167"/>
      <c r="X240" s="175">
        <v>2358.8212450000001</v>
      </c>
      <c r="Y240" s="166">
        <v>568.34454020417502</v>
      </c>
      <c r="Z240" s="177">
        <v>573</v>
      </c>
      <c r="AA240" s="188">
        <v>0.99187528831444205</v>
      </c>
      <c r="AB240" s="171">
        <v>-494.95032018356</v>
      </c>
      <c r="AC240" s="168"/>
      <c r="AD240" s="168"/>
      <c r="AE240" s="176">
        <v>20</v>
      </c>
      <c r="AF240" s="176">
        <v>495</v>
      </c>
      <c r="AG240" s="167"/>
      <c r="AH240" s="180">
        <v>156.69999999999999</v>
      </c>
      <c r="AI240" s="166">
        <v>37.755972241972202</v>
      </c>
      <c r="AJ240" s="181" t="s">
        <v>53</v>
      </c>
      <c r="AK240" s="173">
        <v>0.59930114669797097</v>
      </c>
      <c r="AL240" s="174">
        <v>-157.06546004635999</v>
      </c>
      <c r="AM240" s="168"/>
      <c r="AN240" s="168"/>
      <c r="AO240" s="176">
        <v>105</v>
      </c>
      <c r="AP240" s="176">
        <v>158</v>
      </c>
      <c r="AQ240" s="167"/>
      <c r="AR240" s="180">
        <v>31.6</v>
      </c>
      <c r="AS240" s="166">
        <v>7.6138399671111703</v>
      </c>
      <c r="AT240" s="181" t="s">
        <v>54</v>
      </c>
      <c r="AU240" s="173">
        <v>0.47586499794444798</v>
      </c>
      <c r="AV240" s="174">
        <v>-48.086466043519998</v>
      </c>
      <c r="AW240" s="168"/>
      <c r="AX240" s="168"/>
      <c r="AY240" s="176">
        <v>35</v>
      </c>
      <c r="AZ240" s="176">
        <v>49</v>
      </c>
      <c r="BA240" s="167"/>
      <c r="BB240" s="184">
        <v>135.4</v>
      </c>
      <c r="BC240" s="180">
        <v>32.623858593254802</v>
      </c>
      <c r="BD240" s="181" t="s">
        <v>55</v>
      </c>
      <c r="BE240" s="182">
        <v>1.0194955810392099</v>
      </c>
      <c r="BF240" s="183">
        <v>-23.97293208704</v>
      </c>
      <c r="BG240" s="168">
        <v>2E-3</v>
      </c>
      <c r="BH240" s="168">
        <v>2E-3</v>
      </c>
      <c r="BI240" s="176">
        <v>0</v>
      </c>
      <c r="BJ240" s="176">
        <v>24</v>
      </c>
      <c r="BK240" s="169"/>
      <c r="BL240" s="185">
        <v>0.8</v>
      </c>
      <c r="BM240" s="182">
        <v>0.82</v>
      </c>
      <c r="BN240" s="186">
        <v>7.5000000000000002E-4</v>
      </c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318</v>
      </c>
      <c r="C241" s="165" t="s">
        <v>319</v>
      </c>
      <c r="D241" s="166">
        <v>2.6090156207000001</v>
      </c>
      <c r="E241" s="167"/>
      <c r="F241" s="168">
        <v>7.0000000000000007E-2</v>
      </c>
      <c r="G241" s="168">
        <v>7.0000000000000007E-2</v>
      </c>
      <c r="H241" s="169"/>
      <c r="I241" s="170">
        <v>5</v>
      </c>
      <c r="J241" s="170">
        <v>5</v>
      </c>
      <c r="K241" s="167"/>
      <c r="L241" s="171">
        <v>1391.7879499999999</v>
      </c>
      <c r="M241" s="171">
        <v>298.74266</v>
      </c>
      <c r="N241" s="171">
        <v>1690.53061</v>
      </c>
      <c r="O241" s="166">
        <v>647.95725889384698</v>
      </c>
      <c r="P241" s="172">
        <v>240.12899999999999</v>
      </c>
      <c r="Q241" s="178">
        <v>2.6983715373563699</v>
      </c>
      <c r="R241" s="179">
        <v>938.73023562031597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1819.3084249999999</v>
      </c>
      <c r="Y241" s="166">
        <v>697.31603389629299</v>
      </c>
      <c r="Z241" s="177">
        <v>573</v>
      </c>
      <c r="AA241" s="178">
        <v>1.2169564291383801</v>
      </c>
      <c r="AB241" s="179">
        <v>25.349284206679801</v>
      </c>
      <c r="AC241" s="168">
        <v>0.02</v>
      </c>
      <c r="AD241" s="168">
        <v>0.02</v>
      </c>
      <c r="AE241" s="176">
        <v>0</v>
      </c>
      <c r="AF241" s="176">
        <v>0</v>
      </c>
      <c r="AG241" s="167"/>
      <c r="AH241" s="180">
        <v>233.05</v>
      </c>
      <c r="AI241" s="166">
        <v>89.324877226098195</v>
      </c>
      <c r="AJ241" s="181" t="s">
        <v>53</v>
      </c>
      <c r="AK241" s="178">
        <v>1.4178551940650499</v>
      </c>
      <c r="AL241" s="179">
        <v>35.808419075080003</v>
      </c>
      <c r="AM241" s="168">
        <v>0.02</v>
      </c>
      <c r="AN241" s="168">
        <v>0.02</v>
      </c>
      <c r="AO241" s="176">
        <v>0</v>
      </c>
      <c r="AP241" s="176">
        <v>0</v>
      </c>
      <c r="AQ241" s="167"/>
      <c r="AR241" s="180">
        <v>11.8</v>
      </c>
      <c r="AS241" s="166">
        <v>4.5227785937264899</v>
      </c>
      <c r="AT241" s="181" t="s">
        <v>54</v>
      </c>
      <c r="AU241" s="173">
        <v>0.28267366210790601</v>
      </c>
      <c r="AV241" s="174">
        <v>-38.293099917440003</v>
      </c>
      <c r="AW241" s="168"/>
      <c r="AX241" s="168"/>
      <c r="AY241" s="176">
        <v>30</v>
      </c>
      <c r="AZ241" s="176">
        <v>39</v>
      </c>
      <c r="BA241" s="167"/>
      <c r="BB241" s="184">
        <v>104.6</v>
      </c>
      <c r="BC241" s="180">
        <v>40.091749229134798</v>
      </c>
      <c r="BD241" s="181" t="s">
        <v>55</v>
      </c>
      <c r="BE241" s="178">
        <v>1.25286716341046</v>
      </c>
      <c r="BF241" s="179">
        <v>4.4138001651200103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0.77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318</v>
      </c>
      <c r="C242" s="165" t="s">
        <v>320</v>
      </c>
      <c r="D242" s="166">
        <v>2.2652346621000001</v>
      </c>
      <c r="E242" s="167"/>
      <c r="F242" s="168">
        <v>0.01</v>
      </c>
      <c r="G242" s="168">
        <v>0.01</v>
      </c>
      <c r="H242" s="169"/>
      <c r="I242" s="170">
        <v>3</v>
      </c>
      <c r="J242" s="170">
        <v>3</v>
      </c>
      <c r="K242" s="167"/>
      <c r="L242" s="171">
        <v>1081.3616199999999</v>
      </c>
      <c r="M242" s="171">
        <v>509.25263000000001</v>
      </c>
      <c r="N242" s="171">
        <v>1590.6142500000001</v>
      </c>
      <c r="O242" s="166">
        <v>702.18519812221598</v>
      </c>
      <c r="P242" s="172">
        <v>255.477</v>
      </c>
      <c r="Q242" s="178">
        <v>2.7485260830611602</v>
      </c>
      <c r="R242" s="179">
        <v>896.15582307681404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1288.1090200000001</v>
      </c>
      <c r="Y242" s="166">
        <v>568.64264067275496</v>
      </c>
      <c r="Z242" s="177">
        <v>573</v>
      </c>
      <c r="AA242" s="188">
        <v>0.99239553346030496</v>
      </c>
      <c r="AB242" s="171">
        <v>-269.46633365996001</v>
      </c>
      <c r="AC242" s="168"/>
      <c r="AD242" s="168"/>
      <c r="AE242" s="176">
        <v>10</v>
      </c>
      <c r="AF242" s="176">
        <v>270</v>
      </c>
      <c r="AG242" s="167"/>
      <c r="AH242" s="180">
        <v>67.8</v>
      </c>
      <c r="AI242" s="166">
        <v>29.930673909583199</v>
      </c>
      <c r="AJ242" s="181" t="s">
        <v>53</v>
      </c>
      <c r="AK242" s="173">
        <v>0.47509006205687598</v>
      </c>
      <c r="AL242" s="174">
        <v>-103.45174045476</v>
      </c>
      <c r="AM242" s="168"/>
      <c r="AN242" s="168"/>
      <c r="AO242" s="176">
        <v>75</v>
      </c>
      <c r="AP242" s="176">
        <v>104</v>
      </c>
      <c r="AQ242" s="167"/>
      <c r="AR242" s="180">
        <v>7.8</v>
      </c>
      <c r="AS242" s="166">
        <v>3.4433518657042601</v>
      </c>
      <c r="AT242" s="181" t="s">
        <v>54</v>
      </c>
      <c r="AU242" s="173">
        <v>0.21520949160651601</v>
      </c>
      <c r="AV242" s="174">
        <v>-35.692505512319997</v>
      </c>
      <c r="AW242" s="168"/>
      <c r="AX242" s="168"/>
      <c r="AY242" s="176">
        <v>29</v>
      </c>
      <c r="AZ242" s="176">
        <v>36</v>
      </c>
      <c r="BA242" s="167"/>
      <c r="BB242" s="184">
        <v>63.6</v>
      </c>
      <c r="BC242" s="180">
        <v>28.076561366511701</v>
      </c>
      <c r="BD242" s="181" t="s">
        <v>55</v>
      </c>
      <c r="BE242" s="188">
        <v>0.87739254270348999</v>
      </c>
      <c r="BF242" s="171">
        <v>-23.385011024640001</v>
      </c>
      <c r="BG242" s="168"/>
      <c r="BH242" s="168"/>
      <c r="BI242" s="176">
        <v>9</v>
      </c>
      <c r="BJ242" s="176">
        <v>24</v>
      </c>
      <c r="BK242" s="169"/>
      <c r="BL242" s="185">
        <v>0.8</v>
      </c>
      <c r="BM242" s="182">
        <v>0.91</v>
      </c>
      <c r="BN242" s="186">
        <v>4.1250000000000002E-3</v>
      </c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318</v>
      </c>
      <c r="C243" s="165" t="s">
        <v>321</v>
      </c>
      <c r="D243" s="166">
        <v>2.8398721828000002</v>
      </c>
      <c r="E243" s="167"/>
      <c r="F243" s="168">
        <v>0.01</v>
      </c>
      <c r="G243" s="168">
        <v>0.01</v>
      </c>
      <c r="H243" s="169"/>
      <c r="I243" s="170">
        <v>3</v>
      </c>
      <c r="J243" s="170">
        <v>3</v>
      </c>
      <c r="K243" s="167"/>
      <c r="L243" s="171">
        <v>810.71226000000001</v>
      </c>
      <c r="M243" s="171">
        <v>2031.9294400000001</v>
      </c>
      <c r="N243" s="171">
        <v>2842.6417000000001</v>
      </c>
      <c r="O243" s="166">
        <v>1000.97522600375</v>
      </c>
      <c r="P243" s="172">
        <v>222.37200000000001</v>
      </c>
      <c r="Q243" s="178">
        <v>4.5013546040137697</v>
      </c>
      <c r="R243" s="179">
        <v>2084.8320315596802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930.98221000000001</v>
      </c>
      <c r="Y243" s="166">
        <v>327.82539145198001</v>
      </c>
      <c r="Z243" s="177">
        <v>573</v>
      </c>
      <c r="AA243" s="173">
        <v>0.57212110201043698</v>
      </c>
      <c r="AB243" s="174">
        <v>-1021.71390289328</v>
      </c>
      <c r="AC243" s="168"/>
      <c r="AD243" s="168"/>
      <c r="AE243" s="176">
        <v>697</v>
      </c>
      <c r="AF243" s="176">
        <v>1022</v>
      </c>
      <c r="AG243" s="167"/>
      <c r="AH243" s="180">
        <v>119.3</v>
      </c>
      <c r="AI243" s="166">
        <v>42.0089329099224</v>
      </c>
      <c r="AJ243" s="181" t="s">
        <v>53</v>
      </c>
      <c r="AK243" s="173">
        <v>0.66680845888765705</v>
      </c>
      <c r="AL243" s="174">
        <v>-95.394337019679995</v>
      </c>
      <c r="AM243" s="168"/>
      <c r="AN243" s="168"/>
      <c r="AO243" s="176">
        <v>60</v>
      </c>
      <c r="AP243" s="176">
        <v>96</v>
      </c>
      <c r="AQ243" s="167"/>
      <c r="AR243" s="180">
        <v>8</v>
      </c>
      <c r="AS243" s="166">
        <v>2.81702819178021</v>
      </c>
      <c r="AT243" s="181" t="s">
        <v>54</v>
      </c>
      <c r="AU243" s="173">
        <v>0.17606426198626299</v>
      </c>
      <c r="AV243" s="174">
        <v>-46.525545909759998</v>
      </c>
      <c r="AW243" s="168"/>
      <c r="AX243" s="168"/>
      <c r="AY243" s="176">
        <v>38</v>
      </c>
      <c r="AZ243" s="176">
        <v>47</v>
      </c>
      <c r="BA243" s="167"/>
      <c r="BB243" s="184">
        <v>53.4</v>
      </c>
      <c r="BC243" s="180">
        <v>18.803663180132901</v>
      </c>
      <c r="BD243" s="181" t="s">
        <v>55</v>
      </c>
      <c r="BE243" s="173">
        <v>0.58761447437915304</v>
      </c>
      <c r="BF243" s="174">
        <v>-55.651091819519998</v>
      </c>
      <c r="BG243" s="168"/>
      <c r="BH243" s="168"/>
      <c r="BI243" s="176">
        <v>38</v>
      </c>
      <c r="BJ243" s="176">
        <v>56</v>
      </c>
      <c r="BK243" s="169"/>
      <c r="BL243" s="185">
        <v>0.8</v>
      </c>
      <c r="BM243" s="182">
        <v>0.83</v>
      </c>
      <c r="BN243" s="186">
        <v>1.1249999999999999E-3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318</v>
      </c>
      <c r="C244" s="165" t="s">
        <v>322</v>
      </c>
      <c r="D244" s="166">
        <v>2.6045092900000002</v>
      </c>
      <c r="E244" s="167"/>
      <c r="F244" s="168">
        <v>3.7999999999999999E-2</v>
      </c>
      <c r="G244" s="168">
        <v>3.7999999999999999E-2</v>
      </c>
      <c r="H244" s="169"/>
      <c r="I244" s="170">
        <v>6</v>
      </c>
      <c r="J244" s="170">
        <v>6</v>
      </c>
      <c r="K244" s="167"/>
      <c r="L244" s="171">
        <v>812.08199999999999</v>
      </c>
      <c r="M244" s="171">
        <v>722.94655</v>
      </c>
      <c r="N244" s="171">
        <v>1535.02855</v>
      </c>
      <c r="O244" s="166">
        <v>589.37342089495905</v>
      </c>
      <c r="P244" s="172">
        <v>286.47199999999998</v>
      </c>
      <c r="Q244" s="178">
        <v>2.0573508786022998</v>
      </c>
      <c r="R244" s="179">
        <v>639.68576761014401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2132.2235350000001</v>
      </c>
      <c r="Y244" s="166">
        <v>818.66612769885705</v>
      </c>
      <c r="Z244" s="177">
        <v>573</v>
      </c>
      <c r="AA244" s="178">
        <v>1.42873669755472</v>
      </c>
      <c r="AB244" s="179">
        <v>341.36294719599999</v>
      </c>
      <c r="AC244" s="168">
        <v>0.02</v>
      </c>
      <c r="AD244" s="168">
        <v>0.02</v>
      </c>
      <c r="AE244" s="176">
        <v>0</v>
      </c>
      <c r="AF244" s="176">
        <v>0</v>
      </c>
      <c r="AG244" s="167"/>
      <c r="AH244" s="180">
        <v>165.4</v>
      </c>
      <c r="AI244" s="166">
        <v>63.505244782597799</v>
      </c>
      <c r="AJ244" s="181" t="s">
        <v>53</v>
      </c>
      <c r="AK244" s="182">
        <v>1.0080197584539301</v>
      </c>
      <c r="AL244" s="183">
        <v>-31.500902323999998</v>
      </c>
      <c r="AM244" s="168">
        <v>1E-3</v>
      </c>
      <c r="AN244" s="168">
        <v>1E-3</v>
      </c>
      <c r="AO244" s="176">
        <v>0</v>
      </c>
      <c r="AP244" s="176">
        <v>32</v>
      </c>
      <c r="AQ244" s="167"/>
      <c r="AR244" s="180">
        <v>21.6</v>
      </c>
      <c r="AS244" s="166">
        <v>8.2933088712461505</v>
      </c>
      <c r="AT244" s="181" t="s">
        <v>54</v>
      </c>
      <c r="AU244" s="173">
        <v>0.51833180445288396</v>
      </c>
      <c r="AV244" s="174">
        <v>-28.406578368000002</v>
      </c>
      <c r="AW244" s="168"/>
      <c r="AX244" s="168"/>
      <c r="AY244" s="176">
        <v>21</v>
      </c>
      <c r="AZ244" s="176">
        <v>29</v>
      </c>
      <c r="BA244" s="167"/>
      <c r="BB244" s="184">
        <v>88.8</v>
      </c>
      <c r="BC244" s="180">
        <v>34.094714248456398</v>
      </c>
      <c r="BD244" s="181" t="s">
        <v>55</v>
      </c>
      <c r="BE244" s="182">
        <v>1.06545982026426</v>
      </c>
      <c r="BF244" s="183">
        <v>-11.213156736</v>
      </c>
      <c r="BG244" s="168">
        <v>7.0000000000000001E-3</v>
      </c>
      <c r="BH244" s="168">
        <v>7.0000000000000001E-3</v>
      </c>
      <c r="BI244" s="176">
        <v>0</v>
      </c>
      <c r="BJ244" s="176">
        <v>12</v>
      </c>
      <c r="BK244" s="169"/>
      <c r="BL244" s="185">
        <v>0.8</v>
      </c>
      <c r="BM244" s="182">
        <v>0.87</v>
      </c>
      <c r="BN244" s="186">
        <v>2.6250000000000002E-3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318</v>
      </c>
      <c r="C245" s="165" t="s">
        <v>323</v>
      </c>
      <c r="D245" s="166">
        <v>3.4099257872000002</v>
      </c>
      <c r="E245" s="167"/>
      <c r="F245" s="168">
        <v>0.05</v>
      </c>
      <c r="G245" s="168">
        <v>0.05</v>
      </c>
      <c r="H245" s="169"/>
      <c r="I245" s="170">
        <v>4</v>
      </c>
      <c r="J245" s="170">
        <v>4</v>
      </c>
      <c r="K245" s="167"/>
      <c r="L245" s="171">
        <v>2682.0685600000002</v>
      </c>
      <c r="M245" s="171">
        <v>1743.8239900000001</v>
      </c>
      <c r="N245" s="171">
        <v>4425.8925499999996</v>
      </c>
      <c r="O245" s="166">
        <v>1297.9439513357399</v>
      </c>
      <c r="P245" s="172">
        <v>237.096</v>
      </c>
      <c r="Q245" s="178">
        <v>5.4743393027960803</v>
      </c>
      <c r="R245" s="179">
        <v>3455.7168326696301</v>
      </c>
      <c r="S245" s="168">
        <v>0.01</v>
      </c>
      <c r="T245" s="168">
        <v>0.01</v>
      </c>
      <c r="U245" s="175">
        <v>0</v>
      </c>
      <c r="V245" s="176">
        <v>0</v>
      </c>
      <c r="W245" s="167"/>
      <c r="X245" s="175">
        <v>2541.6317250000002</v>
      </c>
      <c r="Y245" s="166">
        <v>745.36276846277497</v>
      </c>
      <c r="Z245" s="177">
        <v>573</v>
      </c>
      <c r="AA245" s="178">
        <v>1.3008076238442801</v>
      </c>
      <c r="AB245" s="179">
        <v>196.96675372128001</v>
      </c>
      <c r="AC245" s="168">
        <v>0.02</v>
      </c>
      <c r="AD245" s="168">
        <v>0.02</v>
      </c>
      <c r="AE245" s="176">
        <v>0</v>
      </c>
      <c r="AF245" s="176">
        <v>0</v>
      </c>
      <c r="AG245" s="167"/>
      <c r="AH245" s="180">
        <v>127.25</v>
      </c>
      <c r="AI245" s="166">
        <v>37.317527694492398</v>
      </c>
      <c r="AJ245" s="181" t="s">
        <v>53</v>
      </c>
      <c r="AK245" s="173">
        <v>0.59234170943638798</v>
      </c>
      <c r="AL245" s="174">
        <v>-130.54038951231999</v>
      </c>
      <c r="AM245" s="168"/>
      <c r="AN245" s="168"/>
      <c r="AO245" s="176">
        <v>88</v>
      </c>
      <c r="AP245" s="176">
        <v>131</v>
      </c>
      <c r="AQ245" s="167"/>
      <c r="AR245" s="180">
        <v>15</v>
      </c>
      <c r="AS245" s="166">
        <v>4.3989227144784797</v>
      </c>
      <c r="AT245" s="181" t="s">
        <v>54</v>
      </c>
      <c r="AU245" s="173">
        <v>0.27493266965490498</v>
      </c>
      <c r="AV245" s="174">
        <v>-50.470575114239999</v>
      </c>
      <c r="AW245" s="168"/>
      <c r="AX245" s="168"/>
      <c r="AY245" s="176">
        <v>40</v>
      </c>
      <c r="AZ245" s="176">
        <v>51</v>
      </c>
      <c r="BA245" s="167"/>
      <c r="BB245" s="184">
        <v>154.6</v>
      </c>
      <c r="BC245" s="180">
        <v>45.3382301105582</v>
      </c>
      <c r="BD245" s="181" t="s">
        <v>55</v>
      </c>
      <c r="BE245" s="178">
        <v>1.41681969095494</v>
      </c>
      <c r="BF245" s="179">
        <v>23.65884977152</v>
      </c>
      <c r="BG245" s="168">
        <v>0.02</v>
      </c>
      <c r="BH245" s="168">
        <v>0.02</v>
      </c>
      <c r="BI245" s="176">
        <v>0</v>
      </c>
      <c r="BJ245" s="176">
        <v>0</v>
      </c>
      <c r="BK245" s="169"/>
      <c r="BL245" s="185">
        <v>0.8</v>
      </c>
      <c r="BM245" s="188">
        <v>0.77</v>
      </c>
      <c r="BN245" s="186"/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318</v>
      </c>
      <c r="C246" s="165" t="s">
        <v>324</v>
      </c>
      <c r="D246" s="166">
        <v>2.7703810880000002</v>
      </c>
      <c r="E246" s="167"/>
      <c r="F246" s="168">
        <v>0.08</v>
      </c>
      <c r="G246" s="168">
        <v>0.08</v>
      </c>
      <c r="H246" s="169"/>
      <c r="I246" s="170">
        <v>6</v>
      </c>
      <c r="J246" s="170">
        <v>6</v>
      </c>
      <c r="K246" s="167"/>
      <c r="L246" s="171">
        <v>2075.9284600000001</v>
      </c>
      <c r="M246" s="171">
        <v>1070.8647100000001</v>
      </c>
      <c r="N246" s="171">
        <v>3146.7931699999999</v>
      </c>
      <c r="O246" s="166">
        <v>1135.8701456743399</v>
      </c>
      <c r="P246" s="172">
        <v>265.19900000000001</v>
      </c>
      <c r="Q246" s="178">
        <v>4.2830860812987197</v>
      </c>
      <c r="R246" s="179">
        <v>2265.1504170121898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2088.6044400000001</v>
      </c>
      <c r="Y246" s="166">
        <v>753.90510318124097</v>
      </c>
      <c r="Z246" s="177">
        <v>573</v>
      </c>
      <c r="AA246" s="178">
        <v>1.31571571235819</v>
      </c>
      <c r="AB246" s="179">
        <v>183.69040389119999</v>
      </c>
      <c r="AC246" s="168">
        <v>0.02</v>
      </c>
      <c r="AD246" s="168">
        <v>0.02</v>
      </c>
      <c r="AE246" s="176">
        <v>0</v>
      </c>
      <c r="AF246" s="176">
        <v>0</v>
      </c>
      <c r="AG246" s="167"/>
      <c r="AH246" s="180">
        <v>212.3</v>
      </c>
      <c r="AI246" s="166">
        <v>76.632056477567204</v>
      </c>
      <c r="AJ246" s="181" t="s">
        <v>53</v>
      </c>
      <c r="AK246" s="178">
        <v>1.21638184885027</v>
      </c>
      <c r="AL246" s="179">
        <v>2.8591897472000198</v>
      </c>
      <c r="AM246" s="168">
        <v>0.02</v>
      </c>
      <c r="AN246" s="168">
        <v>0.02</v>
      </c>
      <c r="AO246" s="176">
        <v>0</v>
      </c>
      <c r="AP246" s="176">
        <v>0</v>
      </c>
      <c r="AQ246" s="167"/>
      <c r="AR246" s="180">
        <v>63.2</v>
      </c>
      <c r="AS246" s="166">
        <v>22.812745969770301</v>
      </c>
      <c r="AT246" s="181" t="s">
        <v>54</v>
      </c>
      <c r="AU246" s="178">
        <v>1.42579662311065</v>
      </c>
      <c r="AV246" s="179">
        <v>10.0086831104</v>
      </c>
      <c r="AW246" s="168">
        <v>0.01</v>
      </c>
      <c r="AX246" s="168">
        <v>0.01</v>
      </c>
      <c r="AY246" s="176">
        <v>0</v>
      </c>
      <c r="AZ246" s="176">
        <v>0</v>
      </c>
      <c r="BA246" s="167"/>
      <c r="BB246" s="184">
        <v>180.8</v>
      </c>
      <c r="BC246" s="180">
        <v>65.261779609722794</v>
      </c>
      <c r="BD246" s="181" t="s">
        <v>55</v>
      </c>
      <c r="BE246" s="178">
        <v>2.03943061280384</v>
      </c>
      <c r="BF246" s="179">
        <v>74.417366220800005</v>
      </c>
      <c r="BG246" s="168">
        <v>0.02</v>
      </c>
      <c r="BH246" s="168">
        <v>0.02</v>
      </c>
      <c r="BI246" s="176">
        <v>0</v>
      </c>
      <c r="BJ246" s="176">
        <v>0</v>
      </c>
      <c r="BK246" s="169"/>
      <c r="BL246" s="185">
        <v>0.8</v>
      </c>
      <c r="BM246" s="188">
        <v>0.79</v>
      </c>
      <c r="BN246" s="186"/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318</v>
      </c>
      <c r="C247" s="165" t="s">
        <v>325</v>
      </c>
      <c r="D247" s="166">
        <v>3.0557347686999998</v>
      </c>
      <c r="E247" s="167"/>
      <c r="F247" s="168">
        <v>2.8000000000000001E-2</v>
      </c>
      <c r="G247" s="168">
        <v>2.8000000000000001E-2</v>
      </c>
      <c r="H247" s="169"/>
      <c r="I247" s="170">
        <v>5</v>
      </c>
      <c r="J247" s="170">
        <v>5</v>
      </c>
      <c r="K247" s="167"/>
      <c r="L247" s="171">
        <v>1216.31618</v>
      </c>
      <c r="M247" s="171">
        <v>2384.2321099999999</v>
      </c>
      <c r="N247" s="171">
        <v>3600.5482900000002</v>
      </c>
      <c r="O247" s="166">
        <v>1178.29214985559</v>
      </c>
      <c r="P247" s="172">
        <v>266.08300000000003</v>
      </c>
      <c r="Q247" s="178">
        <v>4.4282879772687096</v>
      </c>
      <c r="R247" s="179">
        <v>2624.8534006479999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1944.5926400000001</v>
      </c>
      <c r="Y247" s="166">
        <v>636.374812342528</v>
      </c>
      <c r="Z247" s="177">
        <v>573</v>
      </c>
      <c r="AA247" s="182">
        <v>1.1106017667408901</v>
      </c>
      <c r="AB247" s="183">
        <v>-156.53058695812001</v>
      </c>
      <c r="AC247" s="168">
        <v>1.0999999999999999E-2</v>
      </c>
      <c r="AD247" s="168">
        <v>1.0999999999999999E-2</v>
      </c>
      <c r="AE247" s="176">
        <v>0</v>
      </c>
      <c r="AF247" s="176">
        <v>157</v>
      </c>
      <c r="AG247" s="167"/>
      <c r="AH247" s="180">
        <v>121.75</v>
      </c>
      <c r="AI247" s="166">
        <v>39.843117683867597</v>
      </c>
      <c r="AJ247" s="181" t="s">
        <v>53</v>
      </c>
      <c r="AK247" s="173">
        <v>0.63243043942647004</v>
      </c>
      <c r="AL247" s="174">
        <v>-109.26354851372</v>
      </c>
      <c r="AM247" s="168"/>
      <c r="AN247" s="168"/>
      <c r="AO247" s="176">
        <v>71</v>
      </c>
      <c r="AP247" s="176">
        <v>110</v>
      </c>
      <c r="AQ247" s="167"/>
      <c r="AR247" s="180">
        <v>5.5</v>
      </c>
      <c r="AS247" s="166">
        <v>1.79989443335747</v>
      </c>
      <c r="AT247" s="181" t="s">
        <v>54</v>
      </c>
      <c r="AU247" s="173">
        <v>0.112493402084842</v>
      </c>
      <c r="AV247" s="174">
        <v>-53.170107559039998</v>
      </c>
      <c r="AW247" s="168"/>
      <c r="AX247" s="168"/>
      <c r="AY247" s="176">
        <v>44</v>
      </c>
      <c r="AZ247" s="176">
        <v>54</v>
      </c>
      <c r="BA247" s="167"/>
      <c r="BB247" s="184">
        <v>104.4</v>
      </c>
      <c r="BC247" s="180">
        <v>34.1652688804581</v>
      </c>
      <c r="BD247" s="181" t="s">
        <v>55</v>
      </c>
      <c r="BE247" s="182">
        <v>1.0676646525143201</v>
      </c>
      <c r="BF247" s="183">
        <v>-12.940215118079999</v>
      </c>
      <c r="BG247" s="168">
        <v>7.0000000000000001E-3</v>
      </c>
      <c r="BH247" s="168">
        <v>7.0000000000000001E-3</v>
      </c>
      <c r="BI247" s="176">
        <v>0</v>
      </c>
      <c r="BJ247" s="176">
        <v>13</v>
      </c>
      <c r="BK247" s="169"/>
      <c r="BL247" s="185">
        <v>0.8</v>
      </c>
      <c r="BM247" s="182">
        <v>0.86</v>
      </c>
      <c r="BN247" s="186">
        <v>2.2499999999999998E-3</v>
      </c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318</v>
      </c>
      <c r="C248" s="165" t="s">
        <v>326</v>
      </c>
      <c r="D248" s="166">
        <v>2.9172250004000002</v>
      </c>
      <c r="E248" s="167"/>
      <c r="F248" s="168">
        <v>4.7E-2</v>
      </c>
      <c r="G248" s="168">
        <v>4.7E-2</v>
      </c>
      <c r="H248" s="169"/>
      <c r="I248" s="170">
        <v>5</v>
      </c>
      <c r="J248" s="170">
        <v>5</v>
      </c>
      <c r="K248" s="167"/>
      <c r="L248" s="171">
        <v>2175.2150299999998</v>
      </c>
      <c r="M248" s="171">
        <v>2861.2610500000001</v>
      </c>
      <c r="N248" s="171">
        <v>5036.4760800000004</v>
      </c>
      <c r="O248" s="166">
        <v>1726.4613045992</v>
      </c>
      <c r="P248" s="172">
        <v>263.75299999999999</v>
      </c>
      <c r="Q248" s="178">
        <v>6.54575039752799</v>
      </c>
      <c r="R248" s="179">
        <v>4113.1638653634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1961.6605199999999</v>
      </c>
      <c r="Y248" s="166">
        <v>672.44059670783804</v>
      </c>
      <c r="Z248" s="177">
        <v>573</v>
      </c>
      <c r="AA248" s="182">
        <v>1.1735437987920401</v>
      </c>
      <c r="AB248" s="183">
        <v>-44.223390275040401</v>
      </c>
      <c r="AC248" s="168">
        <v>1.7000000000000001E-2</v>
      </c>
      <c r="AD248" s="168">
        <v>1.7000000000000001E-2</v>
      </c>
      <c r="AE248" s="176">
        <v>0</v>
      </c>
      <c r="AF248" s="176">
        <v>45</v>
      </c>
      <c r="AG248" s="167"/>
      <c r="AH248" s="180">
        <v>181.75</v>
      </c>
      <c r="AI248" s="166">
        <v>62.302359254112702</v>
      </c>
      <c r="AJ248" s="181" t="s">
        <v>53</v>
      </c>
      <c r="AK248" s="188">
        <v>0.98892633736686897</v>
      </c>
      <c r="AL248" s="171">
        <v>-38.79221003024</v>
      </c>
      <c r="AM248" s="168"/>
      <c r="AN248" s="168"/>
      <c r="AO248" s="176">
        <v>3</v>
      </c>
      <c r="AP248" s="176">
        <v>39</v>
      </c>
      <c r="AQ248" s="167"/>
      <c r="AR248" s="180">
        <v>35.9</v>
      </c>
      <c r="AS248" s="166">
        <v>12.306215665599201</v>
      </c>
      <c r="AT248" s="181" t="s">
        <v>54</v>
      </c>
      <c r="AU248" s="173">
        <v>0.76913847909994804</v>
      </c>
      <c r="AV248" s="174">
        <v>-20.110720007680001</v>
      </c>
      <c r="AW248" s="168"/>
      <c r="AX248" s="168"/>
      <c r="AY248" s="176">
        <v>11</v>
      </c>
      <c r="AZ248" s="176">
        <v>21</v>
      </c>
      <c r="BA248" s="167"/>
      <c r="BB248" s="184">
        <v>123</v>
      </c>
      <c r="BC248" s="180">
        <v>42.163357294392704</v>
      </c>
      <c r="BD248" s="181" t="s">
        <v>55</v>
      </c>
      <c r="BE248" s="178">
        <v>1.31760491544977</v>
      </c>
      <c r="BF248" s="179">
        <v>10.97855998464</v>
      </c>
      <c r="BG248" s="168">
        <v>0.02</v>
      </c>
      <c r="BH248" s="168">
        <v>0.02</v>
      </c>
      <c r="BI248" s="176">
        <v>0</v>
      </c>
      <c r="BJ248" s="176">
        <v>0</v>
      </c>
      <c r="BK248" s="169"/>
      <c r="BL248" s="185">
        <v>0.8</v>
      </c>
      <c r="BM248" s="182">
        <v>0.88</v>
      </c>
      <c r="BN248" s="186">
        <v>3.0000000000000001E-3</v>
      </c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318</v>
      </c>
      <c r="C249" s="165" t="s">
        <v>327</v>
      </c>
      <c r="D249" s="166">
        <v>7.9687895544999998</v>
      </c>
      <c r="E249" s="167"/>
      <c r="F249" s="168">
        <v>2.7E-2</v>
      </c>
      <c r="G249" s="168">
        <v>2.7E-2</v>
      </c>
      <c r="H249" s="169"/>
      <c r="I249" s="170">
        <v>5</v>
      </c>
      <c r="J249" s="170">
        <v>5</v>
      </c>
      <c r="K249" s="167"/>
      <c r="L249" s="171">
        <v>4731.2922699999999</v>
      </c>
      <c r="M249" s="171">
        <v>-822.28124000000003</v>
      </c>
      <c r="N249" s="171">
        <v>3909.0110300000001</v>
      </c>
      <c r="O249" s="166">
        <v>490.540125732467</v>
      </c>
      <c r="P249" s="172">
        <v>267.36500000000001</v>
      </c>
      <c r="Q249" s="178">
        <v>1.83472079641115</v>
      </c>
      <c r="R249" s="179">
        <v>1352.32052691333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4994.3121099999998</v>
      </c>
      <c r="Y249" s="166">
        <v>626.73409503952803</v>
      </c>
      <c r="Z249" s="177">
        <v>573</v>
      </c>
      <c r="AA249" s="182">
        <v>1.0937767801736999</v>
      </c>
      <c r="AB249" s="183">
        <v>-485.02758767419903</v>
      </c>
      <c r="AC249" s="168">
        <v>8.9999999999999993E-3</v>
      </c>
      <c r="AD249" s="168">
        <v>8.9999999999999993E-3</v>
      </c>
      <c r="AE249" s="176">
        <v>0</v>
      </c>
      <c r="AF249" s="176">
        <v>486</v>
      </c>
      <c r="AG249" s="167"/>
      <c r="AH249" s="180">
        <v>440.8</v>
      </c>
      <c r="AI249" s="166">
        <v>55.315803860208497</v>
      </c>
      <c r="AJ249" s="181" t="s">
        <v>53</v>
      </c>
      <c r="AK249" s="188">
        <v>0.87802863270172105</v>
      </c>
      <c r="AL249" s="171">
        <v>-161.6404903202</v>
      </c>
      <c r="AM249" s="168"/>
      <c r="AN249" s="168"/>
      <c r="AO249" s="176">
        <v>62</v>
      </c>
      <c r="AP249" s="176">
        <v>162</v>
      </c>
      <c r="AQ249" s="167"/>
      <c r="AR249" s="180">
        <v>63.6</v>
      </c>
      <c r="AS249" s="166">
        <v>7.9811368546035801</v>
      </c>
      <c r="AT249" s="181" t="s">
        <v>54</v>
      </c>
      <c r="AU249" s="173">
        <v>0.49882105341272398</v>
      </c>
      <c r="AV249" s="174">
        <v>-89.400759446400002</v>
      </c>
      <c r="AW249" s="168"/>
      <c r="AX249" s="168"/>
      <c r="AY249" s="176">
        <v>64</v>
      </c>
      <c r="AZ249" s="176">
        <v>90</v>
      </c>
      <c r="BA249" s="167"/>
      <c r="BB249" s="184">
        <v>276.2</v>
      </c>
      <c r="BC249" s="180">
        <v>34.660220113860198</v>
      </c>
      <c r="BD249" s="181" t="s">
        <v>55</v>
      </c>
      <c r="BE249" s="182">
        <v>1.0831318785581301</v>
      </c>
      <c r="BF249" s="183">
        <v>-29.801518892800001</v>
      </c>
      <c r="BG249" s="168">
        <v>8.0000000000000002E-3</v>
      </c>
      <c r="BH249" s="168">
        <v>8.0000000000000002E-3</v>
      </c>
      <c r="BI249" s="176">
        <v>0</v>
      </c>
      <c r="BJ249" s="176">
        <v>30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328</v>
      </c>
      <c r="D250" s="166">
        <v>9.0017407225999992</v>
      </c>
      <c r="E250" s="167"/>
      <c r="F250" s="168">
        <v>0.01</v>
      </c>
      <c r="G250" s="168">
        <v>0.01</v>
      </c>
      <c r="H250" s="169"/>
      <c r="I250" s="170">
        <v>2</v>
      </c>
      <c r="J250" s="170">
        <v>2</v>
      </c>
      <c r="K250" s="167"/>
      <c r="L250" s="171">
        <v>5492.4258</v>
      </c>
      <c r="M250" s="171">
        <v>-1709.1270999999999</v>
      </c>
      <c r="N250" s="171">
        <v>3783.2986999999998</v>
      </c>
      <c r="O250" s="166">
        <v>420.285233332877</v>
      </c>
      <c r="P250" s="172">
        <v>266.08300000000003</v>
      </c>
      <c r="Q250" s="178">
        <v>1.57952681431312</v>
      </c>
      <c r="R250" s="179">
        <v>909.04648797010998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3808.6086650000002</v>
      </c>
      <c r="Y250" s="166">
        <v>423.09690785005699</v>
      </c>
      <c r="Z250" s="177">
        <v>573</v>
      </c>
      <c r="AA250" s="173">
        <v>0.738389018935527</v>
      </c>
      <c r="AB250" s="174">
        <v>-2380.9882558597601</v>
      </c>
      <c r="AC250" s="168"/>
      <c r="AD250" s="168"/>
      <c r="AE250" s="176">
        <v>1350</v>
      </c>
      <c r="AF250" s="176">
        <v>2381</v>
      </c>
      <c r="AG250" s="167"/>
      <c r="AH250" s="180">
        <v>436.45</v>
      </c>
      <c r="AI250" s="166">
        <v>48.485066772056399</v>
      </c>
      <c r="AJ250" s="181" t="s">
        <v>53</v>
      </c>
      <c r="AK250" s="173">
        <v>0.76960423447708504</v>
      </c>
      <c r="AL250" s="174">
        <v>-244.08159862855999</v>
      </c>
      <c r="AM250" s="168"/>
      <c r="AN250" s="168"/>
      <c r="AO250" s="176">
        <v>131</v>
      </c>
      <c r="AP250" s="176">
        <v>245</v>
      </c>
      <c r="AQ250" s="167"/>
      <c r="AR250" s="180">
        <v>67.599999999999994</v>
      </c>
      <c r="AS250" s="166">
        <v>7.5096586408317396</v>
      </c>
      <c r="AT250" s="181" t="s">
        <v>54</v>
      </c>
      <c r="AU250" s="173">
        <v>0.469353665051984</v>
      </c>
      <c r="AV250" s="174">
        <v>-105.23342187391999</v>
      </c>
      <c r="AW250" s="168"/>
      <c r="AX250" s="168"/>
      <c r="AY250" s="176">
        <v>77</v>
      </c>
      <c r="AZ250" s="176">
        <v>106</v>
      </c>
      <c r="BA250" s="167"/>
      <c r="BB250" s="184">
        <v>277.2</v>
      </c>
      <c r="BC250" s="180">
        <v>30.794044012404701</v>
      </c>
      <c r="BD250" s="181" t="s">
        <v>55</v>
      </c>
      <c r="BE250" s="188">
        <v>0.96231387538764701</v>
      </c>
      <c r="BF250" s="171">
        <v>-68.466843747840002</v>
      </c>
      <c r="BG250" s="168"/>
      <c r="BH250" s="168"/>
      <c r="BI250" s="176">
        <v>11</v>
      </c>
      <c r="BJ250" s="176">
        <v>69</v>
      </c>
      <c r="BK250" s="169"/>
      <c r="BL250" s="185">
        <v>0.8</v>
      </c>
      <c r="BM250" s="188">
        <v>0.74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329</v>
      </c>
      <c r="D251" s="166">
        <v>3.7659220907000002</v>
      </c>
      <c r="E251" s="167"/>
      <c r="F251" s="168">
        <v>5.8000000000000003E-2</v>
      </c>
      <c r="G251" s="168">
        <v>5.8000000000000003E-2</v>
      </c>
      <c r="H251" s="169"/>
      <c r="I251" s="170">
        <v>5</v>
      </c>
      <c r="J251" s="170">
        <v>5</v>
      </c>
      <c r="K251" s="167"/>
      <c r="L251" s="171">
        <v>1200.9945499999999</v>
      </c>
      <c r="M251" s="171">
        <v>2425.9561399999998</v>
      </c>
      <c r="N251" s="171">
        <v>3626.9506900000001</v>
      </c>
      <c r="O251" s="166">
        <v>963.09764319256794</v>
      </c>
      <c r="P251" s="172">
        <v>287.5</v>
      </c>
      <c r="Q251" s="178">
        <v>3.3499048458871901</v>
      </c>
      <c r="R251" s="179">
        <v>2327.7075687084998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2976.2435350000001</v>
      </c>
      <c r="Y251" s="166">
        <v>790.30937531869699</v>
      </c>
      <c r="Z251" s="177">
        <v>573</v>
      </c>
      <c r="AA251" s="178">
        <v>1.3792484735055801</v>
      </c>
      <c r="AB251" s="179">
        <v>386.79550543468002</v>
      </c>
      <c r="AC251" s="168">
        <v>0.02</v>
      </c>
      <c r="AD251" s="168">
        <v>0.02</v>
      </c>
      <c r="AE251" s="176">
        <v>0</v>
      </c>
      <c r="AF251" s="176">
        <v>0</v>
      </c>
      <c r="AG251" s="167"/>
      <c r="AH251" s="180">
        <v>255.55</v>
      </c>
      <c r="AI251" s="166">
        <v>67.858546683980705</v>
      </c>
      <c r="AJ251" s="181" t="s">
        <v>53</v>
      </c>
      <c r="AK251" s="182">
        <v>1.07711978863461</v>
      </c>
      <c r="AL251" s="183">
        <v>-29.153710056920001</v>
      </c>
      <c r="AM251" s="168">
        <v>8.0000000000000002E-3</v>
      </c>
      <c r="AN251" s="168">
        <v>8.0000000000000002E-3</v>
      </c>
      <c r="AO251" s="176">
        <v>0</v>
      </c>
      <c r="AP251" s="176">
        <v>30</v>
      </c>
      <c r="AQ251" s="167"/>
      <c r="AR251" s="180">
        <v>31.2</v>
      </c>
      <c r="AS251" s="166">
        <v>8.2848235434951896</v>
      </c>
      <c r="AT251" s="181" t="s">
        <v>54</v>
      </c>
      <c r="AU251" s="173">
        <v>0.51780147146844901</v>
      </c>
      <c r="AV251" s="174">
        <v>-41.10570414144</v>
      </c>
      <c r="AW251" s="168"/>
      <c r="AX251" s="168"/>
      <c r="AY251" s="176">
        <v>30</v>
      </c>
      <c r="AZ251" s="176">
        <v>42</v>
      </c>
      <c r="BA251" s="167"/>
      <c r="BB251" s="184">
        <v>163.80000000000001</v>
      </c>
      <c r="BC251" s="180">
        <v>43.495323603349803</v>
      </c>
      <c r="BD251" s="181" t="s">
        <v>55</v>
      </c>
      <c r="BE251" s="178">
        <v>1.35922886260468</v>
      </c>
      <c r="BF251" s="179">
        <v>19.188591717120001</v>
      </c>
      <c r="BG251" s="168">
        <v>0.02</v>
      </c>
      <c r="BH251" s="168">
        <v>0.02</v>
      </c>
      <c r="BI251" s="176">
        <v>0</v>
      </c>
      <c r="BJ251" s="176">
        <v>0</v>
      </c>
      <c r="BK251" s="169"/>
      <c r="BL251" s="185">
        <v>0.8</v>
      </c>
      <c r="BM251" s="188">
        <v>0.79</v>
      </c>
      <c r="BN251" s="186"/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330</v>
      </c>
      <c r="D252" s="166">
        <v>2.5137664020999999</v>
      </c>
      <c r="E252" s="167"/>
      <c r="F252" s="168">
        <v>3.9E-2</v>
      </c>
      <c r="G252" s="168">
        <v>3.9E-2</v>
      </c>
      <c r="H252" s="169"/>
      <c r="I252" s="170">
        <v>5</v>
      </c>
      <c r="J252" s="170">
        <v>5</v>
      </c>
      <c r="K252" s="167"/>
      <c r="L252" s="171">
        <v>256.99453</v>
      </c>
      <c r="M252" s="171">
        <v>1182.2803899999999</v>
      </c>
      <c r="N252" s="171">
        <v>1439.2749200000001</v>
      </c>
      <c r="O252" s="166">
        <v>572.557147234377</v>
      </c>
      <c r="P252" s="172">
        <v>263.75299999999999</v>
      </c>
      <c r="Q252" s="178">
        <v>2.17080809406671</v>
      </c>
      <c r="R252" s="179">
        <v>643.65880417630206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1382.3646349999999</v>
      </c>
      <c r="Y252" s="166">
        <v>549.91769873492296</v>
      </c>
      <c r="Z252" s="177">
        <v>573</v>
      </c>
      <c r="AA252" s="188">
        <v>0.95971675171888904</v>
      </c>
      <c r="AB252" s="171">
        <v>-346.10114308395998</v>
      </c>
      <c r="AC252" s="168"/>
      <c r="AD252" s="168"/>
      <c r="AE252" s="176">
        <v>59</v>
      </c>
      <c r="AF252" s="176">
        <v>347</v>
      </c>
      <c r="AG252" s="167"/>
      <c r="AH252" s="180">
        <v>172.6</v>
      </c>
      <c r="AI252" s="166">
        <v>68.661909020587601</v>
      </c>
      <c r="AJ252" s="181" t="s">
        <v>53</v>
      </c>
      <c r="AK252" s="182">
        <v>1.08987157175536</v>
      </c>
      <c r="AL252" s="183">
        <v>-17.440739998760002</v>
      </c>
      <c r="AM252" s="168">
        <v>8.9999999999999993E-3</v>
      </c>
      <c r="AN252" s="168">
        <v>8.9999999999999993E-3</v>
      </c>
      <c r="AO252" s="176">
        <v>0</v>
      </c>
      <c r="AP252" s="176">
        <v>18</v>
      </c>
      <c r="AQ252" s="167"/>
      <c r="AR252" s="180">
        <v>18.399999999999999</v>
      </c>
      <c r="AS252" s="166">
        <v>7.3196936615226598</v>
      </c>
      <c r="AT252" s="181" t="s">
        <v>54</v>
      </c>
      <c r="AU252" s="173">
        <v>0.45748085384516601</v>
      </c>
      <c r="AV252" s="174">
        <v>-29.864314920319998</v>
      </c>
      <c r="AW252" s="168"/>
      <c r="AX252" s="168"/>
      <c r="AY252" s="176">
        <v>22</v>
      </c>
      <c r="AZ252" s="176">
        <v>30</v>
      </c>
      <c r="BA252" s="167"/>
      <c r="BB252" s="184">
        <v>97.6</v>
      </c>
      <c r="BC252" s="180">
        <v>38.826201161120203</v>
      </c>
      <c r="BD252" s="181" t="s">
        <v>55</v>
      </c>
      <c r="BE252" s="178">
        <v>1.2133187862850101</v>
      </c>
      <c r="BF252" s="179">
        <v>1.07137015936</v>
      </c>
      <c r="BG252" s="168">
        <v>0.02</v>
      </c>
      <c r="BH252" s="168">
        <v>0.02</v>
      </c>
      <c r="BI252" s="176">
        <v>0</v>
      </c>
      <c r="BJ252" s="176">
        <v>0</v>
      </c>
      <c r="BK252" s="169"/>
      <c r="BL252" s="185">
        <v>0.8</v>
      </c>
      <c r="BM252" s="182">
        <v>0.9</v>
      </c>
      <c r="BN252" s="186">
        <v>3.7499999999999999E-3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331</v>
      </c>
      <c r="D253" s="166">
        <v>2.6468734469999999</v>
      </c>
      <c r="E253" s="167"/>
      <c r="F253" s="168">
        <v>7.0000000000000007E-2</v>
      </c>
      <c r="G253" s="168">
        <v>7.0000000000000007E-2</v>
      </c>
      <c r="H253" s="169"/>
      <c r="I253" s="170">
        <v>6</v>
      </c>
      <c r="J253" s="170">
        <v>6</v>
      </c>
      <c r="K253" s="167"/>
      <c r="L253" s="171">
        <v>657.62402999999995</v>
      </c>
      <c r="M253" s="171">
        <v>575.66426000000001</v>
      </c>
      <c r="N253" s="171">
        <v>1233.28829</v>
      </c>
      <c r="O253" s="166">
        <v>465.94153996966702</v>
      </c>
      <c r="P253" s="172">
        <v>266.08300000000003</v>
      </c>
      <c r="Q253" s="178">
        <v>1.7511135246132501</v>
      </c>
      <c r="R253" s="179">
        <v>388.14265712227899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2059.6411250000001</v>
      </c>
      <c r="Y253" s="166">
        <v>778.14114132824295</v>
      </c>
      <c r="Z253" s="177">
        <v>573</v>
      </c>
      <c r="AA253" s="178">
        <v>1.35801246305103</v>
      </c>
      <c r="AB253" s="179">
        <v>239.65094284279999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312.95</v>
      </c>
      <c r="AI253" s="166">
        <v>118.233835605061</v>
      </c>
      <c r="AJ253" s="181" t="s">
        <v>53</v>
      </c>
      <c r="AK253" s="178">
        <v>1.87672754928668</v>
      </c>
      <c r="AL253" s="179">
        <v>112.8463674068</v>
      </c>
      <c r="AM253" s="168">
        <v>0.02</v>
      </c>
      <c r="AN253" s="168">
        <v>0.02</v>
      </c>
      <c r="AO253" s="176">
        <v>0</v>
      </c>
      <c r="AP253" s="176">
        <v>0</v>
      </c>
      <c r="AQ253" s="167"/>
      <c r="AR253" s="180">
        <v>37.200000000000003</v>
      </c>
      <c r="AS253" s="166">
        <v>14.0543175731212</v>
      </c>
      <c r="AT253" s="181" t="s">
        <v>54</v>
      </c>
      <c r="AU253" s="188">
        <v>0.87839484832007497</v>
      </c>
      <c r="AV253" s="171">
        <v>-13.619970182399999</v>
      </c>
      <c r="AW253" s="168"/>
      <c r="AX253" s="168"/>
      <c r="AY253" s="176">
        <v>6</v>
      </c>
      <c r="AZ253" s="176">
        <v>14</v>
      </c>
      <c r="BA253" s="167"/>
      <c r="BB253" s="184">
        <v>179.8</v>
      </c>
      <c r="BC253" s="180">
        <v>67.929201603419202</v>
      </c>
      <c r="BD253" s="181" t="s">
        <v>55</v>
      </c>
      <c r="BE253" s="178">
        <v>2.1227875501068501</v>
      </c>
      <c r="BF253" s="179">
        <v>78.1600596352</v>
      </c>
      <c r="BG253" s="168">
        <v>0.02</v>
      </c>
      <c r="BH253" s="168">
        <v>0.02</v>
      </c>
      <c r="BI253" s="176">
        <v>0</v>
      </c>
      <c r="BJ253" s="176">
        <v>0</v>
      </c>
      <c r="BK253" s="169"/>
      <c r="BL253" s="185">
        <v>0.8</v>
      </c>
      <c r="BM253" s="182">
        <v>0.81</v>
      </c>
      <c r="BN253" s="186">
        <v>3.7500000000000001E-4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332</v>
      </c>
      <c r="D254" s="166">
        <v>2.5572602828000002</v>
      </c>
      <c r="E254" s="167"/>
      <c r="F254" s="168">
        <v>0.03</v>
      </c>
      <c r="G254" s="168">
        <v>0.03</v>
      </c>
      <c r="H254" s="169"/>
      <c r="I254" s="170">
        <v>4</v>
      </c>
      <c r="J254" s="170">
        <v>4</v>
      </c>
      <c r="K254" s="167"/>
      <c r="L254" s="171">
        <v>811.11443999999995</v>
      </c>
      <c r="M254" s="171">
        <v>955.31975999999997</v>
      </c>
      <c r="N254" s="171">
        <v>1766.4341999999999</v>
      </c>
      <c r="O254" s="166">
        <v>690.75260421512201</v>
      </c>
      <c r="P254" s="172">
        <v>287.5</v>
      </c>
      <c r="Q254" s="178">
        <v>2.4026177537917301</v>
      </c>
      <c r="R254" s="179">
        <v>884.17940243400005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1328.590745</v>
      </c>
      <c r="Y254" s="166">
        <v>519.53676907119404</v>
      </c>
      <c r="Z254" s="177">
        <v>573</v>
      </c>
      <c r="AA254" s="188">
        <v>0.90669593206142096</v>
      </c>
      <c r="AB254" s="171">
        <v>-429.78142545328001</v>
      </c>
      <c r="AC254" s="168"/>
      <c r="AD254" s="168"/>
      <c r="AE254" s="176">
        <v>137</v>
      </c>
      <c r="AF254" s="176">
        <v>430</v>
      </c>
      <c r="AG254" s="167"/>
      <c r="AH254" s="180">
        <v>124.45</v>
      </c>
      <c r="AI254" s="166">
        <v>48.665363020355898</v>
      </c>
      <c r="AJ254" s="181" t="s">
        <v>53</v>
      </c>
      <c r="AK254" s="173">
        <v>0.77246607968818903</v>
      </c>
      <c r="AL254" s="174">
        <v>-68.878877379680006</v>
      </c>
      <c r="AM254" s="168"/>
      <c r="AN254" s="168"/>
      <c r="AO254" s="176">
        <v>37</v>
      </c>
      <c r="AP254" s="176">
        <v>69</v>
      </c>
      <c r="AQ254" s="167"/>
      <c r="AR254" s="180">
        <v>10.8</v>
      </c>
      <c r="AS254" s="166">
        <v>4.22326975186696</v>
      </c>
      <c r="AT254" s="181" t="s">
        <v>54</v>
      </c>
      <c r="AU254" s="173">
        <v>0.263954359491685</v>
      </c>
      <c r="AV254" s="174">
        <v>-38.299397429759999</v>
      </c>
      <c r="AW254" s="168"/>
      <c r="AX254" s="168"/>
      <c r="AY254" s="176">
        <v>31</v>
      </c>
      <c r="AZ254" s="176">
        <v>39</v>
      </c>
      <c r="BA254" s="167"/>
      <c r="BB254" s="184">
        <v>99.6</v>
      </c>
      <c r="BC254" s="180">
        <v>38.947932156106503</v>
      </c>
      <c r="BD254" s="181" t="s">
        <v>55</v>
      </c>
      <c r="BE254" s="178">
        <v>1.21712287987833</v>
      </c>
      <c r="BF254" s="179">
        <v>1.4012051404800001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2">
        <v>0.81</v>
      </c>
      <c r="BN254" s="186">
        <v>3.7500000000000001E-4</v>
      </c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333</v>
      </c>
      <c r="D255" s="166">
        <v>2.2781598814000001</v>
      </c>
      <c r="E255" s="167"/>
      <c r="F255" s="168">
        <v>0.03</v>
      </c>
      <c r="G255" s="168">
        <v>0.03</v>
      </c>
      <c r="H255" s="169"/>
      <c r="I255" s="170">
        <v>4</v>
      </c>
      <c r="J255" s="170">
        <v>4</v>
      </c>
      <c r="K255" s="167"/>
      <c r="L255" s="171">
        <v>2916.7302100000002</v>
      </c>
      <c r="M255" s="171">
        <v>-489.86489999999998</v>
      </c>
      <c r="N255" s="171">
        <v>2426.8653100000001</v>
      </c>
      <c r="O255" s="166">
        <v>1065.2743601597499</v>
      </c>
      <c r="P255" s="172">
        <v>247.95</v>
      </c>
      <c r="Q255" s="178">
        <v>4.2963273247015499</v>
      </c>
      <c r="R255" s="179">
        <v>1749.02161888824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1566.5414949999999</v>
      </c>
      <c r="Y255" s="166">
        <v>687.63457200260802</v>
      </c>
      <c r="Z255" s="177">
        <v>573</v>
      </c>
      <c r="AA255" s="178">
        <v>1.2000603350830801</v>
      </c>
      <c r="AB255" s="179">
        <v>7.8760549359913098E-2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72.349999999999994</v>
      </c>
      <c r="AI255" s="166">
        <v>31.7580871257985</v>
      </c>
      <c r="AJ255" s="181" t="s">
        <v>53</v>
      </c>
      <c r="AK255" s="173">
        <v>0.50409662104442099</v>
      </c>
      <c r="AL255" s="174">
        <v>-99.878887033840002</v>
      </c>
      <c r="AM255" s="168"/>
      <c r="AN255" s="168"/>
      <c r="AO255" s="176">
        <v>72</v>
      </c>
      <c r="AP255" s="176">
        <v>100</v>
      </c>
      <c r="AQ255" s="167"/>
      <c r="AR255" s="180">
        <v>7</v>
      </c>
      <c r="AS255" s="166">
        <v>3.0726552851498199</v>
      </c>
      <c r="AT255" s="181" t="s">
        <v>54</v>
      </c>
      <c r="AU255" s="173">
        <v>0.19204095532186399</v>
      </c>
      <c r="AV255" s="174">
        <v>-36.74066972288</v>
      </c>
      <c r="AW255" s="168"/>
      <c r="AX255" s="168"/>
      <c r="AY255" s="176">
        <v>30</v>
      </c>
      <c r="AZ255" s="176">
        <v>37</v>
      </c>
      <c r="BA255" s="167"/>
      <c r="BB255" s="184">
        <v>64</v>
      </c>
      <c r="BC255" s="180">
        <v>28.0928483213698</v>
      </c>
      <c r="BD255" s="181" t="s">
        <v>55</v>
      </c>
      <c r="BE255" s="188">
        <v>0.87790151004280603</v>
      </c>
      <c r="BF255" s="171">
        <v>-23.48133944576</v>
      </c>
      <c r="BG255" s="168"/>
      <c r="BH255" s="168"/>
      <c r="BI255" s="176">
        <v>9</v>
      </c>
      <c r="BJ255" s="176">
        <v>24</v>
      </c>
      <c r="BK255" s="169"/>
      <c r="BL255" s="185">
        <v>0.8</v>
      </c>
      <c r="BM255" s="182">
        <v>0.86</v>
      </c>
      <c r="BN255" s="186">
        <v>2.2499999999999998E-3</v>
      </c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334</v>
      </c>
      <c r="D256" s="166">
        <v>10.796673092100001</v>
      </c>
      <c r="E256" s="167"/>
      <c r="F256" s="168">
        <v>0.03</v>
      </c>
      <c r="G256" s="168">
        <v>0.03</v>
      </c>
      <c r="H256" s="169"/>
      <c r="I256" s="170">
        <v>3</v>
      </c>
      <c r="J256" s="170">
        <v>3</v>
      </c>
      <c r="K256" s="167"/>
      <c r="L256" s="171">
        <v>11346.69529</v>
      </c>
      <c r="M256" s="171">
        <v>4987.72361</v>
      </c>
      <c r="N256" s="171">
        <v>16334.418900000001</v>
      </c>
      <c r="O256" s="166">
        <v>1512.9122425640501</v>
      </c>
      <c r="P256" s="172">
        <v>287.5</v>
      </c>
      <c r="Q256" s="178">
        <v>5.2623034523966998</v>
      </c>
      <c r="R256" s="179">
        <v>12609.566683225499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5584.3270650000004</v>
      </c>
      <c r="Y256" s="166">
        <v>517.22665096585104</v>
      </c>
      <c r="Z256" s="177">
        <v>573</v>
      </c>
      <c r="AA256" s="188">
        <v>0.90266431233132804</v>
      </c>
      <c r="AB256" s="171">
        <v>-1839.46535312796</v>
      </c>
      <c r="AC256" s="168"/>
      <c r="AD256" s="168"/>
      <c r="AE256" s="176">
        <v>603</v>
      </c>
      <c r="AF256" s="176">
        <v>1840</v>
      </c>
      <c r="AG256" s="167"/>
      <c r="AH256" s="180">
        <v>663.45</v>
      </c>
      <c r="AI256" s="166">
        <v>61.449484886733401</v>
      </c>
      <c r="AJ256" s="181" t="s">
        <v>53</v>
      </c>
      <c r="AK256" s="188">
        <v>0.97538864899576805</v>
      </c>
      <c r="AL256" s="171">
        <v>-152.77848576276</v>
      </c>
      <c r="AM256" s="168"/>
      <c r="AN256" s="168"/>
      <c r="AO256" s="176">
        <v>17</v>
      </c>
      <c r="AP256" s="176">
        <v>153</v>
      </c>
      <c r="AQ256" s="167"/>
      <c r="AR256" s="180">
        <v>75.3</v>
      </c>
      <c r="AS256" s="166">
        <v>6.9743706563735399</v>
      </c>
      <c r="AT256" s="181" t="s">
        <v>54</v>
      </c>
      <c r="AU256" s="173">
        <v>0.43589816602334602</v>
      </c>
      <c r="AV256" s="174">
        <v>-131.99612336832001</v>
      </c>
      <c r="AW256" s="168"/>
      <c r="AX256" s="168"/>
      <c r="AY256" s="176">
        <v>98</v>
      </c>
      <c r="AZ256" s="176">
        <v>132</v>
      </c>
      <c r="BA256" s="167"/>
      <c r="BB256" s="184">
        <v>415.8</v>
      </c>
      <c r="BC256" s="180">
        <v>38.511863465074597</v>
      </c>
      <c r="BD256" s="181" t="s">
        <v>55</v>
      </c>
      <c r="BE256" s="178">
        <v>1.2034957332835801</v>
      </c>
      <c r="BF256" s="179">
        <v>1.2077532633600201</v>
      </c>
      <c r="BG256" s="168">
        <v>0.02</v>
      </c>
      <c r="BH256" s="168">
        <v>0.02</v>
      </c>
      <c r="BI256" s="176">
        <v>0</v>
      </c>
      <c r="BJ256" s="176">
        <v>0</v>
      </c>
      <c r="BK256" s="169"/>
      <c r="BL256" s="185">
        <v>0.8</v>
      </c>
      <c r="BM256" s="188">
        <v>0.76</v>
      </c>
      <c r="BN256" s="186"/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336</v>
      </c>
      <c r="D257" s="166">
        <v>1.4936029656000001</v>
      </c>
      <c r="E257" s="167"/>
      <c r="F257" s="168"/>
      <c r="G257" s="168"/>
      <c r="H257" s="169"/>
      <c r="I257" s="170">
        <v>1</v>
      </c>
      <c r="J257" s="170">
        <v>1</v>
      </c>
      <c r="K257" s="167"/>
      <c r="L257" s="171"/>
      <c r="M257" s="171">
        <v>149.07517000000001</v>
      </c>
      <c r="N257" s="171">
        <v>149.07517000000001</v>
      </c>
      <c r="O257" s="166">
        <v>99.809101503835393</v>
      </c>
      <c r="P257" s="172">
        <v>287.5</v>
      </c>
      <c r="Q257" s="173">
        <v>0.34716209218725402</v>
      </c>
      <c r="R257" s="174">
        <v>-366.21785313200002</v>
      </c>
      <c r="S257" s="168"/>
      <c r="T257" s="168"/>
      <c r="U257" s="175">
        <v>281</v>
      </c>
      <c r="V257" s="176">
        <v>367</v>
      </c>
      <c r="W257" s="167"/>
      <c r="X257" s="175">
        <v>186.24148</v>
      </c>
      <c r="Y257" s="166">
        <v>124.692762594499</v>
      </c>
      <c r="Z257" s="177">
        <v>573</v>
      </c>
      <c r="AA257" s="173">
        <v>0.21761389632547701</v>
      </c>
      <c r="AB257" s="174">
        <v>-840.75991914656004</v>
      </c>
      <c r="AC257" s="168"/>
      <c r="AD257" s="168"/>
      <c r="AE257" s="176">
        <v>670</v>
      </c>
      <c r="AF257" s="176">
        <v>841</v>
      </c>
      <c r="AG257" s="167"/>
      <c r="AH257" s="180">
        <v>13.8</v>
      </c>
      <c r="AI257" s="166">
        <v>9.2394031866804394</v>
      </c>
      <c r="AJ257" s="181" t="s">
        <v>53</v>
      </c>
      <c r="AK257" s="173">
        <v>0.146657193439372</v>
      </c>
      <c r="AL257" s="174">
        <v>-99.116384199359999</v>
      </c>
      <c r="AM257" s="168"/>
      <c r="AN257" s="168"/>
      <c r="AO257" s="176">
        <v>81</v>
      </c>
      <c r="AP257" s="176">
        <v>100</v>
      </c>
      <c r="AQ257" s="167"/>
      <c r="AR257" s="180"/>
      <c r="AS257" s="166" t="s">
        <v>145</v>
      </c>
      <c r="AT257" s="181" t="s">
        <v>54</v>
      </c>
      <c r="AU257" s="173"/>
      <c r="AV257" s="174"/>
      <c r="AW257" s="168"/>
      <c r="AX257" s="168"/>
      <c r="AY257" s="176">
        <v>24</v>
      </c>
      <c r="AZ257" s="176">
        <v>29</v>
      </c>
      <c r="BA257" s="167"/>
      <c r="BB257" s="184">
        <v>1</v>
      </c>
      <c r="BC257" s="180">
        <v>0.66952197004930802</v>
      </c>
      <c r="BD257" s="181" t="s">
        <v>55</v>
      </c>
      <c r="BE257" s="173">
        <v>2.09225615640409E-2</v>
      </c>
      <c r="BF257" s="174">
        <v>-56.354353879039998</v>
      </c>
      <c r="BG257" s="168"/>
      <c r="BH257" s="168"/>
      <c r="BI257" s="176">
        <v>47</v>
      </c>
      <c r="BJ257" s="176">
        <v>57</v>
      </c>
      <c r="BK257" s="169"/>
      <c r="BL257" s="185">
        <v>0.8</v>
      </c>
      <c r="BM257" s="173"/>
      <c r="BN257" s="186"/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337</v>
      </c>
      <c r="D258" s="166">
        <v>1.9227562632999999</v>
      </c>
      <c r="E258" s="167"/>
      <c r="F258" s="168">
        <v>7.8E-2</v>
      </c>
      <c r="G258" s="168">
        <v>7.8E-2</v>
      </c>
      <c r="H258" s="169"/>
      <c r="I258" s="170">
        <v>6</v>
      </c>
      <c r="J258" s="170">
        <v>6</v>
      </c>
      <c r="K258" s="167"/>
      <c r="L258" s="171">
        <v>871.69242999999994</v>
      </c>
      <c r="M258" s="171">
        <v>1182.4857099999999</v>
      </c>
      <c r="N258" s="171">
        <v>2054.17814</v>
      </c>
      <c r="O258" s="166">
        <v>1068.3507729026701</v>
      </c>
      <c r="P258" s="172">
        <v>245.202</v>
      </c>
      <c r="Q258" s="178">
        <v>4.3570230785339001</v>
      </c>
      <c r="R258" s="179">
        <v>1488.4217224715801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1488.674205</v>
      </c>
      <c r="Y258" s="166">
        <v>774.23968571295097</v>
      </c>
      <c r="Z258" s="177">
        <v>573</v>
      </c>
      <c r="AA258" s="178">
        <v>1.3512036399877001</v>
      </c>
      <c r="AB258" s="179">
        <v>166.58699835492001</v>
      </c>
      <c r="AC258" s="168">
        <v>0.02</v>
      </c>
      <c r="AD258" s="168">
        <v>0.02</v>
      </c>
      <c r="AE258" s="176">
        <v>0</v>
      </c>
      <c r="AF258" s="176">
        <v>0</v>
      </c>
      <c r="AG258" s="167"/>
      <c r="AH258" s="180">
        <v>167.7</v>
      </c>
      <c r="AI258" s="166">
        <v>87.218543088856606</v>
      </c>
      <c r="AJ258" s="181" t="s">
        <v>53</v>
      </c>
      <c r="AK258" s="178">
        <v>1.3844213188707399</v>
      </c>
      <c r="AL258" s="179">
        <v>22.339626494520001</v>
      </c>
      <c r="AM258" s="168">
        <v>0.02</v>
      </c>
      <c r="AN258" s="168">
        <v>0.02</v>
      </c>
      <c r="AO258" s="176">
        <v>0</v>
      </c>
      <c r="AP258" s="176">
        <v>0</v>
      </c>
      <c r="AQ258" s="167"/>
      <c r="AR258" s="180">
        <v>35.799999999999997</v>
      </c>
      <c r="AS258" s="166">
        <v>18.6191046069235</v>
      </c>
      <c r="AT258" s="181" t="s">
        <v>54</v>
      </c>
      <c r="AU258" s="182">
        <v>1.1636940379327201</v>
      </c>
      <c r="AV258" s="183">
        <v>-1.11692025535999</v>
      </c>
      <c r="AW258" s="168">
        <v>8.0000000000000002E-3</v>
      </c>
      <c r="AX258" s="168">
        <v>8.0000000000000002E-3</v>
      </c>
      <c r="AY258" s="176">
        <v>0</v>
      </c>
      <c r="AZ258" s="176">
        <v>2</v>
      </c>
      <c r="BA258" s="167"/>
      <c r="BB258" s="184">
        <v>132</v>
      </c>
      <c r="BC258" s="180">
        <v>68.651447154019493</v>
      </c>
      <c r="BD258" s="181" t="s">
        <v>55</v>
      </c>
      <c r="BE258" s="178">
        <v>2.1453577235631101</v>
      </c>
      <c r="BF258" s="179">
        <v>58.166159489279998</v>
      </c>
      <c r="BG258" s="168">
        <v>0.02</v>
      </c>
      <c r="BH258" s="168">
        <v>0.02</v>
      </c>
      <c r="BI258" s="176">
        <v>0</v>
      </c>
      <c r="BJ258" s="176">
        <v>0</v>
      </c>
      <c r="BK258" s="169"/>
      <c r="BL258" s="185">
        <v>0.8</v>
      </c>
      <c r="BM258" s="188">
        <v>0.77</v>
      </c>
      <c r="BN258" s="186"/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338</v>
      </c>
      <c r="D259" s="166">
        <v>4.3844463775999998</v>
      </c>
      <c r="E259" s="167"/>
      <c r="F259" s="168">
        <v>2.5000000000000001E-2</v>
      </c>
      <c r="G259" s="168">
        <v>2.5000000000000001E-2</v>
      </c>
      <c r="H259" s="169"/>
      <c r="I259" s="170">
        <v>3</v>
      </c>
      <c r="J259" s="170">
        <v>3</v>
      </c>
      <c r="K259" s="167"/>
      <c r="L259" s="171">
        <v>1162.7364500000001</v>
      </c>
      <c r="M259" s="171">
        <v>971.84186</v>
      </c>
      <c r="N259" s="171">
        <v>2134.5783099999999</v>
      </c>
      <c r="O259" s="166">
        <v>486.852415599263</v>
      </c>
      <c r="P259" s="172">
        <v>287.5</v>
      </c>
      <c r="Q259" s="178">
        <v>1.6933997064322199</v>
      </c>
      <c r="R259" s="179">
        <v>621.94430972800001</v>
      </c>
      <c r="S259" s="168">
        <v>0.01</v>
      </c>
      <c r="T259" s="168">
        <v>0.01</v>
      </c>
      <c r="U259" s="175">
        <v>0</v>
      </c>
      <c r="V259" s="176">
        <v>0</v>
      </c>
      <c r="W259" s="167"/>
      <c r="X259" s="175">
        <v>2415.4476850000001</v>
      </c>
      <c r="Y259" s="166">
        <v>550.91281246828498</v>
      </c>
      <c r="Z259" s="177">
        <v>573</v>
      </c>
      <c r="AA259" s="188">
        <v>0.96145342490102104</v>
      </c>
      <c r="AB259" s="171">
        <v>-599.29764423775998</v>
      </c>
      <c r="AC259" s="168"/>
      <c r="AD259" s="168"/>
      <c r="AE259" s="176">
        <v>97</v>
      </c>
      <c r="AF259" s="176">
        <v>600</v>
      </c>
      <c r="AG259" s="167"/>
      <c r="AH259" s="180">
        <v>210.3</v>
      </c>
      <c r="AI259" s="166">
        <v>47.965006727968202</v>
      </c>
      <c r="AJ259" s="181" t="s">
        <v>53</v>
      </c>
      <c r="AK259" s="173">
        <v>0.76134931314235299</v>
      </c>
      <c r="AL259" s="174">
        <v>-121.16414614656</v>
      </c>
      <c r="AM259" s="168"/>
      <c r="AN259" s="168"/>
      <c r="AO259" s="176">
        <v>66</v>
      </c>
      <c r="AP259" s="176">
        <v>122</v>
      </c>
      <c r="AQ259" s="167"/>
      <c r="AR259" s="180">
        <v>30.6</v>
      </c>
      <c r="AS259" s="166">
        <v>6.9792163855246203</v>
      </c>
      <c r="AT259" s="181" t="s">
        <v>54</v>
      </c>
      <c r="AU259" s="173">
        <v>0.43620102409528899</v>
      </c>
      <c r="AV259" s="174">
        <v>-53.581370449920001</v>
      </c>
      <c r="AW259" s="168"/>
      <c r="AX259" s="168"/>
      <c r="AY259" s="176">
        <v>40</v>
      </c>
      <c r="AZ259" s="176">
        <v>54</v>
      </c>
      <c r="BA259" s="167"/>
      <c r="BB259" s="184">
        <v>161.80000000000001</v>
      </c>
      <c r="BC259" s="180">
        <v>36.903176835878597</v>
      </c>
      <c r="BD259" s="181" t="s">
        <v>55</v>
      </c>
      <c r="BE259" s="182">
        <v>1.1532242761211999</v>
      </c>
      <c r="BF259" s="183">
        <v>-6.5627408998399801</v>
      </c>
      <c r="BG259" s="168">
        <v>1.4999999999999999E-2</v>
      </c>
      <c r="BH259" s="168">
        <v>1.4999999999999999E-2</v>
      </c>
      <c r="BI259" s="176">
        <v>0</v>
      </c>
      <c r="BJ259" s="176">
        <v>7</v>
      </c>
      <c r="BK259" s="169"/>
      <c r="BL259" s="185">
        <v>0.8</v>
      </c>
      <c r="BM259" s="188">
        <v>0.8</v>
      </c>
      <c r="BN259" s="186">
        <v>0</v>
      </c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339</v>
      </c>
      <c r="B260" s="165" t="s">
        <v>340</v>
      </c>
      <c r="C260" s="165" t="s">
        <v>341</v>
      </c>
      <c r="D260" s="166">
        <v>3.4164164510999999</v>
      </c>
      <c r="E260" s="167"/>
      <c r="F260" s="168">
        <v>0.01</v>
      </c>
      <c r="G260" s="168">
        <v>0.01</v>
      </c>
      <c r="H260" s="169"/>
      <c r="I260" s="170">
        <v>3</v>
      </c>
      <c r="J260" s="170">
        <v>3</v>
      </c>
      <c r="K260" s="167"/>
      <c r="L260" s="171">
        <v>1512.56014</v>
      </c>
      <c r="M260" s="171">
        <v>2545.9189799999999</v>
      </c>
      <c r="N260" s="171">
        <v>4058.47912</v>
      </c>
      <c r="O260" s="166">
        <v>1187.9345443068801</v>
      </c>
      <c r="P260" s="172">
        <v>242.35900000000001</v>
      </c>
      <c r="Q260" s="178">
        <v>4.9015491246740597</v>
      </c>
      <c r="R260" s="179">
        <v>3064.87999039343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1588.0409199999999</v>
      </c>
      <c r="Y260" s="166">
        <v>464.82650541291298</v>
      </c>
      <c r="Z260" s="177">
        <v>573</v>
      </c>
      <c r="AA260" s="188">
        <v>0.81121554173283295</v>
      </c>
      <c r="AB260" s="171">
        <v>-761.08703177636096</v>
      </c>
      <c r="AC260" s="168"/>
      <c r="AD260" s="168"/>
      <c r="AE260" s="176">
        <v>370</v>
      </c>
      <c r="AF260" s="176">
        <v>762</v>
      </c>
      <c r="AG260" s="167"/>
      <c r="AH260" s="180">
        <v>143.6</v>
      </c>
      <c r="AI260" s="166">
        <v>42.032346482163902</v>
      </c>
      <c r="AJ260" s="181" t="s">
        <v>53</v>
      </c>
      <c r="AK260" s="173">
        <v>0.66718010289149099</v>
      </c>
      <c r="AL260" s="174">
        <v>-114.68108370316</v>
      </c>
      <c r="AM260" s="168"/>
      <c r="AN260" s="168"/>
      <c r="AO260" s="176">
        <v>72</v>
      </c>
      <c r="AP260" s="176">
        <v>115</v>
      </c>
      <c r="AQ260" s="167"/>
      <c r="AR260" s="180">
        <v>16.8</v>
      </c>
      <c r="AS260" s="166">
        <v>4.9174332931779503</v>
      </c>
      <c r="AT260" s="181" t="s">
        <v>54</v>
      </c>
      <c r="AU260" s="173">
        <v>0.30733958082362201</v>
      </c>
      <c r="AV260" s="174">
        <v>-48.79519586112</v>
      </c>
      <c r="AW260" s="168"/>
      <c r="AX260" s="168"/>
      <c r="AY260" s="176">
        <v>38</v>
      </c>
      <c r="AZ260" s="176">
        <v>49</v>
      </c>
      <c r="BA260" s="167"/>
      <c r="BB260" s="184">
        <v>99.6</v>
      </c>
      <c r="BC260" s="180">
        <v>29.153354523840701</v>
      </c>
      <c r="BD260" s="181" t="s">
        <v>55</v>
      </c>
      <c r="BE260" s="188">
        <v>0.91104232887002201</v>
      </c>
      <c r="BF260" s="171">
        <v>-31.59039172224</v>
      </c>
      <c r="BG260" s="168"/>
      <c r="BH260" s="168"/>
      <c r="BI260" s="176">
        <v>10</v>
      </c>
      <c r="BJ260" s="176">
        <v>32</v>
      </c>
      <c r="BK260" s="169"/>
      <c r="BL260" s="185">
        <v>0.8</v>
      </c>
      <c r="BM260" s="182">
        <v>0.84</v>
      </c>
      <c r="BN260" s="186">
        <v>1.5E-3</v>
      </c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339</v>
      </c>
      <c r="B261" s="165" t="s">
        <v>340</v>
      </c>
      <c r="C261" s="165" t="s">
        <v>342</v>
      </c>
      <c r="D261" s="166">
        <v>2.6960688311999998</v>
      </c>
      <c r="E261" s="167"/>
      <c r="F261" s="168">
        <v>0.05</v>
      </c>
      <c r="G261" s="168">
        <v>0.05</v>
      </c>
      <c r="H261" s="169"/>
      <c r="I261" s="170">
        <v>4</v>
      </c>
      <c r="J261" s="170">
        <v>4</v>
      </c>
      <c r="K261" s="167"/>
      <c r="L261" s="171">
        <v>1405.8020200000001</v>
      </c>
      <c r="M261" s="171">
        <v>100.74194</v>
      </c>
      <c r="N261" s="171">
        <v>1506.54396</v>
      </c>
      <c r="O261" s="166">
        <v>558.79284036285105</v>
      </c>
      <c r="P261" s="172">
        <v>212.5</v>
      </c>
      <c r="Q261" s="178">
        <v>2.62961336641342</v>
      </c>
      <c r="R261" s="179">
        <v>819.04640804400003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1954.79242</v>
      </c>
      <c r="Y261" s="166">
        <v>725.052861180082</v>
      </c>
      <c r="Z261" s="177">
        <v>573</v>
      </c>
      <c r="AA261" s="178">
        <v>1.2653627594765799</v>
      </c>
      <c r="AB261" s="179">
        <v>100.97549166688</v>
      </c>
      <c r="AC261" s="168">
        <v>0.02</v>
      </c>
      <c r="AD261" s="168">
        <v>0.02</v>
      </c>
      <c r="AE261" s="176">
        <v>0</v>
      </c>
      <c r="AF261" s="176">
        <v>0</v>
      </c>
      <c r="AG261" s="167"/>
      <c r="AH261" s="180">
        <v>166.9</v>
      </c>
      <c r="AI261" s="166">
        <v>61.904947703324801</v>
      </c>
      <c r="AJ261" s="181" t="s">
        <v>53</v>
      </c>
      <c r="AK261" s="188">
        <v>0.98261821751309197</v>
      </c>
      <c r="AL261" s="171">
        <v>-36.922803638719998</v>
      </c>
      <c r="AM261" s="168"/>
      <c r="AN261" s="168"/>
      <c r="AO261" s="176">
        <v>3</v>
      </c>
      <c r="AP261" s="176">
        <v>37</v>
      </c>
      <c r="AQ261" s="167"/>
      <c r="AR261" s="180">
        <v>16</v>
      </c>
      <c r="AS261" s="166">
        <v>5.9345665862983603</v>
      </c>
      <c r="AT261" s="181" t="s">
        <v>54</v>
      </c>
      <c r="AU261" s="173">
        <v>0.37091041164364802</v>
      </c>
      <c r="AV261" s="174">
        <v>-35.764521559039999</v>
      </c>
      <c r="AW261" s="168"/>
      <c r="AX261" s="168"/>
      <c r="AY261" s="176">
        <v>28</v>
      </c>
      <c r="AZ261" s="176">
        <v>36</v>
      </c>
      <c r="BA261" s="167"/>
      <c r="BB261" s="184">
        <v>103.4</v>
      </c>
      <c r="BC261" s="180">
        <v>38.352136563953202</v>
      </c>
      <c r="BD261" s="181" t="s">
        <v>55</v>
      </c>
      <c r="BE261" s="178">
        <v>1.19850426762354</v>
      </c>
      <c r="BF261" s="179">
        <v>-0.129043118079991</v>
      </c>
      <c r="BG261" s="168">
        <v>0.02</v>
      </c>
      <c r="BH261" s="168">
        <v>0.02</v>
      </c>
      <c r="BI261" s="176">
        <v>0</v>
      </c>
      <c r="BJ261" s="176">
        <v>1</v>
      </c>
      <c r="BK261" s="169"/>
      <c r="BL261" s="185">
        <v>0.8</v>
      </c>
      <c r="BM261" s="188">
        <v>0.76</v>
      </c>
      <c r="BN261" s="186"/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339</v>
      </c>
      <c r="B262" s="165" t="s">
        <v>340</v>
      </c>
      <c r="C262" s="165" t="s">
        <v>343</v>
      </c>
      <c r="D262" s="166">
        <v>1</v>
      </c>
      <c r="E262" s="167"/>
      <c r="F262" s="168">
        <v>0.03</v>
      </c>
      <c r="G262" s="168">
        <v>0.03</v>
      </c>
      <c r="H262" s="169"/>
      <c r="I262" s="170">
        <v>4</v>
      </c>
      <c r="J262" s="170">
        <v>4</v>
      </c>
      <c r="K262" s="167"/>
      <c r="L262" s="171">
        <v>671.58109000000002</v>
      </c>
      <c r="M262" s="171">
        <v>-26.508279999999999</v>
      </c>
      <c r="N262" s="171">
        <v>645.07281</v>
      </c>
      <c r="O262" s="166">
        <v>645.07281</v>
      </c>
      <c r="P262" s="172">
        <v>212.5</v>
      </c>
      <c r="Q262" s="178">
        <v>3.0356367529411799</v>
      </c>
      <c r="R262" s="179">
        <v>390.07281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350.98103500000002</v>
      </c>
      <c r="Y262" s="166">
        <v>350.98103500000002</v>
      </c>
      <c r="Z262" s="177">
        <v>573</v>
      </c>
      <c r="AA262" s="173">
        <v>0.61253234729493899</v>
      </c>
      <c r="AB262" s="174">
        <v>-336.618965</v>
      </c>
      <c r="AC262" s="168"/>
      <c r="AD262" s="168"/>
      <c r="AE262" s="176">
        <v>223</v>
      </c>
      <c r="AF262" s="176">
        <v>337</v>
      </c>
      <c r="AG262" s="167"/>
      <c r="AH262" s="180">
        <v>56.7</v>
      </c>
      <c r="AI262" s="166">
        <v>56.7</v>
      </c>
      <c r="AJ262" s="181" t="s">
        <v>53</v>
      </c>
      <c r="AK262" s="188">
        <v>0.9</v>
      </c>
      <c r="AL262" s="171">
        <v>-18.899999999999999</v>
      </c>
      <c r="AM262" s="168"/>
      <c r="AN262" s="168"/>
      <c r="AO262" s="176">
        <v>7</v>
      </c>
      <c r="AP262" s="176">
        <v>19</v>
      </c>
      <c r="AQ262" s="167"/>
      <c r="AR262" s="180">
        <v>1</v>
      </c>
      <c r="AS262" s="166">
        <v>1</v>
      </c>
      <c r="AT262" s="181" t="s">
        <v>54</v>
      </c>
      <c r="AU262" s="173">
        <v>6.25E-2</v>
      </c>
      <c r="AV262" s="174">
        <v>-18.2</v>
      </c>
      <c r="AW262" s="168"/>
      <c r="AX262" s="168"/>
      <c r="AY262" s="176">
        <v>15</v>
      </c>
      <c r="AZ262" s="176">
        <v>19</v>
      </c>
      <c r="BA262" s="167"/>
      <c r="BB262" s="184">
        <v>51.2</v>
      </c>
      <c r="BC262" s="180">
        <v>51.2</v>
      </c>
      <c r="BD262" s="181" t="s">
        <v>55</v>
      </c>
      <c r="BE262" s="178">
        <v>1.6</v>
      </c>
      <c r="BF262" s="179">
        <v>12.8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0.85</v>
      </c>
      <c r="BN262" s="186">
        <v>1.8749999999999999E-3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339</v>
      </c>
      <c r="B263" s="165" t="s">
        <v>340</v>
      </c>
      <c r="C263" s="165" t="s">
        <v>344</v>
      </c>
      <c r="D263" s="166">
        <v>2.4104500224000001</v>
      </c>
      <c r="E263" s="167"/>
      <c r="F263" s="168">
        <v>1.6E-2</v>
      </c>
      <c r="G263" s="168">
        <v>1.6E-2</v>
      </c>
      <c r="H263" s="169"/>
      <c r="I263" s="170">
        <v>4</v>
      </c>
      <c r="J263" s="170">
        <v>4</v>
      </c>
      <c r="K263" s="167"/>
      <c r="L263" s="171">
        <v>1211.5846200000001</v>
      </c>
      <c r="M263" s="171">
        <v>-392.22627</v>
      </c>
      <c r="N263" s="171">
        <v>819.35834999999997</v>
      </c>
      <c r="O263" s="166">
        <v>339.91924428459799</v>
      </c>
      <c r="P263" s="172">
        <v>212.5</v>
      </c>
      <c r="Q263" s="178">
        <v>1.59961997310399</v>
      </c>
      <c r="R263" s="179">
        <v>204.69359428800001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1466.75722</v>
      </c>
      <c r="Y263" s="166">
        <v>608.49932849452</v>
      </c>
      <c r="Z263" s="177">
        <v>573</v>
      </c>
      <c r="AA263" s="182">
        <v>1.0619534528700201</v>
      </c>
      <c r="AB263" s="183">
        <v>-190.66821540224001</v>
      </c>
      <c r="AC263" s="168">
        <v>6.0000000000000001E-3</v>
      </c>
      <c r="AD263" s="168">
        <v>6.0000000000000001E-3</v>
      </c>
      <c r="AE263" s="176">
        <v>0</v>
      </c>
      <c r="AF263" s="176">
        <v>191</v>
      </c>
      <c r="AG263" s="167"/>
      <c r="AH263" s="180">
        <v>80.7</v>
      </c>
      <c r="AI263" s="166">
        <v>33.479225559569898</v>
      </c>
      <c r="AJ263" s="181" t="s">
        <v>53</v>
      </c>
      <c r="AK263" s="173">
        <v>0.53141627872333197</v>
      </c>
      <c r="AL263" s="174">
        <v>-101.53002169344001</v>
      </c>
      <c r="AM263" s="168"/>
      <c r="AN263" s="168"/>
      <c r="AO263" s="176">
        <v>72</v>
      </c>
      <c r="AP263" s="176">
        <v>102</v>
      </c>
      <c r="AQ263" s="167"/>
      <c r="AR263" s="180">
        <v>7</v>
      </c>
      <c r="AS263" s="166">
        <v>2.90402204358104</v>
      </c>
      <c r="AT263" s="181" t="s">
        <v>54</v>
      </c>
      <c r="AU263" s="173">
        <v>0.181501377723815</v>
      </c>
      <c r="AV263" s="174">
        <v>-39.280640430079998</v>
      </c>
      <c r="AW263" s="168"/>
      <c r="AX263" s="168"/>
      <c r="AY263" s="176">
        <v>32</v>
      </c>
      <c r="AZ263" s="176">
        <v>40</v>
      </c>
      <c r="BA263" s="167"/>
      <c r="BB263" s="184">
        <v>43.6</v>
      </c>
      <c r="BC263" s="180">
        <v>18.087908728590399</v>
      </c>
      <c r="BD263" s="181" t="s">
        <v>55</v>
      </c>
      <c r="BE263" s="173">
        <v>0.56524714776845097</v>
      </c>
      <c r="BF263" s="174">
        <v>-48.961280860160002</v>
      </c>
      <c r="BG263" s="168"/>
      <c r="BH263" s="168"/>
      <c r="BI263" s="176">
        <v>34</v>
      </c>
      <c r="BJ263" s="176">
        <v>49</v>
      </c>
      <c r="BK263" s="169"/>
      <c r="BL263" s="185">
        <v>0.8</v>
      </c>
      <c r="BM263" s="182">
        <v>0.82</v>
      </c>
      <c r="BN263" s="186">
        <v>7.5000000000000002E-4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339</v>
      </c>
      <c r="B264" s="165" t="s">
        <v>340</v>
      </c>
      <c r="C264" s="165" t="s">
        <v>345</v>
      </c>
      <c r="D264" s="166">
        <v>4.4816822776</v>
      </c>
      <c r="E264" s="167"/>
      <c r="F264" s="168">
        <v>0.01</v>
      </c>
      <c r="G264" s="168">
        <v>0.01</v>
      </c>
      <c r="H264" s="169"/>
      <c r="I264" s="170">
        <v>3</v>
      </c>
      <c r="J264" s="170">
        <v>3</v>
      </c>
      <c r="K264" s="167"/>
      <c r="L264" s="171">
        <v>2384.53296</v>
      </c>
      <c r="M264" s="171">
        <v>72.893479999999997</v>
      </c>
      <c r="N264" s="171">
        <v>2457.4264400000002</v>
      </c>
      <c r="O264" s="166">
        <v>548.32678618975694</v>
      </c>
      <c r="P264" s="172">
        <v>218.52799999999999</v>
      </c>
      <c r="Q264" s="178">
        <v>2.5091831993600699</v>
      </c>
      <c r="R264" s="179">
        <v>1282.17876228875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2554.69895</v>
      </c>
      <c r="Y264" s="166">
        <v>570.03124982078702</v>
      </c>
      <c r="Z264" s="177">
        <v>573</v>
      </c>
      <c r="AA264" s="188">
        <v>0.99481893511481201</v>
      </c>
      <c r="AB264" s="171">
        <v>-526.90578407776002</v>
      </c>
      <c r="AC264" s="168"/>
      <c r="AD264" s="168"/>
      <c r="AE264" s="176">
        <v>14</v>
      </c>
      <c r="AF264" s="176">
        <v>527</v>
      </c>
      <c r="AG264" s="167"/>
      <c r="AH264" s="180">
        <v>180.1</v>
      </c>
      <c r="AI264" s="166">
        <v>40.185802750936197</v>
      </c>
      <c r="AJ264" s="181" t="s">
        <v>53</v>
      </c>
      <c r="AK264" s="173">
        <v>0.63786988493549501</v>
      </c>
      <c r="AL264" s="174">
        <v>-158.71518018655999</v>
      </c>
      <c r="AM264" s="168"/>
      <c r="AN264" s="168"/>
      <c r="AO264" s="176">
        <v>103</v>
      </c>
      <c r="AP264" s="176">
        <v>159</v>
      </c>
      <c r="AQ264" s="167"/>
      <c r="AR264" s="180">
        <v>19.3</v>
      </c>
      <c r="AS264" s="166">
        <v>4.30641861795152</v>
      </c>
      <c r="AT264" s="181" t="s">
        <v>54</v>
      </c>
      <c r="AU264" s="173">
        <v>0.26915116362197</v>
      </c>
      <c r="AV264" s="174">
        <v>-66.748299729920006</v>
      </c>
      <c r="AW264" s="168"/>
      <c r="AX264" s="168"/>
      <c r="AY264" s="176">
        <v>53</v>
      </c>
      <c r="AZ264" s="176">
        <v>67</v>
      </c>
      <c r="BA264" s="167"/>
      <c r="BB264" s="184">
        <v>130.4</v>
      </c>
      <c r="BC264" s="180">
        <v>29.096216983465201</v>
      </c>
      <c r="BD264" s="181" t="s">
        <v>55</v>
      </c>
      <c r="BE264" s="188">
        <v>0.90925678073328697</v>
      </c>
      <c r="BF264" s="171">
        <v>-41.696599459840002</v>
      </c>
      <c r="BG264" s="168"/>
      <c r="BH264" s="168"/>
      <c r="BI264" s="176">
        <v>14</v>
      </c>
      <c r="BJ264" s="176">
        <v>42</v>
      </c>
      <c r="BK264" s="169"/>
      <c r="BL264" s="185">
        <v>0.8</v>
      </c>
      <c r="BM264" s="182">
        <v>0.85</v>
      </c>
      <c r="BN264" s="186">
        <v>1.8749999999999999E-3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339</v>
      </c>
      <c r="B265" s="165" t="s">
        <v>340</v>
      </c>
      <c r="C265" s="165" t="s">
        <v>346</v>
      </c>
      <c r="D265" s="166">
        <v>8.7604801064999993</v>
      </c>
      <c r="E265" s="167"/>
      <c r="F265" s="168">
        <v>0.03</v>
      </c>
      <c r="G265" s="168">
        <v>0.03</v>
      </c>
      <c r="H265" s="169"/>
      <c r="I265" s="170">
        <v>3</v>
      </c>
      <c r="J265" s="170">
        <v>3</v>
      </c>
      <c r="K265" s="167"/>
      <c r="L265" s="171">
        <v>5601.6410999999998</v>
      </c>
      <c r="M265" s="171">
        <v>4109.0661300000002</v>
      </c>
      <c r="N265" s="171">
        <v>9710.70723</v>
      </c>
      <c r="O265" s="166">
        <v>1108.46747118288</v>
      </c>
      <c r="P265" s="172">
        <v>246.08699999999999</v>
      </c>
      <c r="Q265" s="178">
        <v>4.5043723202886801</v>
      </c>
      <c r="R265" s="179">
        <v>7123.6989084380803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4350.5640400000002</v>
      </c>
      <c r="Y265" s="166">
        <v>496.61251291148102</v>
      </c>
      <c r="Z265" s="177">
        <v>573</v>
      </c>
      <c r="AA265" s="188">
        <v>0.86668850420851795</v>
      </c>
      <c r="AB265" s="171">
        <v>-1673.1420812294</v>
      </c>
      <c r="AC265" s="168"/>
      <c r="AD265" s="168"/>
      <c r="AE265" s="176">
        <v>670</v>
      </c>
      <c r="AF265" s="176">
        <v>1674</v>
      </c>
      <c r="AG265" s="167"/>
      <c r="AH265" s="180">
        <v>540.75</v>
      </c>
      <c r="AI265" s="166">
        <v>61.7260690539986</v>
      </c>
      <c r="AJ265" s="181" t="s">
        <v>53</v>
      </c>
      <c r="AK265" s="188">
        <v>0.97977887387299301</v>
      </c>
      <c r="AL265" s="171">
        <v>-121.5422960514</v>
      </c>
      <c r="AM265" s="168"/>
      <c r="AN265" s="168"/>
      <c r="AO265" s="176">
        <v>12</v>
      </c>
      <c r="AP265" s="176">
        <v>122</v>
      </c>
      <c r="AQ265" s="167"/>
      <c r="AR265" s="180">
        <v>63.7</v>
      </c>
      <c r="AS265" s="166">
        <v>7.27129098241278</v>
      </c>
      <c r="AT265" s="181" t="s">
        <v>54</v>
      </c>
      <c r="AU265" s="173">
        <v>0.45445568640079897</v>
      </c>
      <c r="AV265" s="174">
        <v>-104.5012180448</v>
      </c>
      <c r="AW265" s="168"/>
      <c r="AX265" s="168"/>
      <c r="AY265" s="176">
        <v>77</v>
      </c>
      <c r="AZ265" s="176">
        <v>105</v>
      </c>
      <c r="BA265" s="167"/>
      <c r="BB265" s="184">
        <v>600.79999999999995</v>
      </c>
      <c r="BC265" s="180">
        <v>68.580716204609104</v>
      </c>
      <c r="BD265" s="181" t="s">
        <v>55</v>
      </c>
      <c r="BE265" s="178">
        <v>2.14314738139403</v>
      </c>
      <c r="BF265" s="179">
        <v>264.39756391039998</v>
      </c>
      <c r="BG265" s="168">
        <v>0.02</v>
      </c>
      <c r="BH265" s="168">
        <v>0.02</v>
      </c>
      <c r="BI265" s="176">
        <v>0</v>
      </c>
      <c r="BJ265" s="176">
        <v>0</v>
      </c>
      <c r="BK265" s="169"/>
      <c r="BL265" s="185">
        <v>0.8</v>
      </c>
      <c r="BM265" s="188">
        <v>0.74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339</v>
      </c>
      <c r="B266" s="165" t="s">
        <v>340</v>
      </c>
      <c r="C266" s="165" t="s">
        <v>347</v>
      </c>
      <c r="D266" s="166">
        <v>1.8422613011</v>
      </c>
      <c r="E266" s="167"/>
      <c r="F266" s="168">
        <v>0.03</v>
      </c>
      <c r="G266" s="168">
        <v>0.03</v>
      </c>
      <c r="H266" s="169"/>
      <c r="I266" s="170">
        <v>3</v>
      </c>
      <c r="J266" s="170">
        <v>3</v>
      </c>
      <c r="K266" s="167"/>
      <c r="L266" s="171">
        <v>861.86995000000002</v>
      </c>
      <c r="M266" s="171">
        <v>563.72496999999998</v>
      </c>
      <c r="N266" s="171">
        <v>1425.59492</v>
      </c>
      <c r="O266" s="166">
        <v>773.82883695640101</v>
      </c>
      <c r="P266" s="172">
        <v>246.08699999999999</v>
      </c>
      <c r="Q266" s="178">
        <v>3.14453358753775</v>
      </c>
      <c r="R266" s="179">
        <v>881.567051835445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983.61399500000005</v>
      </c>
      <c r="Y266" s="166">
        <v>533.91665688938497</v>
      </c>
      <c r="Z266" s="177">
        <v>573</v>
      </c>
      <c r="AA266" s="188">
        <v>0.93179172232004304</v>
      </c>
      <c r="AB266" s="171">
        <v>-283.12487563636</v>
      </c>
      <c r="AC266" s="168"/>
      <c r="AD266" s="168"/>
      <c r="AE266" s="176">
        <v>73</v>
      </c>
      <c r="AF266" s="176">
        <v>284</v>
      </c>
      <c r="AG266" s="167"/>
      <c r="AH266" s="180">
        <v>108.2</v>
      </c>
      <c r="AI266" s="166">
        <v>58.732167871840197</v>
      </c>
      <c r="AJ266" s="181" t="s">
        <v>53</v>
      </c>
      <c r="AK266" s="188">
        <v>0.93225663288635296</v>
      </c>
      <c r="AL266" s="171">
        <v>-31.07495436316</v>
      </c>
      <c r="AM266" s="168"/>
      <c r="AN266" s="168"/>
      <c r="AO266" s="176">
        <v>8</v>
      </c>
      <c r="AP266" s="176">
        <v>32</v>
      </c>
      <c r="AQ266" s="167"/>
      <c r="AR266" s="180">
        <v>15.8</v>
      </c>
      <c r="AS266" s="166">
        <v>8.5764163805459894</v>
      </c>
      <c r="AT266" s="181" t="s">
        <v>54</v>
      </c>
      <c r="AU266" s="173">
        <v>0.53602602378412401</v>
      </c>
      <c r="AV266" s="174">
        <v>-19.571416981119999</v>
      </c>
      <c r="AW266" s="168"/>
      <c r="AX266" s="168"/>
      <c r="AY266" s="176">
        <v>14</v>
      </c>
      <c r="AZ266" s="176">
        <v>20</v>
      </c>
      <c r="BA266" s="167"/>
      <c r="BB266" s="184">
        <v>89.4</v>
      </c>
      <c r="BC266" s="180">
        <v>48.527318001317198</v>
      </c>
      <c r="BD266" s="181" t="s">
        <v>55</v>
      </c>
      <c r="BE266" s="178">
        <v>1.51647868754116</v>
      </c>
      <c r="BF266" s="179">
        <v>18.65716603776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8">
        <v>0.78</v>
      </c>
      <c r="BN266" s="186"/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339</v>
      </c>
      <c r="B267" s="165" t="s">
        <v>340</v>
      </c>
      <c r="C267" s="165" t="s">
        <v>348</v>
      </c>
      <c r="D267" s="166">
        <v>1.8752380952000001</v>
      </c>
      <c r="E267" s="167"/>
      <c r="F267" s="168">
        <v>0.08</v>
      </c>
      <c r="G267" s="168">
        <v>0.08</v>
      </c>
      <c r="H267" s="169"/>
      <c r="I267" s="170">
        <v>7</v>
      </c>
      <c r="J267" s="170">
        <v>7</v>
      </c>
      <c r="K267" s="167"/>
      <c r="L267" s="171">
        <v>1076.09817</v>
      </c>
      <c r="M267" s="171">
        <v>2892.7796899999998</v>
      </c>
      <c r="N267" s="171">
        <v>3968.8778600000001</v>
      </c>
      <c r="O267" s="166">
        <v>2116.46610110953</v>
      </c>
      <c r="P267" s="172">
        <v>246.08699999999999</v>
      </c>
      <c r="Q267" s="178">
        <v>8.6004791033639698</v>
      </c>
      <c r="R267" s="179">
        <v>3415.1117994398201</v>
      </c>
      <c r="S267" s="168">
        <v>0.01</v>
      </c>
      <c r="T267" s="168">
        <v>0.01</v>
      </c>
      <c r="U267" s="175">
        <v>0</v>
      </c>
      <c r="V267" s="176">
        <v>0</v>
      </c>
      <c r="W267" s="167"/>
      <c r="X267" s="175">
        <v>1658.838225</v>
      </c>
      <c r="Y267" s="166">
        <v>884.60138968277499</v>
      </c>
      <c r="Z267" s="177">
        <v>573</v>
      </c>
      <c r="AA267" s="178">
        <v>1.54380696279716</v>
      </c>
      <c r="AB267" s="179">
        <v>369.42451074048</v>
      </c>
      <c r="AC267" s="168">
        <v>0.02</v>
      </c>
      <c r="AD267" s="168">
        <v>0.02</v>
      </c>
      <c r="AE267" s="176">
        <v>0</v>
      </c>
      <c r="AF267" s="176">
        <v>0</v>
      </c>
      <c r="AG267" s="167"/>
      <c r="AH267" s="180">
        <v>146.30000000000001</v>
      </c>
      <c r="AI267" s="166">
        <v>78.016759778121198</v>
      </c>
      <c r="AJ267" s="181" t="s">
        <v>53</v>
      </c>
      <c r="AK267" s="178">
        <v>1.2383612663193799</v>
      </c>
      <c r="AL267" s="179">
        <v>4.53200000288001</v>
      </c>
      <c r="AM267" s="168">
        <v>0.02</v>
      </c>
      <c r="AN267" s="168">
        <v>0.02</v>
      </c>
      <c r="AO267" s="176">
        <v>0</v>
      </c>
      <c r="AP267" s="176">
        <v>0</v>
      </c>
      <c r="AQ267" s="167"/>
      <c r="AR267" s="180">
        <v>49</v>
      </c>
      <c r="AS267" s="166">
        <v>26.1300152366913</v>
      </c>
      <c r="AT267" s="181" t="s">
        <v>54</v>
      </c>
      <c r="AU267" s="178">
        <v>1.63312595229321</v>
      </c>
      <c r="AV267" s="179">
        <v>12.99542857216</v>
      </c>
      <c r="AW267" s="168">
        <v>0.01</v>
      </c>
      <c r="AX267" s="168">
        <v>0.01</v>
      </c>
      <c r="AY267" s="176">
        <v>0</v>
      </c>
      <c r="AZ267" s="176">
        <v>0</v>
      </c>
      <c r="BA267" s="167"/>
      <c r="BB267" s="184">
        <v>109.8</v>
      </c>
      <c r="BC267" s="180">
        <v>58.552564754871597</v>
      </c>
      <c r="BD267" s="181" t="s">
        <v>55</v>
      </c>
      <c r="BE267" s="178">
        <v>1.8297676485897401</v>
      </c>
      <c r="BF267" s="179">
        <v>37.79085714432</v>
      </c>
      <c r="BG267" s="168">
        <v>0.02</v>
      </c>
      <c r="BH267" s="168">
        <v>0.02</v>
      </c>
      <c r="BI267" s="176">
        <v>0</v>
      </c>
      <c r="BJ267" s="176">
        <v>0</v>
      </c>
      <c r="BK267" s="169"/>
      <c r="BL267" s="185">
        <v>0.8</v>
      </c>
      <c r="BM267" s="182">
        <v>0.88</v>
      </c>
      <c r="BN267" s="186">
        <v>3.0000000000000001E-3</v>
      </c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339</v>
      </c>
      <c r="B268" s="165" t="s">
        <v>340</v>
      </c>
      <c r="C268" s="165" t="s">
        <v>349</v>
      </c>
      <c r="D268" s="166">
        <v>4.0366848485000002</v>
      </c>
      <c r="E268" s="167"/>
      <c r="F268" s="168">
        <v>0.03</v>
      </c>
      <c r="G268" s="168">
        <v>0.03</v>
      </c>
      <c r="H268" s="169"/>
      <c r="I268" s="170">
        <v>3</v>
      </c>
      <c r="J268" s="170">
        <v>3</v>
      </c>
      <c r="K268" s="167"/>
      <c r="L268" s="171">
        <v>1418.1495600000001</v>
      </c>
      <c r="M268" s="171">
        <v>681.70201999999995</v>
      </c>
      <c r="N268" s="171">
        <v>2099.85158</v>
      </c>
      <c r="O268" s="166">
        <v>520.19210287874898</v>
      </c>
      <c r="P268" s="172">
        <v>212.5</v>
      </c>
      <c r="Q268" s="178">
        <v>2.4479628370764699</v>
      </c>
      <c r="R268" s="179">
        <v>1070.4969436325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1657.71063</v>
      </c>
      <c r="Y268" s="166">
        <v>410.66139473731602</v>
      </c>
      <c r="Z268" s="177">
        <v>573</v>
      </c>
      <c r="AA268" s="173">
        <v>0.716686552770184</v>
      </c>
      <c r="AB268" s="174">
        <v>-1117.9138718285999</v>
      </c>
      <c r="AC268" s="168"/>
      <c r="AD268" s="168"/>
      <c r="AE268" s="176">
        <v>656</v>
      </c>
      <c r="AF268" s="176">
        <v>1118</v>
      </c>
      <c r="AG268" s="167"/>
      <c r="AH268" s="180">
        <v>164.2</v>
      </c>
      <c r="AI268" s="166">
        <v>40.676943125994903</v>
      </c>
      <c r="AJ268" s="181" t="s">
        <v>53</v>
      </c>
      <c r="AK268" s="173">
        <v>0.645665763904681</v>
      </c>
      <c r="AL268" s="174">
        <v>-140.97337454660001</v>
      </c>
      <c r="AM268" s="168"/>
      <c r="AN268" s="168"/>
      <c r="AO268" s="176">
        <v>91</v>
      </c>
      <c r="AP268" s="176">
        <v>141</v>
      </c>
      <c r="AQ268" s="167"/>
      <c r="AR268" s="180">
        <v>24.4</v>
      </c>
      <c r="AS268" s="166">
        <v>6.0445640211588101</v>
      </c>
      <c r="AT268" s="181" t="s">
        <v>54</v>
      </c>
      <c r="AU268" s="173">
        <v>0.37778525132242602</v>
      </c>
      <c r="AV268" s="174">
        <v>-53.1043490912</v>
      </c>
      <c r="AW268" s="168"/>
      <c r="AX268" s="168"/>
      <c r="AY268" s="176">
        <v>41</v>
      </c>
      <c r="AZ268" s="176">
        <v>54</v>
      </c>
      <c r="BA268" s="167"/>
      <c r="BB268" s="184">
        <v>154.4</v>
      </c>
      <c r="BC268" s="180">
        <v>38.249208396185203</v>
      </c>
      <c r="BD268" s="181" t="s">
        <v>55</v>
      </c>
      <c r="BE268" s="178">
        <v>1.19528776238079</v>
      </c>
      <c r="BF268" s="179">
        <v>-0.60869818239999096</v>
      </c>
      <c r="BG268" s="168">
        <v>0.02</v>
      </c>
      <c r="BH268" s="168">
        <v>0.02</v>
      </c>
      <c r="BI268" s="176">
        <v>0</v>
      </c>
      <c r="BJ268" s="176">
        <v>1</v>
      </c>
      <c r="BK268" s="169"/>
      <c r="BL268" s="185">
        <v>0.8</v>
      </c>
      <c r="BM268" s="188">
        <v>0.79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339</v>
      </c>
      <c r="B269" s="165" t="s">
        <v>340</v>
      </c>
      <c r="C269" s="165" t="s">
        <v>350</v>
      </c>
      <c r="D269" s="166">
        <v>2.7711007085000001</v>
      </c>
      <c r="E269" s="167"/>
      <c r="F269" s="168">
        <v>1.2E-2</v>
      </c>
      <c r="G269" s="168">
        <v>1.2E-2</v>
      </c>
      <c r="H269" s="169"/>
      <c r="I269" s="170">
        <v>4</v>
      </c>
      <c r="J269" s="170">
        <v>4</v>
      </c>
      <c r="K269" s="167"/>
      <c r="L269" s="171">
        <v>1833.6026199999999</v>
      </c>
      <c r="M269" s="171">
        <v>488.08604000000003</v>
      </c>
      <c r="N269" s="171">
        <v>2321.6886599999998</v>
      </c>
      <c r="O269" s="166">
        <v>837.82182757866406</v>
      </c>
      <c r="P269" s="172">
        <v>243.43</v>
      </c>
      <c r="Q269" s="178">
        <v>3.44173613596789</v>
      </c>
      <c r="R269" s="179">
        <v>1512.2058054358099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822.52834499999994</v>
      </c>
      <c r="Y269" s="166">
        <v>296.82369264927797</v>
      </c>
      <c r="Z269" s="177">
        <v>573</v>
      </c>
      <c r="AA269" s="173">
        <v>0.518016915618286</v>
      </c>
      <c r="AB269" s="174">
        <v>-1082.8805021646001</v>
      </c>
      <c r="AC269" s="168"/>
      <c r="AD269" s="168"/>
      <c r="AE269" s="176">
        <v>766</v>
      </c>
      <c r="AF269" s="176">
        <v>1083</v>
      </c>
      <c r="AG269" s="167"/>
      <c r="AH269" s="180">
        <v>161.19999999999999</v>
      </c>
      <c r="AI269" s="166">
        <v>58.171830242596201</v>
      </c>
      <c r="AJ269" s="181" t="s">
        <v>53</v>
      </c>
      <c r="AK269" s="188">
        <v>0.92336238480311394</v>
      </c>
      <c r="AL269" s="171">
        <v>-48.295213562599997</v>
      </c>
      <c r="AM269" s="168"/>
      <c r="AN269" s="168"/>
      <c r="AO269" s="176">
        <v>14</v>
      </c>
      <c r="AP269" s="176">
        <v>49</v>
      </c>
      <c r="AQ269" s="167"/>
      <c r="AR269" s="180">
        <v>11.8</v>
      </c>
      <c r="AS269" s="166">
        <v>4.2582357125473598</v>
      </c>
      <c r="AT269" s="181" t="s">
        <v>54</v>
      </c>
      <c r="AU269" s="173">
        <v>0.26613973203420999</v>
      </c>
      <c r="AV269" s="174">
        <v>-41.405133603199999</v>
      </c>
      <c r="AW269" s="168"/>
      <c r="AX269" s="168"/>
      <c r="AY269" s="176">
        <v>33</v>
      </c>
      <c r="AZ269" s="176">
        <v>42</v>
      </c>
      <c r="BA269" s="167"/>
      <c r="BB269" s="184">
        <v>90.8</v>
      </c>
      <c r="BC269" s="180">
        <v>32.766762940618698</v>
      </c>
      <c r="BD269" s="181" t="s">
        <v>55</v>
      </c>
      <c r="BE269" s="182">
        <v>1.0239613418943301</v>
      </c>
      <c r="BF269" s="183">
        <v>-15.6102672064</v>
      </c>
      <c r="BG269" s="168">
        <v>2E-3</v>
      </c>
      <c r="BH269" s="168">
        <v>2E-3</v>
      </c>
      <c r="BI269" s="176">
        <v>0</v>
      </c>
      <c r="BJ269" s="176">
        <v>16</v>
      </c>
      <c r="BK269" s="169"/>
      <c r="BL269" s="185">
        <v>0.8</v>
      </c>
      <c r="BM269" s="182">
        <v>0.83</v>
      </c>
      <c r="BN269" s="186">
        <v>1.1249999999999999E-3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351</v>
      </c>
      <c r="D270" s="166">
        <v>4.6270713345000001</v>
      </c>
      <c r="E270" s="167"/>
      <c r="F270" s="168">
        <v>1.35E-2</v>
      </c>
      <c r="G270" s="168">
        <v>1.35E-2</v>
      </c>
      <c r="H270" s="169"/>
      <c r="I270" s="170">
        <v>3</v>
      </c>
      <c r="J270" s="170">
        <v>3</v>
      </c>
      <c r="K270" s="167"/>
      <c r="L270" s="171">
        <v>1505.28791</v>
      </c>
      <c r="M270" s="171">
        <v>-249.52074999999999</v>
      </c>
      <c r="N270" s="171">
        <v>1255.7671600000001</v>
      </c>
      <c r="O270" s="166">
        <v>271.39567757186899</v>
      </c>
      <c r="P270" s="172">
        <v>254.44499999999999</v>
      </c>
      <c r="Q270" s="182">
        <v>1.06661823801556</v>
      </c>
      <c r="R270" s="183">
        <v>-157.035038848223</v>
      </c>
      <c r="S270" s="168">
        <v>3.5000000000000001E-3</v>
      </c>
      <c r="T270" s="168">
        <v>3.5000000000000001E-3</v>
      </c>
      <c r="U270" s="175">
        <v>0</v>
      </c>
      <c r="V270" s="176">
        <v>158</v>
      </c>
      <c r="W270" s="167"/>
      <c r="X270" s="175">
        <v>1839.6634100000001</v>
      </c>
      <c r="Y270" s="166">
        <v>397.58699985523202</v>
      </c>
      <c r="Z270" s="177">
        <v>573</v>
      </c>
      <c r="AA270" s="173">
        <v>0.69386910969499505</v>
      </c>
      <c r="AB270" s="174">
        <v>-1341.9108396022</v>
      </c>
      <c r="AC270" s="168"/>
      <c r="AD270" s="168"/>
      <c r="AE270" s="176">
        <v>812</v>
      </c>
      <c r="AF270" s="176">
        <v>1342</v>
      </c>
      <c r="AG270" s="167"/>
      <c r="AH270" s="180">
        <v>246.7</v>
      </c>
      <c r="AI270" s="166">
        <v>53.316662347644197</v>
      </c>
      <c r="AJ270" s="181" t="s">
        <v>53</v>
      </c>
      <c r="AK270" s="188">
        <v>0.84629622774038404</v>
      </c>
      <c r="AL270" s="171">
        <v>-103.1065928882</v>
      </c>
      <c r="AM270" s="168"/>
      <c r="AN270" s="168"/>
      <c r="AO270" s="176">
        <v>45</v>
      </c>
      <c r="AP270" s="176">
        <v>104</v>
      </c>
      <c r="AQ270" s="167"/>
      <c r="AR270" s="180">
        <v>14</v>
      </c>
      <c r="AS270" s="166">
        <v>3.0256719613579999</v>
      </c>
      <c r="AT270" s="181" t="s">
        <v>54</v>
      </c>
      <c r="AU270" s="173">
        <v>0.18910449758487499</v>
      </c>
      <c r="AV270" s="174">
        <v>-74.839769622399999</v>
      </c>
      <c r="AW270" s="168"/>
      <c r="AX270" s="168"/>
      <c r="AY270" s="176">
        <v>61</v>
      </c>
      <c r="AZ270" s="176">
        <v>75</v>
      </c>
      <c r="BA270" s="167"/>
      <c r="BB270" s="184">
        <v>162.19999999999999</v>
      </c>
      <c r="BC270" s="180">
        <v>35.054570866590502</v>
      </c>
      <c r="BD270" s="181" t="s">
        <v>55</v>
      </c>
      <c r="BE270" s="182">
        <v>1.0954553395809501</v>
      </c>
      <c r="BF270" s="183">
        <v>-15.4795392448</v>
      </c>
      <c r="BG270" s="168">
        <v>0.01</v>
      </c>
      <c r="BH270" s="168">
        <v>0.01</v>
      </c>
      <c r="BI270" s="176">
        <v>0</v>
      </c>
      <c r="BJ270" s="176">
        <v>16</v>
      </c>
      <c r="BK270" s="169"/>
      <c r="BL270" s="185">
        <v>0.8</v>
      </c>
      <c r="BM270" s="188">
        <v>0.78</v>
      </c>
      <c r="BN270" s="186"/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352</v>
      </c>
      <c r="D271" s="166">
        <v>4.6545454546</v>
      </c>
      <c r="E271" s="167"/>
      <c r="F271" s="168">
        <v>2.1999999999999999E-2</v>
      </c>
      <c r="G271" s="168">
        <v>2.1999999999999999E-2</v>
      </c>
      <c r="H271" s="169"/>
      <c r="I271" s="170">
        <v>4</v>
      </c>
      <c r="J271" s="170">
        <v>4</v>
      </c>
      <c r="K271" s="167"/>
      <c r="L271" s="171">
        <v>1717.48064</v>
      </c>
      <c r="M271" s="171">
        <v>3246.2030500000001</v>
      </c>
      <c r="N271" s="171">
        <v>4963.6836899999998</v>
      </c>
      <c r="O271" s="166">
        <v>1066.41641776094</v>
      </c>
      <c r="P271" s="172">
        <v>212.5</v>
      </c>
      <c r="Q271" s="178">
        <v>5.0184302012279502</v>
      </c>
      <c r="R271" s="179">
        <v>3776.7745990769999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2722.408085</v>
      </c>
      <c r="Y271" s="166">
        <v>584.89236200486403</v>
      </c>
      <c r="Z271" s="177">
        <v>573</v>
      </c>
      <c r="AA271" s="182">
        <v>1.02075455847271</v>
      </c>
      <c r="AB271" s="183">
        <v>-478.05736958296001</v>
      </c>
      <c r="AC271" s="168">
        <v>2E-3</v>
      </c>
      <c r="AD271" s="168">
        <v>2E-3</v>
      </c>
      <c r="AE271" s="176">
        <v>0</v>
      </c>
      <c r="AF271" s="176">
        <v>479</v>
      </c>
      <c r="AG271" s="167"/>
      <c r="AH271" s="180">
        <v>179.65</v>
      </c>
      <c r="AI271" s="166">
        <v>38.596679687047697</v>
      </c>
      <c r="AJ271" s="181" t="s">
        <v>53</v>
      </c>
      <c r="AK271" s="173">
        <v>0.61264570931821705</v>
      </c>
      <c r="AL271" s="174">
        <v>-172.23363636776</v>
      </c>
      <c r="AM271" s="168"/>
      <c r="AN271" s="168"/>
      <c r="AO271" s="176">
        <v>114</v>
      </c>
      <c r="AP271" s="176">
        <v>173</v>
      </c>
      <c r="AQ271" s="167"/>
      <c r="AR271" s="180">
        <v>40.799999999999997</v>
      </c>
      <c r="AS271" s="166">
        <v>8.7656249998972804</v>
      </c>
      <c r="AT271" s="181" t="s">
        <v>54</v>
      </c>
      <c r="AU271" s="173">
        <v>0.54785156249358002</v>
      </c>
      <c r="AV271" s="174">
        <v>-48.567272728319999</v>
      </c>
      <c r="AW271" s="168"/>
      <c r="AX271" s="168"/>
      <c r="AY271" s="176">
        <v>34</v>
      </c>
      <c r="AZ271" s="176">
        <v>49</v>
      </c>
      <c r="BA271" s="167"/>
      <c r="BB271" s="184">
        <v>163.19999999999999</v>
      </c>
      <c r="BC271" s="180">
        <v>35.0624999995891</v>
      </c>
      <c r="BD271" s="181" t="s">
        <v>55</v>
      </c>
      <c r="BE271" s="182">
        <v>1.09570312498716</v>
      </c>
      <c r="BF271" s="183">
        <v>-15.53454545664</v>
      </c>
      <c r="BG271" s="168">
        <v>0.01</v>
      </c>
      <c r="BH271" s="168">
        <v>0.01</v>
      </c>
      <c r="BI271" s="176">
        <v>0</v>
      </c>
      <c r="BJ271" s="176">
        <v>16</v>
      </c>
      <c r="BK271" s="169"/>
      <c r="BL271" s="185">
        <v>0.8</v>
      </c>
      <c r="BM271" s="188">
        <v>0.77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353</v>
      </c>
      <c r="D272" s="166">
        <v>6.2429622962</v>
      </c>
      <c r="E272" s="167"/>
      <c r="F272" s="168">
        <v>0.03</v>
      </c>
      <c r="G272" s="168">
        <v>0.03</v>
      </c>
      <c r="H272" s="169"/>
      <c r="I272" s="170">
        <v>3</v>
      </c>
      <c r="J272" s="170">
        <v>3</v>
      </c>
      <c r="K272" s="167"/>
      <c r="L272" s="171">
        <v>3168.7746499999998</v>
      </c>
      <c r="M272" s="171">
        <v>3476.43649</v>
      </c>
      <c r="N272" s="171">
        <v>6645.2111400000003</v>
      </c>
      <c r="O272" s="166">
        <v>1064.4323679553299</v>
      </c>
      <c r="P272" s="172">
        <v>250.489</v>
      </c>
      <c r="Q272" s="178">
        <v>4.2494176109742501</v>
      </c>
      <c r="R272" s="179">
        <v>4768.6590808645897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2742.3007899999998</v>
      </c>
      <c r="Y272" s="166">
        <v>439.262750580633</v>
      </c>
      <c r="Z272" s="177">
        <v>573</v>
      </c>
      <c r="AA272" s="173">
        <v>0.76660165895398502</v>
      </c>
      <c r="AB272" s="174">
        <v>-1550.3600848671199</v>
      </c>
      <c r="AC272" s="168"/>
      <c r="AD272" s="168"/>
      <c r="AE272" s="176">
        <v>835</v>
      </c>
      <c r="AF272" s="176">
        <v>1551</v>
      </c>
      <c r="AG272" s="167"/>
      <c r="AH272" s="180">
        <v>258.39999999999998</v>
      </c>
      <c r="AI272" s="166">
        <v>41.390607173342097</v>
      </c>
      <c r="AJ272" s="181" t="s">
        <v>53</v>
      </c>
      <c r="AK272" s="173">
        <v>0.65699376465622406</v>
      </c>
      <c r="AL272" s="174">
        <v>-213.56794959272</v>
      </c>
      <c r="AM272" s="168"/>
      <c r="AN272" s="168"/>
      <c r="AO272" s="176">
        <v>135</v>
      </c>
      <c r="AP272" s="176">
        <v>214</v>
      </c>
      <c r="AQ272" s="167"/>
      <c r="AR272" s="180">
        <v>54.4</v>
      </c>
      <c r="AS272" s="166">
        <v>8.7138120364930707</v>
      </c>
      <c r="AT272" s="181" t="s">
        <v>54</v>
      </c>
      <c r="AU272" s="173">
        <v>0.54461325228081703</v>
      </c>
      <c r="AV272" s="174">
        <v>-65.464876087039997</v>
      </c>
      <c r="AW272" s="168"/>
      <c r="AX272" s="168"/>
      <c r="AY272" s="176">
        <v>46</v>
      </c>
      <c r="AZ272" s="176">
        <v>66</v>
      </c>
      <c r="BA272" s="167"/>
      <c r="BB272" s="184">
        <v>256.8</v>
      </c>
      <c r="BC272" s="180">
        <v>41.134318584033501</v>
      </c>
      <c r="BD272" s="181" t="s">
        <v>55</v>
      </c>
      <c r="BE272" s="178">
        <v>1.28544745575105</v>
      </c>
      <c r="BF272" s="179">
        <v>17.070247825919999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8">
        <v>0.77</v>
      </c>
      <c r="BN272" s="186"/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354</v>
      </c>
      <c r="D273" s="166">
        <v>5.0415908392000004</v>
      </c>
      <c r="E273" s="167"/>
      <c r="F273" s="168">
        <v>4.2999999999999997E-2</v>
      </c>
      <c r="G273" s="168">
        <v>4.2999999999999997E-2</v>
      </c>
      <c r="H273" s="169"/>
      <c r="I273" s="170">
        <v>4</v>
      </c>
      <c r="J273" s="170">
        <v>4</v>
      </c>
      <c r="K273" s="167"/>
      <c r="L273" s="171">
        <v>2018.2301600000001</v>
      </c>
      <c r="M273" s="171">
        <v>1733.7572</v>
      </c>
      <c r="N273" s="171">
        <v>3751.9873600000001</v>
      </c>
      <c r="O273" s="166">
        <v>744.20703299186505</v>
      </c>
      <c r="P273" s="172">
        <v>216.363</v>
      </c>
      <c r="Q273" s="178">
        <v>3.4396224538939899</v>
      </c>
      <c r="R273" s="179">
        <v>2443.0108975098001</v>
      </c>
      <c r="S273" s="168">
        <v>0.01</v>
      </c>
      <c r="T273" s="168">
        <v>0.01</v>
      </c>
      <c r="U273" s="175">
        <v>0</v>
      </c>
      <c r="V273" s="176">
        <v>0</v>
      </c>
      <c r="W273" s="167"/>
      <c r="X273" s="175">
        <v>3252.87149</v>
      </c>
      <c r="Y273" s="166">
        <v>645.20735493008897</v>
      </c>
      <c r="Z273" s="177">
        <v>573</v>
      </c>
      <c r="AA273" s="182">
        <v>1.1260163262305201</v>
      </c>
      <c r="AB273" s="183">
        <v>-213.72637103392</v>
      </c>
      <c r="AC273" s="168">
        <v>1.2999999999999999E-2</v>
      </c>
      <c r="AD273" s="168">
        <v>1.2999999999999999E-2</v>
      </c>
      <c r="AE273" s="176">
        <v>0</v>
      </c>
      <c r="AF273" s="176">
        <v>214</v>
      </c>
      <c r="AG273" s="167"/>
      <c r="AH273" s="180">
        <v>221.1</v>
      </c>
      <c r="AI273" s="166">
        <v>43.855205043788096</v>
      </c>
      <c r="AJ273" s="181" t="s">
        <v>53</v>
      </c>
      <c r="AK273" s="173">
        <v>0.69611436577441499</v>
      </c>
      <c r="AL273" s="174">
        <v>-160.04426744352</v>
      </c>
      <c r="AM273" s="168"/>
      <c r="AN273" s="168"/>
      <c r="AO273" s="176">
        <v>97</v>
      </c>
      <c r="AP273" s="176">
        <v>161</v>
      </c>
      <c r="AQ273" s="167"/>
      <c r="AR273" s="180">
        <v>28.8</v>
      </c>
      <c r="AS273" s="166">
        <v>5.7124826108597899</v>
      </c>
      <c r="AT273" s="181" t="s">
        <v>54</v>
      </c>
      <c r="AU273" s="173">
        <v>0.35703016317873698</v>
      </c>
      <c r="AV273" s="174">
        <v>-67.998544112640005</v>
      </c>
      <c r="AW273" s="168"/>
      <c r="AX273" s="168"/>
      <c r="AY273" s="176">
        <v>52</v>
      </c>
      <c r="AZ273" s="176">
        <v>68</v>
      </c>
      <c r="BA273" s="167"/>
      <c r="BB273" s="184">
        <v>193.2</v>
      </c>
      <c r="BC273" s="180">
        <v>38.321237514517698</v>
      </c>
      <c r="BD273" s="181" t="s">
        <v>55</v>
      </c>
      <c r="BE273" s="178">
        <v>1.1975386723286801</v>
      </c>
      <c r="BF273" s="179">
        <v>-0.39708822527998699</v>
      </c>
      <c r="BG273" s="168">
        <v>0.02</v>
      </c>
      <c r="BH273" s="168">
        <v>0.02</v>
      </c>
      <c r="BI273" s="176">
        <v>0</v>
      </c>
      <c r="BJ273" s="176">
        <v>1</v>
      </c>
      <c r="BK273" s="169"/>
      <c r="BL273" s="185">
        <v>0.8</v>
      </c>
      <c r="BM273" s="188">
        <v>0.8</v>
      </c>
      <c r="BN273" s="186">
        <v>0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355</v>
      </c>
      <c r="D274" s="166">
        <v>3.3249222622999999</v>
      </c>
      <c r="E274" s="167"/>
      <c r="F274" s="168">
        <v>3.4000000000000002E-2</v>
      </c>
      <c r="G274" s="168">
        <v>3.4000000000000002E-2</v>
      </c>
      <c r="H274" s="169"/>
      <c r="I274" s="170">
        <v>5</v>
      </c>
      <c r="J274" s="170">
        <v>5</v>
      </c>
      <c r="K274" s="167"/>
      <c r="L274" s="171">
        <v>2275.9270999999999</v>
      </c>
      <c r="M274" s="171">
        <v>1311.0800099999999</v>
      </c>
      <c r="N274" s="171">
        <v>3587.00711</v>
      </c>
      <c r="O274" s="166">
        <v>1078.8243534808901</v>
      </c>
      <c r="P274" s="172">
        <v>249.714</v>
      </c>
      <c r="Q274" s="178">
        <v>4.3202397682183999</v>
      </c>
      <c r="R274" s="179">
        <v>2590.6715446304202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1877.2225599999999</v>
      </c>
      <c r="Y274" s="166">
        <v>564.59141354524195</v>
      </c>
      <c r="Z274" s="177">
        <v>573</v>
      </c>
      <c r="AA274" s="188">
        <v>0.98532532904928705</v>
      </c>
      <c r="AB274" s="171">
        <v>-408.99398755748001</v>
      </c>
      <c r="AC274" s="168"/>
      <c r="AD274" s="168"/>
      <c r="AE274" s="176">
        <v>28</v>
      </c>
      <c r="AF274" s="176">
        <v>409</v>
      </c>
      <c r="AG274" s="167"/>
      <c r="AH274" s="180">
        <v>220.8</v>
      </c>
      <c r="AI274" s="166">
        <v>66.407567630547405</v>
      </c>
      <c r="AJ274" s="181" t="s">
        <v>53</v>
      </c>
      <c r="AK274" s="182">
        <v>1.0540883750880501</v>
      </c>
      <c r="AL274" s="183">
        <v>-30.564123029880001</v>
      </c>
      <c r="AM274" s="168">
        <v>5.0000000000000001E-3</v>
      </c>
      <c r="AN274" s="168">
        <v>5.0000000000000001E-3</v>
      </c>
      <c r="AO274" s="176">
        <v>0</v>
      </c>
      <c r="AP274" s="176">
        <v>31</v>
      </c>
      <c r="AQ274" s="167"/>
      <c r="AR274" s="180">
        <v>14.3</v>
      </c>
      <c r="AS274" s="166">
        <v>4.30085243259433</v>
      </c>
      <c r="AT274" s="181" t="s">
        <v>54</v>
      </c>
      <c r="AU274" s="173">
        <v>0.26880327703714602</v>
      </c>
      <c r="AV274" s="174">
        <v>-49.538507436160003</v>
      </c>
      <c r="AW274" s="168"/>
      <c r="AX274" s="168"/>
      <c r="AY274" s="176">
        <v>39</v>
      </c>
      <c r="AZ274" s="176">
        <v>50</v>
      </c>
      <c r="BA274" s="167"/>
      <c r="BB274" s="184">
        <v>126.2</v>
      </c>
      <c r="BC274" s="180">
        <v>37.955774614923399</v>
      </c>
      <c r="BD274" s="181" t="s">
        <v>55</v>
      </c>
      <c r="BE274" s="182">
        <v>1.18611795671636</v>
      </c>
      <c r="BF274" s="183">
        <v>-1.4770148723200001</v>
      </c>
      <c r="BG274" s="168">
        <v>1.9E-2</v>
      </c>
      <c r="BH274" s="168">
        <v>1.9E-2</v>
      </c>
      <c r="BI274" s="176">
        <v>0</v>
      </c>
      <c r="BJ274" s="176">
        <v>2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356</v>
      </c>
      <c r="D275" s="166">
        <v>2.6482683982999999</v>
      </c>
      <c r="E275" s="167"/>
      <c r="F275" s="168">
        <v>6.7000000000000004E-2</v>
      </c>
      <c r="G275" s="168">
        <v>6.7000000000000004E-2</v>
      </c>
      <c r="H275" s="169"/>
      <c r="I275" s="170">
        <v>6</v>
      </c>
      <c r="J275" s="170">
        <v>6</v>
      </c>
      <c r="K275" s="167"/>
      <c r="L275" s="171">
        <v>734.93430999999998</v>
      </c>
      <c r="M275" s="171">
        <v>403.56261000000001</v>
      </c>
      <c r="N275" s="171">
        <v>1138.49692</v>
      </c>
      <c r="O275" s="166">
        <v>429.90239234468601</v>
      </c>
      <c r="P275" s="172">
        <v>212.5</v>
      </c>
      <c r="Q275" s="178">
        <v>2.0230700816220502</v>
      </c>
      <c r="R275" s="179">
        <v>463.18847843349999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1955.3429450000001</v>
      </c>
      <c r="Y275" s="166">
        <v>738.34772421677201</v>
      </c>
      <c r="Z275" s="177">
        <v>573</v>
      </c>
      <c r="AA275" s="178">
        <v>1.2885649637290999</v>
      </c>
      <c r="AB275" s="179">
        <v>134.39359432891999</v>
      </c>
      <c r="AC275" s="168">
        <v>0.02</v>
      </c>
      <c r="AD275" s="168">
        <v>0.02</v>
      </c>
      <c r="AE275" s="176">
        <v>0</v>
      </c>
      <c r="AF275" s="176">
        <v>0</v>
      </c>
      <c r="AG275" s="167"/>
      <c r="AH275" s="180">
        <v>195.9</v>
      </c>
      <c r="AI275" s="166">
        <v>73.972864731442598</v>
      </c>
      <c r="AJ275" s="181" t="s">
        <v>53</v>
      </c>
      <c r="AK275" s="182">
        <v>1.17417245605464</v>
      </c>
      <c r="AL275" s="183">
        <v>-4.3090909114799798</v>
      </c>
      <c r="AM275" s="168">
        <v>1.7000000000000001E-2</v>
      </c>
      <c r="AN275" s="168">
        <v>1.7000000000000001E-2</v>
      </c>
      <c r="AO275" s="176">
        <v>0</v>
      </c>
      <c r="AP275" s="176">
        <v>5</v>
      </c>
      <c r="AQ275" s="167"/>
      <c r="AR275" s="180">
        <v>13.2</v>
      </c>
      <c r="AS275" s="166">
        <v>4.9843890477541697</v>
      </c>
      <c r="AT275" s="181" t="s">
        <v>54</v>
      </c>
      <c r="AU275" s="173">
        <v>0.31152431548463599</v>
      </c>
      <c r="AV275" s="174">
        <v>-37.646753247360003</v>
      </c>
      <c r="AW275" s="168"/>
      <c r="AX275" s="168"/>
      <c r="AY275" s="176">
        <v>30</v>
      </c>
      <c r="AZ275" s="176">
        <v>38</v>
      </c>
      <c r="BA275" s="167"/>
      <c r="BB275" s="184">
        <v>119</v>
      </c>
      <c r="BC275" s="180">
        <v>44.935022475965603</v>
      </c>
      <c r="BD275" s="181" t="s">
        <v>55</v>
      </c>
      <c r="BE275" s="178">
        <v>1.40421945237393</v>
      </c>
      <c r="BF275" s="179">
        <v>17.306493505279999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2">
        <v>0.85</v>
      </c>
      <c r="BN275" s="186">
        <v>1.8749999999999999E-3</v>
      </c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357</v>
      </c>
      <c r="C276" s="165" t="s">
        <v>358</v>
      </c>
      <c r="D276" s="166">
        <v>2.6856036307000002</v>
      </c>
      <c r="E276" s="167"/>
      <c r="F276" s="168">
        <v>7.0000000000000007E-2</v>
      </c>
      <c r="G276" s="168">
        <v>7.0000000000000007E-2</v>
      </c>
      <c r="H276" s="169"/>
      <c r="I276" s="170">
        <v>6</v>
      </c>
      <c r="J276" s="170">
        <v>6</v>
      </c>
      <c r="K276" s="167"/>
      <c r="L276" s="171">
        <v>5187.5131700000002</v>
      </c>
      <c r="M276" s="171">
        <v>1462.1387</v>
      </c>
      <c r="N276" s="171">
        <v>6649.6518699999997</v>
      </c>
      <c r="O276" s="166">
        <v>2476.0362229130501</v>
      </c>
      <c r="P276" s="172">
        <v>212.5</v>
      </c>
      <c r="Q276" s="178">
        <v>11.651935166649601</v>
      </c>
      <c r="R276" s="179">
        <v>5964.8229441715002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2416.2015900000001</v>
      </c>
      <c r="Y276" s="166">
        <v>899.68659648044104</v>
      </c>
      <c r="Z276" s="177">
        <v>573</v>
      </c>
      <c r="AA276" s="178">
        <v>1.57013367623114</v>
      </c>
      <c r="AB276" s="179">
        <v>569.58053353067999</v>
      </c>
      <c r="AC276" s="168">
        <v>0.02</v>
      </c>
      <c r="AD276" s="168">
        <v>0.02</v>
      </c>
      <c r="AE276" s="176">
        <v>0</v>
      </c>
      <c r="AF276" s="176">
        <v>0</v>
      </c>
      <c r="AG276" s="167"/>
      <c r="AH276" s="180">
        <v>234.3</v>
      </c>
      <c r="AI276" s="166">
        <v>87.242956228402903</v>
      </c>
      <c r="AJ276" s="181" t="s">
        <v>53</v>
      </c>
      <c r="AK276" s="178">
        <v>1.38480882902227</v>
      </c>
      <c r="AL276" s="179">
        <v>31.26836551908</v>
      </c>
      <c r="AM276" s="168">
        <v>0.02</v>
      </c>
      <c r="AN276" s="168">
        <v>0.02</v>
      </c>
      <c r="AO276" s="176">
        <v>0</v>
      </c>
      <c r="AP276" s="176">
        <v>0</v>
      </c>
      <c r="AQ276" s="167"/>
      <c r="AR276" s="180">
        <v>23.4</v>
      </c>
      <c r="AS276" s="166">
        <v>8.7131249498276908</v>
      </c>
      <c r="AT276" s="181" t="s">
        <v>54</v>
      </c>
      <c r="AU276" s="173">
        <v>0.54457030936423101</v>
      </c>
      <c r="AV276" s="174">
        <v>-28.16358970944</v>
      </c>
      <c r="AW276" s="168"/>
      <c r="AX276" s="168"/>
      <c r="AY276" s="176">
        <v>20</v>
      </c>
      <c r="AZ276" s="176">
        <v>29</v>
      </c>
      <c r="BA276" s="167"/>
      <c r="BB276" s="184">
        <v>139.4</v>
      </c>
      <c r="BC276" s="180">
        <v>51.906393931879499</v>
      </c>
      <c r="BD276" s="181" t="s">
        <v>55</v>
      </c>
      <c r="BE276" s="178">
        <v>1.6220748103712299</v>
      </c>
      <c r="BF276" s="179">
        <v>36.272820581120001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2">
        <v>0.81</v>
      </c>
      <c r="BN276" s="186">
        <v>3.7500000000000001E-4</v>
      </c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357</v>
      </c>
      <c r="C277" s="165" t="s">
        <v>359</v>
      </c>
      <c r="D277" s="166">
        <v>2.9350329381</v>
      </c>
      <c r="E277" s="167"/>
      <c r="F277" s="168">
        <v>6.7000000000000004E-2</v>
      </c>
      <c r="G277" s="168">
        <v>6.7000000000000004E-2</v>
      </c>
      <c r="H277" s="169"/>
      <c r="I277" s="170">
        <v>6</v>
      </c>
      <c r="J277" s="170">
        <v>6</v>
      </c>
      <c r="K277" s="167"/>
      <c r="L277" s="171">
        <v>1537.3623600000001</v>
      </c>
      <c r="M277" s="171">
        <v>805.97681</v>
      </c>
      <c r="N277" s="171">
        <v>2343.3391700000002</v>
      </c>
      <c r="O277" s="166">
        <v>798.40302286929898</v>
      </c>
      <c r="P277" s="172">
        <v>220.75700000000001</v>
      </c>
      <c r="Q277" s="178">
        <v>3.6166600509578402</v>
      </c>
      <c r="R277" s="179">
        <v>1565.8242904206299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2147.6646249999999</v>
      </c>
      <c r="Y277" s="166">
        <v>731.73442012214502</v>
      </c>
      <c r="Z277" s="177">
        <v>573</v>
      </c>
      <c r="AA277" s="178">
        <v>1.2770234208065401</v>
      </c>
      <c r="AB277" s="179">
        <v>129.53597676243999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215.6</v>
      </c>
      <c r="AI277" s="166">
        <v>73.457437973275006</v>
      </c>
      <c r="AJ277" s="181" t="s">
        <v>53</v>
      </c>
      <c r="AK277" s="182">
        <v>1.1659910789408701</v>
      </c>
      <c r="AL277" s="183">
        <v>-6.2884901203599997</v>
      </c>
      <c r="AM277" s="168">
        <v>1.7000000000000001E-2</v>
      </c>
      <c r="AN277" s="168">
        <v>1.7000000000000001E-2</v>
      </c>
      <c r="AO277" s="176">
        <v>0</v>
      </c>
      <c r="AP277" s="176">
        <v>7</v>
      </c>
      <c r="AQ277" s="167"/>
      <c r="AR277" s="180">
        <v>13</v>
      </c>
      <c r="AS277" s="166">
        <v>4.4292518258468299</v>
      </c>
      <c r="AT277" s="181" t="s">
        <v>54</v>
      </c>
      <c r="AU277" s="173">
        <v>0.27682823911542698</v>
      </c>
      <c r="AV277" s="174">
        <v>-43.352632411519998</v>
      </c>
      <c r="AW277" s="168"/>
      <c r="AX277" s="168"/>
      <c r="AY277" s="176">
        <v>34</v>
      </c>
      <c r="AZ277" s="176">
        <v>44</v>
      </c>
      <c r="BA277" s="167"/>
      <c r="BB277" s="184">
        <v>131.80000000000001</v>
      </c>
      <c r="BC277" s="180">
        <v>44.905799280508603</v>
      </c>
      <c r="BD277" s="181" t="s">
        <v>55</v>
      </c>
      <c r="BE277" s="178">
        <v>1.4033062275158901</v>
      </c>
      <c r="BF277" s="179">
        <v>19.09473517696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357</v>
      </c>
      <c r="C278" s="165" t="s">
        <v>360</v>
      </c>
      <c r="D278" s="166">
        <v>3.9592642514</v>
      </c>
      <c r="E278" s="167"/>
      <c r="F278" s="168">
        <v>2.7E-2</v>
      </c>
      <c r="G278" s="168">
        <v>2.7E-2</v>
      </c>
      <c r="H278" s="169"/>
      <c r="I278" s="170">
        <v>5</v>
      </c>
      <c r="J278" s="170">
        <v>5</v>
      </c>
      <c r="K278" s="167"/>
      <c r="L278" s="171">
        <v>1692.3731299999999</v>
      </c>
      <c r="M278" s="171">
        <v>810.48544000000004</v>
      </c>
      <c r="N278" s="171">
        <v>2502.8585699999999</v>
      </c>
      <c r="O278" s="166">
        <v>632.15244325129004</v>
      </c>
      <c r="P278" s="172">
        <v>222.58099999999999</v>
      </c>
      <c r="Q278" s="178">
        <v>2.8401006521279402</v>
      </c>
      <c r="R278" s="179">
        <v>1445.3501743909601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2336.1701699999999</v>
      </c>
      <c r="Y278" s="166">
        <v>590.05159081612896</v>
      </c>
      <c r="Z278" s="177">
        <v>573</v>
      </c>
      <c r="AA278" s="182">
        <v>1.0297584481956901</v>
      </c>
      <c r="AB278" s="183">
        <v>-386.21992926263999</v>
      </c>
      <c r="AC278" s="168">
        <v>3.0000000000000001E-3</v>
      </c>
      <c r="AD278" s="168">
        <v>3.0000000000000001E-3</v>
      </c>
      <c r="AE278" s="176">
        <v>0</v>
      </c>
      <c r="AF278" s="176">
        <v>387</v>
      </c>
      <c r="AG278" s="167"/>
      <c r="AH278" s="180">
        <v>191.45</v>
      </c>
      <c r="AI278" s="166">
        <v>48.354943707610097</v>
      </c>
      <c r="AJ278" s="181" t="s">
        <v>53</v>
      </c>
      <c r="AK278" s="173">
        <v>0.76753878900968397</v>
      </c>
      <c r="AL278" s="174">
        <v>-107.87037740584</v>
      </c>
      <c r="AM278" s="168"/>
      <c r="AN278" s="168"/>
      <c r="AO278" s="176">
        <v>58</v>
      </c>
      <c r="AP278" s="176">
        <v>108</v>
      </c>
      <c r="AQ278" s="167"/>
      <c r="AR278" s="180">
        <v>12.8</v>
      </c>
      <c r="AS278" s="166">
        <v>3.2329238937446299</v>
      </c>
      <c r="AT278" s="181" t="s">
        <v>54</v>
      </c>
      <c r="AU278" s="173">
        <v>0.202057743359039</v>
      </c>
      <c r="AV278" s="174">
        <v>-63.217873626879999</v>
      </c>
      <c r="AW278" s="168"/>
      <c r="AX278" s="168"/>
      <c r="AY278" s="176">
        <v>51</v>
      </c>
      <c r="AZ278" s="176">
        <v>64</v>
      </c>
      <c r="BA278" s="167"/>
      <c r="BB278" s="184">
        <v>144.6</v>
      </c>
      <c r="BC278" s="180">
        <v>36.521937112146396</v>
      </c>
      <c r="BD278" s="181" t="s">
        <v>55</v>
      </c>
      <c r="BE278" s="182">
        <v>1.14131053475457</v>
      </c>
      <c r="BF278" s="183">
        <v>-7.4357472537600096</v>
      </c>
      <c r="BG278" s="168">
        <v>1.4E-2</v>
      </c>
      <c r="BH278" s="168">
        <v>1.4E-2</v>
      </c>
      <c r="BI278" s="176">
        <v>0</v>
      </c>
      <c r="BJ278" s="176">
        <v>8</v>
      </c>
      <c r="BK278" s="169"/>
      <c r="BL278" s="185">
        <v>0.8</v>
      </c>
      <c r="BM278" s="182">
        <v>0.82</v>
      </c>
      <c r="BN278" s="186">
        <v>7.5000000000000002E-4</v>
      </c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357</v>
      </c>
      <c r="C279" s="165" t="s">
        <v>361</v>
      </c>
      <c r="D279" s="166">
        <v>5.0512032769999999</v>
      </c>
      <c r="E279" s="167"/>
      <c r="F279" s="168">
        <v>5.1999999999999998E-2</v>
      </c>
      <c r="G279" s="168">
        <v>5.1999999999999998E-2</v>
      </c>
      <c r="H279" s="169"/>
      <c r="I279" s="170">
        <v>6</v>
      </c>
      <c r="J279" s="170">
        <v>6</v>
      </c>
      <c r="K279" s="167"/>
      <c r="L279" s="171">
        <v>4471.0311400000001</v>
      </c>
      <c r="M279" s="171">
        <v>3616.1310199999998</v>
      </c>
      <c r="N279" s="171">
        <v>8087.1621599999999</v>
      </c>
      <c r="O279" s="166">
        <v>1601.03676619467</v>
      </c>
      <c r="P279" s="172">
        <v>268.01799999999997</v>
      </c>
      <c r="Q279" s="178">
        <v>5.9736165712551799</v>
      </c>
      <c r="R279" s="179">
        <v>6462.5860801260196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3441.372335</v>
      </c>
      <c r="Y279" s="166">
        <v>681.29753373217898</v>
      </c>
      <c r="Z279" s="177">
        <v>573</v>
      </c>
      <c r="AA279" s="182">
        <v>1.18900093146977</v>
      </c>
      <c r="AB279" s="183">
        <v>-31.8350382652002</v>
      </c>
      <c r="AC279" s="168">
        <v>1.9E-2</v>
      </c>
      <c r="AD279" s="168">
        <v>1.9E-2</v>
      </c>
      <c r="AE279" s="176">
        <v>0</v>
      </c>
      <c r="AF279" s="176">
        <v>32</v>
      </c>
      <c r="AG279" s="167"/>
      <c r="AH279" s="180">
        <v>328.15</v>
      </c>
      <c r="AI279" s="166">
        <v>64.964718702608593</v>
      </c>
      <c r="AJ279" s="181" t="s">
        <v>53</v>
      </c>
      <c r="AK279" s="182">
        <v>1.03118601115252</v>
      </c>
      <c r="AL279" s="183">
        <v>-53.720967741199999</v>
      </c>
      <c r="AM279" s="168">
        <v>3.0000000000000001E-3</v>
      </c>
      <c r="AN279" s="168">
        <v>3.0000000000000001E-3</v>
      </c>
      <c r="AO279" s="176">
        <v>0</v>
      </c>
      <c r="AP279" s="176">
        <v>54</v>
      </c>
      <c r="AQ279" s="167"/>
      <c r="AR279" s="180">
        <v>62.5</v>
      </c>
      <c r="AS279" s="166">
        <v>12.3732894070182</v>
      </c>
      <c r="AT279" s="181" t="s">
        <v>54</v>
      </c>
      <c r="AU279" s="173">
        <v>0.77333058793864096</v>
      </c>
      <c r="AV279" s="174">
        <v>-34.4831029184</v>
      </c>
      <c r="AW279" s="168"/>
      <c r="AX279" s="168"/>
      <c r="AY279" s="176">
        <v>19</v>
      </c>
      <c r="AZ279" s="176">
        <v>35</v>
      </c>
      <c r="BA279" s="167"/>
      <c r="BB279" s="184">
        <v>202.2</v>
      </c>
      <c r="BC279" s="180">
        <v>40.030065889585501</v>
      </c>
      <c r="BD279" s="181" t="s">
        <v>55</v>
      </c>
      <c r="BE279" s="178">
        <v>1.25093955904955</v>
      </c>
      <c r="BF279" s="179">
        <v>8.2337941632000309</v>
      </c>
      <c r="BG279" s="168">
        <v>0.02</v>
      </c>
      <c r="BH279" s="168">
        <v>0.02</v>
      </c>
      <c r="BI279" s="176">
        <v>0</v>
      </c>
      <c r="BJ279" s="176">
        <v>0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357</v>
      </c>
      <c r="C280" s="165" t="s">
        <v>362</v>
      </c>
      <c r="D280" s="166">
        <v>1.7883809039</v>
      </c>
      <c r="E280" s="167"/>
      <c r="F280" s="168">
        <v>0.06</v>
      </c>
      <c r="G280" s="168">
        <v>0.06</v>
      </c>
      <c r="H280" s="169"/>
      <c r="I280" s="170">
        <v>4</v>
      </c>
      <c r="J280" s="170">
        <v>4</v>
      </c>
      <c r="K280" s="167"/>
      <c r="L280" s="171">
        <v>-2939.0454300000001</v>
      </c>
      <c r="M280" s="171">
        <v>216.99044000000001</v>
      </c>
      <c r="N280" s="171">
        <v>-2722.0549900000001</v>
      </c>
      <c r="O280" s="166">
        <v>-1522.0778661100101</v>
      </c>
      <c r="P280" s="172">
        <v>218.47</v>
      </c>
      <c r="Q280" s="173">
        <v>-6.96698798970115</v>
      </c>
      <c r="R280" s="174">
        <v>-3190.9040812900398</v>
      </c>
      <c r="S280" s="168"/>
      <c r="T280" s="168"/>
      <c r="U280" s="175">
        <v>3113</v>
      </c>
      <c r="V280" s="176">
        <v>3191</v>
      </c>
      <c r="W280" s="167"/>
      <c r="X280" s="175">
        <v>1861.2276099999999</v>
      </c>
      <c r="Y280" s="166">
        <v>1040.7333280852799</v>
      </c>
      <c r="Z280" s="177">
        <v>573</v>
      </c>
      <c r="AA280" s="178">
        <v>1.81628853068984</v>
      </c>
      <c r="AB280" s="179">
        <v>631.53690047836005</v>
      </c>
      <c r="AC280" s="168">
        <v>0.02</v>
      </c>
      <c r="AD280" s="168">
        <v>0.02</v>
      </c>
      <c r="AE280" s="176">
        <v>0</v>
      </c>
      <c r="AF280" s="176">
        <v>0</v>
      </c>
      <c r="AG280" s="167"/>
      <c r="AH280" s="180">
        <v>173</v>
      </c>
      <c r="AI280" s="166">
        <v>96.735544213613196</v>
      </c>
      <c r="AJ280" s="181" t="s">
        <v>53</v>
      </c>
      <c r="AK280" s="178">
        <v>1.53548482878751</v>
      </c>
      <c r="AL280" s="179">
        <v>37.798403665160002</v>
      </c>
      <c r="AM280" s="168">
        <v>0.02</v>
      </c>
      <c r="AN280" s="168">
        <v>0.02</v>
      </c>
      <c r="AO280" s="176">
        <v>0</v>
      </c>
      <c r="AP280" s="176">
        <v>0</v>
      </c>
      <c r="AQ280" s="167"/>
      <c r="AR280" s="180">
        <v>8</v>
      </c>
      <c r="AS280" s="166">
        <v>4.4733199636352898</v>
      </c>
      <c r="AT280" s="181" t="s">
        <v>54</v>
      </c>
      <c r="AU280" s="173">
        <v>0.279582497727206</v>
      </c>
      <c r="AV280" s="174">
        <v>-26.33691335488</v>
      </c>
      <c r="AW280" s="168"/>
      <c r="AX280" s="168"/>
      <c r="AY280" s="176">
        <v>21</v>
      </c>
      <c r="AZ280" s="176">
        <v>27</v>
      </c>
      <c r="BA280" s="167"/>
      <c r="BB280" s="184">
        <v>85.4</v>
      </c>
      <c r="BC280" s="180">
        <v>47.752690611806798</v>
      </c>
      <c r="BD280" s="181" t="s">
        <v>55</v>
      </c>
      <c r="BE280" s="178">
        <v>1.49227158161896</v>
      </c>
      <c r="BF280" s="179">
        <v>16.726173290239998</v>
      </c>
      <c r="BG280" s="168">
        <v>0.02</v>
      </c>
      <c r="BH280" s="168">
        <v>0.02</v>
      </c>
      <c r="BI280" s="176">
        <v>0</v>
      </c>
      <c r="BJ280" s="176">
        <v>0</v>
      </c>
      <c r="BK280" s="169"/>
      <c r="BL280" s="185">
        <v>0.8</v>
      </c>
      <c r="BM280" s="173"/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357</v>
      </c>
      <c r="C281" s="165" t="s">
        <v>363</v>
      </c>
      <c r="D281" s="166">
        <v>2.0002456565000002</v>
      </c>
      <c r="E281" s="167"/>
      <c r="F281" s="168">
        <v>0.01</v>
      </c>
      <c r="G281" s="168">
        <v>0.01</v>
      </c>
      <c r="H281" s="169"/>
      <c r="I281" s="170">
        <v>2</v>
      </c>
      <c r="J281" s="170">
        <v>2</v>
      </c>
      <c r="K281" s="167"/>
      <c r="L281" s="171">
        <v>1288.7971399999999</v>
      </c>
      <c r="M281" s="171">
        <v>-202.36499000000001</v>
      </c>
      <c r="N281" s="171">
        <v>1086.4321500000001</v>
      </c>
      <c r="O281" s="166">
        <v>543.14936091451</v>
      </c>
      <c r="P281" s="172">
        <v>212.5</v>
      </c>
      <c r="Q281" s="178">
        <v>2.5559969925388701</v>
      </c>
      <c r="R281" s="179">
        <v>576.36950759249999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1014.875675</v>
      </c>
      <c r="Y281" s="166">
        <v>507.37551745309798</v>
      </c>
      <c r="Z281" s="177">
        <v>573</v>
      </c>
      <c r="AA281" s="188">
        <v>0.88547210724798997</v>
      </c>
      <c r="AB281" s="171">
        <v>-360.49323840940002</v>
      </c>
      <c r="AC281" s="168"/>
      <c r="AD281" s="168"/>
      <c r="AE281" s="176">
        <v>132</v>
      </c>
      <c r="AF281" s="176">
        <v>361</v>
      </c>
      <c r="AG281" s="167"/>
      <c r="AH281" s="180">
        <v>81.2</v>
      </c>
      <c r="AI281" s="166">
        <v>40.595013785497997</v>
      </c>
      <c r="AJ281" s="181" t="s">
        <v>53</v>
      </c>
      <c r="AK281" s="173">
        <v>0.64436529818250798</v>
      </c>
      <c r="AL281" s="174">
        <v>-70.018571631399993</v>
      </c>
      <c r="AM281" s="168"/>
      <c r="AN281" s="168"/>
      <c r="AO281" s="176">
        <v>45</v>
      </c>
      <c r="AP281" s="176">
        <v>71</v>
      </c>
      <c r="AQ281" s="167"/>
      <c r="AR281" s="180">
        <v>6</v>
      </c>
      <c r="AS281" s="166">
        <v>2.9996315605047799</v>
      </c>
      <c r="AT281" s="181" t="s">
        <v>54</v>
      </c>
      <c r="AU281" s="173">
        <v>0.18747697253154899</v>
      </c>
      <c r="AV281" s="174">
        <v>-32.404716604800001</v>
      </c>
      <c r="AW281" s="168"/>
      <c r="AX281" s="168"/>
      <c r="AY281" s="176">
        <v>27</v>
      </c>
      <c r="AZ281" s="176">
        <v>33</v>
      </c>
      <c r="BA281" s="167"/>
      <c r="BB281" s="184">
        <v>62</v>
      </c>
      <c r="BC281" s="180">
        <v>30.996192791882699</v>
      </c>
      <c r="BD281" s="181" t="s">
        <v>55</v>
      </c>
      <c r="BE281" s="188">
        <v>0.968631024746335</v>
      </c>
      <c r="BF281" s="171">
        <v>-14.8094332096</v>
      </c>
      <c r="BG281" s="168"/>
      <c r="BH281" s="168"/>
      <c r="BI281" s="176">
        <v>3</v>
      </c>
      <c r="BJ281" s="176">
        <v>15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357</v>
      </c>
      <c r="C282" s="165" t="s">
        <v>364</v>
      </c>
      <c r="D282" s="166">
        <v>2.8681779876000002</v>
      </c>
      <c r="E282" s="167"/>
      <c r="F282" s="168">
        <v>0.01</v>
      </c>
      <c r="G282" s="168">
        <v>0.01</v>
      </c>
      <c r="H282" s="169"/>
      <c r="I282" s="170">
        <v>3</v>
      </c>
      <c r="J282" s="170">
        <v>3</v>
      </c>
      <c r="K282" s="167"/>
      <c r="L282" s="171">
        <v>1097.76946</v>
      </c>
      <c r="M282" s="171">
        <v>578.91769999999997</v>
      </c>
      <c r="N282" s="171">
        <v>1676.6871599999999</v>
      </c>
      <c r="O282" s="166">
        <v>584.58267487193098</v>
      </c>
      <c r="P282" s="172">
        <v>212.5</v>
      </c>
      <c r="Q282" s="178">
        <v>2.7509772935149699</v>
      </c>
      <c r="R282" s="179">
        <v>945.30177316200002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1429.027885</v>
      </c>
      <c r="Y282" s="166">
        <v>498.23542722178303</v>
      </c>
      <c r="Z282" s="177">
        <v>573</v>
      </c>
      <c r="AA282" s="188">
        <v>0.86952081539578197</v>
      </c>
      <c r="AB282" s="171">
        <v>-543.13129927375996</v>
      </c>
      <c r="AC282" s="168"/>
      <c r="AD282" s="168"/>
      <c r="AE282" s="176">
        <v>215</v>
      </c>
      <c r="AF282" s="176">
        <v>544</v>
      </c>
      <c r="AG282" s="167"/>
      <c r="AH282" s="180">
        <v>96.4</v>
      </c>
      <c r="AI282" s="166">
        <v>33.610187518615099</v>
      </c>
      <c r="AJ282" s="181" t="s">
        <v>53</v>
      </c>
      <c r="AK282" s="173">
        <v>0.53349503997801695</v>
      </c>
      <c r="AL282" s="174">
        <v>-120.43425586255999</v>
      </c>
      <c r="AM282" s="168"/>
      <c r="AN282" s="168"/>
      <c r="AO282" s="176">
        <v>85</v>
      </c>
      <c r="AP282" s="176">
        <v>121</v>
      </c>
      <c r="AQ282" s="167"/>
      <c r="AR282" s="180">
        <v>1</v>
      </c>
      <c r="AS282" s="166">
        <v>0.34865339749600699</v>
      </c>
      <c r="AT282" s="181" t="s">
        <v>54</v>
      </c>
      <c r="AU282" s="173">
        <v>2.1790837343500399E-2</v>
      </c>
      <c r="AV282" s="174">
        <v>-54.069017361919997</v>
      </c>
      <c r="AW282" s="168"/>
      <c r="AX282" s="168"/>
      <c r="AY282" s="176">
        <v>45</v>
      </c>
      <c r="AZ282" s="176">
        <v>55</v>
      </c>
      <c r="BA282" s="167"/>
      <c r="BB282" s="184">
        <v>69.2</v>
      </c>
      <c r="BC282" s="180">
        <v>24.126815106723701</v>
      </c>
      <c r="BD282" s="181" t="s">
        <v>55</v>
      </c>
      <c r="BE282" s="173">
        <v>0.75396297208511498</v>
      </c>
      <c r="BF282" s="174">
        <v>-40.938034723839998</v>
      </c>
      <c r="BG282" s="168"/>
      <c r="BH282" s="168"/>
      <c r="BI282" s="176">
        <v>23</v>
      </c>
      <c r="BJ282" s="176">
        <v>41</v>
      </c>
      <c r="BK282" s="169"/>
      <c r="BL282" s="185">
        <v>0.8</v>
      </c>
      <c r="BM282" s="182">
        <v>0.86</v>
      </c>
      <c r="BN282" s="186">
        <v>2.2499999999999998E-3</v>
      </c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357</v>
      </c>
      <c r="C283" s="165" t="s">
        <v>365</v>
      </c>
      <c r="D283" s="166">
        <v>3.7098249577</v>
      </c>
      <c r="E283" s="167"/>
      <c r="F283" s="168">
        <v>4.4999999999999998E-2</v>
      </c>
      <c r="G283" s="168">
        <v>4.4999999999999998E-2</v>
      </c>
      <c r="H283" s="169"/>
      <c r="I283" s="170">
        <v>4</v>
      </c>
      <c r="J283" s="170">
        <v>4</v>
      </c>
      <c r="K283" s="167"/>
      <c r="L283" s="171">
        <v>2662.2254800000001</v>
      </c>
      <c r="M283" s="171">
        <v>-248.89032</v>
      </c>
      <c r="N283" s="171">
        <v>2413.3351600000001</v>
      </c>
      <c r="O283" s="166">
        <v>650.52534486592299</v>
      </c>
      <c r="P283" s="172">
        <v>229.78899999999999</v>
      </c>
      <c r="Q283" s="178">
        <v>2.83096817021669</v>
      </c>
      <c r="R283" s="179">
        <v>1390.3627993540899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2455.2168299999998</v>
      </c>
      <c r="Y283" s="166">
        <v>661.81473735142799</v>
      </c>
      <c r="Z283" s="177">
        <v>573</v>
      </c>
      <c r="AA283" s="182">
        <v>1.1549995416255301</v>
      </c>
      <c r="AB283" s="183">
        <v>-95.658810914519606</v>
      </c>
      <c r="AC283" s="168">
        <v>1.4999999999999999E-2</v>
      </c>
      <c r="AD283" s="168">
        <v>1.4999999999999999E-2</v>
      </c>
      <c r="AE283" s="176">
        <v>0</v>
      </c>
      <c r="AF283" s="176">
        <v>96</v>
      </c>
      <c r="AG283" s="167"/>
      <c r="AH283" s="180">
        <v>169.2</v>
      </c>
      <c r="AI283" s="166">
        <v>45.608620872748602</v>
      </c>
      <c r="AJ283" s="181" t="s">
        <v>53</v>
      </c>
      <c r="AK283" s="173">
        <v>0.723946363059502</v>
      </c>
      <c r="AL283" s="174">
        <v>-111.26276680212</v>
      </c>
      <c r="AM283" s="168"/>
      <c r="AN283" s="168"/>
      <c r="AO283" s="176">
        <v>65</v>
      </c>
      <c r="AP283" s="176">
        <v>112</v>
      </c>
      <c r="AQ283" s="167"/>
      <c r="AR283" s="180">
        <v>19</v>
      </c>
      <c r="AS283" s="166">
        <v>5.1215354407932896</v>
      </c>
      <c r="AT283" s="181" t="s">
        <v>54</v>
      </c>
      <c r="AU283" s="173">
        <v>0.32009596504958099</v>
      </c>
      <c r="AV283" s="174">
        <v>-52.228639187840002</v>
      </c>
      <c r="AW283" s="168"/>
      <c r="AX283" s="168"/>
      <c r="AY283" s="176">
        <v>41</v>
      </c>
      <c r="AZ283" s="176">
        <v>53</v>
      </c>
      <c r="BA283" s="167"/>
      <c r="BB283" s="184">
        <v>147.80000000000001</v>
      </c>
      <c r="BC283" s="180">
        <v>39.840154639434097</v>
      </c>
      <c r="BD283" s="181" t="s">
        <v>55</v>
      </c>
      <c r="BE283" s="178">
        <v>1.24500483248231</v>
      </c>
      <c r="BF283" s="179">
        <v>5.34272162432001</v>
      </c>
      <c r="BG283" s="168">
        <v>0.02</v>
      </c>
      <c r="BH283" s="168">
        <v>0.02</v>
      </c>
      <c r="BI283" s="176">
        <v>0</v>
      </c>
      <c r="BJ283" s="176">
        <v>0</v>
      </c>
      <c r="BK283" s="169"/>
      <c r="BL283" s="185">
        <v>0.8</v>
      </c>
      <c r="BM283" s="188">
        <v>0.77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357</v>
      </c>
      <c r="C284" s="165" t="s">
        <v>366</v>
      </c>
      <c r="D284" s="166">
        <v>3.4795865201999998</v>
      </c>
      <c r="E284" s="167"/>
      <c r="F284" s="168">
        <v>0.05</v>
      </c>
      <c r="G284" s="168">
        <v>0.05</v>
      </c>
      <c r="H284" s="169"/>
      <c r="I284" s="170">
        <v>5</v>
      </c>
      <c r="J284" s="170">
        <v>5</v>
      </c>
      <c r="K284" s="167"/>
      <c r="L284" s="171">
        <v>1184.2518</v>
      </c>
      <c r="M284" s="171">
        <v>371.15526</v>
      </c>
      <c r="N284" s="171">
        <v>1555.40706</v>
      </c>
      <c r="O284" s="166">
        <v>447.00916358033197</v>
      </c>
      <c r="P284" s="172">
        <v>212.5</v>
      </c>
      <c r="Q284" s="178">
        <v>2.1035725344956799</v>
      </c>
      <c r="R284" s="179">
        <v>668.11249734900002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2456.8285249999999</v>
      </c>
      <c r="Y284" s="166">
        <v>706.06910066394505</v>
      </c>
      <c r="Z284" s="177">
        <v>573</v>
      </c>
      <c r="AA284" s="178">
        <v>1.23223228737163</v>
      </c>
      <c r="AB284" s="179">
        <v>64.264833710479706</v>
      </c>
      <c r="AC284" s="168">
        <v>0.02</v>
      </c>
      <c r="AD284" s="168">
        <v>0.02</v>
      </c>
      <c r="AE284" s="176">
        <v>0</v>
      </c>
      <c r="AF284" s="176">
        <v>0</v>
      </c>
      <c r="AG284" s="167"/>
      <c r="AH284" s="180">
        <v>191.8</v>
      </c>
      <c r="AI284" s="166">
        <v>55.121491845811498</v>
      </c>
      <c r="AJ284" s="181" t="s">
        <v>53</v>
      </c>
      <c r="AK284" s="188">
        <v>0.87494431501288095</v>
      </c>
      <c r="AL284" s="171">
        <v>-71.256740927120006</v>
      </c>
      <c r="AM284" s="168"/>
      <c r="AN284" s="168"/>
      <c r="AO284" s="176">
        <v>28</v>
      </c>
      <c r="AP284" s="176">
        <v>72</v>
      </c>
      <c r="AQ284" s="167"/>
      <c r="AR284" s="180">
        <v>40.9</v>
      </c>
      <c r="AS284" s="166">
        <v>11.7542701589869</v>
      </c>
      <c r="AT284" s="181" t="s">
        <v>54</v>
      </c>
      <c r="AU284" s="173">
        <v>0.73464188493668203</v>
      </c>
      <c r="AV284" s="174">
        <v>-25.908061187840001</v>
      </c>
      <c r="AW284" s="168"/>
      <c r="AX284" s="168"/>
      <c r="AY284" s="176">
        <v>15</v>
      </c>
      <c r="AZ284" s="176">
        <v>26</v>
      </c>
      <c r="BA284" s="167"/>
      <c r="BB284" s="184">
        <v>145.80000000000001</v>
      </c>
      <c r="BC284" s="180">
        <v>41.901530297806701</v>
      </c>
      <c r="BD284" s="181" t="s">
        <v>55</v>
      </c>
      <c r="BE284" s="178">
        <v>1.3094228218064601</v>
      </c>
      <c r="BF284" s="179">
        <v>12.183877624320001</v>
      </c>
      <c r="BG284" s="168">
        <v>0.02</v>
      </c>
      <c r="BH284" s="168">
        <v>0.02</v>
      </c>
      <c r="BI284" s="176">
        <v>0</v>
      </c>
      <c r="BJ284" s="176">
        <v>0</v>
      </c>
      <c r="BK284" s="169"/>
      <c r="BL284" s="185">
        <v>0.8</v>
      </c>
      <c r="BM284" s="182">
        <v>0.81</v>
      </c>
      <c r="BN284" s="186">
        <v>3.7500000000000001E-4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357</v>
      </c>
      <c r="C285" s="165" t="s">
        <v>357</v>
      </c>
      <c r="D285" s="166">
        <v>10.350720621300001</v>
      </c>
      <c r="E285" s="167"/>
      <c r="F285" s="168">
        <v>0.03</v>
      </c>
      <c r="G285" s="168">
        <v>0.03</v>
      </c>
      <c r="H285" s="169"/>
      <c r="I285" s="170">
        <v>3</v>
      </c>
      <c r="J285" s="170">
        <v>3</v>
      </c>
      <c r="K285" s="167"/>
      <c r="L285" s="171">
        <v>6517.6748799999996</v>
      </c>
      <c r="M285" s="171">
        <v>4555.0322699999997</v>
      </c>
      <c r="N285" s="171">
        <v>11072.70715</v>
      </c>
      <c r="O285" s="166">
        <v>1069.7522960106101</v>
      </c>
      <c r="P285" s="172">
        <v>263.10899999999998</v>
      </c>
      <c r="Q285" s="178">
        <v>4.0658141531099696</v>
      </c>
      <c r="R285" s="179">
        <v>7804.6658476604598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5116.2808599999998</v>
      </c>
      <c r="Y285" s="166">
        <v>494.29223792124901</v>
      </c>
      <c r="Z285" s="177">
        <v>573</v>
      </c>
      <c r="AA285" s="188">
        <v>0.86263915867582797</v>
      </c>
      <c r="AB285" s="171">
        <v>-2000.8746392058799</v>
      </c>
      <c r="AC285" s="168"/>
      <c r="AD285" s="168"/>
      <c r="AE285" s="176">
        <v>815</v>
      </c>
      <c r="AF285" s="176">
        <v>2001</v>
      </c>
      <c r="AG285" s="167"/>
      <c r="AH285" s="180">
        <v>467.45</v>
      </c>
      <c r="AI285" s="166">
        <v>45.161106854538097</v>
      </c>
      <c r="AJ285" s="181" t="s">
        <v>53</v>
      </c>
      <c r="AK285" s="173">
        <v>0.71684296594504904</v>
      </c>
      <c r="AL285" s="174">
        <v>-315.06447897027999</v>
      </c>
      <c r="AM285" s="168"/>
      <c r="AN285" s="168"/>
      <c r="AO285" s="176">
        <v>185</v>
      </c>
      <c r="AP285" s="176">
        <v>316</v>
      </c>
      <c r="AQ285" s="167"/>
      <c r="AR285" s="180">
        <v>59.1</v>
      </c>
      <c r="AS285" s="166">
        <v>5.7097473849678</v>
      </c>
      <c r="AT285" s="181" t="s">
        <v>54</v>
      </c>
      <c r="AU285" s="173">
        <v>0.356859211560487</v>
      </c>
      <c r="AV285" s="174">
        <v>-139.63383592896</v>
      </c>
      <c r="AW285" s="168"/>
      <c r="AX285" s="168"/>
      <c r="AY285" s="176">
        <v>107</v>
      </c>
      <c r="AZ285" s="176">
        <v>140</v>
      </c>
      <c r="BA285" s="167"/>
      <c r="BB285" s="184">
        <v>426.2</v>
      </c>
      <c r="BC285" s="180">
        <v>41.175877080766099</v>
      </c>
      <c r="BD285" s="181" t="s">
        <v>55</v>
      </c>
      <c r="BE285" s="178">
        <v>1.2867461587739399</v>
      </c>
      <c r="BF285" s="179">
        <v>28.7323281420801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8">
        <v>0.8</v>
      </c>
      <c r="BN285" s="186">
        <v>0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367</v>
      </c>
      <c r="D286" s="166">
        <v>3.9573386035000002</v>
      </c>
      <c r="E286" s="167"/>
      <c r="F286" s="168">
        <v>2.1999999999999999E-2</v>
      </c>
      <c r="G286" s="168">
        <v>2.1999999999999999E-2</v>
      </c>
      <c r="H286" s="169"/>
      <c r="I286" s="170">
        <v>4</v>
      </c>
      <c r="J286" s="170">
        <v>4</v>
      </c>
      <c r="K286" s="167"/>
      <c r="L286" s="171">
        <v>1636.3978400000001</v>
      </c>
      <c r="M286" s="171">
        <v>239.41399000000001</v>
      </c>
      <c r="N286" s="171">
        <v>1875.8118300000001</v>
      </c>
      <c r="O286" s="166">
        <v>474.00842281754001</v>
      </c>
      <c r="P286" s="172">
        <v>212.5</v>
      </c>
      <c r="Q286" s="178">
        <v>2.2306278720825401</v>
      </c>
      <c r="R286" s="179">
        <v>866.69048610749996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2546.6517050000002</v>
      </c>
      <c r="Y286" s="166">
        <v>643.52635954569496</v>
      </c>
      <c r="Z286" s="177">
        <v>573</v>
      </c>
      <c r="AA286" s="182">
        <v>1.1230826519122099</v>
      </c>
      <c r="AB286" s="183">
        <v>-174.41431876659999</v>
      </c>
      <c r="AC286" s="168">
        <v>1.2E-2</v>
      </c>
      <c r="AD286" s="168">
        <v>1.2E-2</v>
      </c>
      <c r="AE286" s="176">
        <v>0</v>
      </c>
      <c r="AF286" s="176">
        <v>175</v>
      </c>
      <c r="AG286" s="167"/>
      <c r="AH286" s="180">
        <v>228.05</v>
      </c>
      <c r="AI286" s="166">
        <v>57.627113282220797</v>
      </c>
      <c r="AJ286" s="181" t="s">
        <v>53</v>
      </c>
      <c r="AK286" s="188">
        <v>0.91471608384477499</v>
      </c>
      <c r="AL286" s="171">
        <v>-71.124798424600002</v>
      </c>
      <c r="AM286" s="168"/>
      <c r="AN286" s="168"/>
      <c r="AO286" s="176">
        <v>22</v>
      </c>
      <c r="AP286" s="176">
        <v>72</v>
      </c>
      <c r="AQ286" s="167"/>
      <c r="AR286" s="180">
        <v>18.8</v>
      </c>
      <c r="AS286" s="166">
        <v>4.7506675277603598</v>
      </c>
      <c r="AT286" s="181" t="s">
        <v>54</v>
      </c>
      <c r="AU286" s="173">
        <v>0.29691672048502199</v>
      </c>
      <c r="AV286" s="174">
        <v>-57.1809011872</v>
      </c>
      <c r="AW286" s="168"/>
      <c r="AX286" s="168"/>
      <c r="AY286" s="176">
        <v>45</v>
      </c>
      <c r="AZ286" s="176">
        <v>58</v>
      </c>
      <c r="BA286" s="167"/>
      <c r="BB286" s="184">
        <v>103.6</v>
      </c>
      <c r="BC286" s="180">
        <v>26.179210418934801</v>
      </c>
      <c r="BD286" s="181" t="s">
        <v>55</v>
      </c>
      <c r="BE286" s="188">
        <v>0.81810032559171197</v>
      </c>
      <c r="BF286" s="171">
        <v>-48.3618023744</v>
      </c>
      <c r="BG286" s="168"/>
      <c r="BH286" s="168"/>
      <c r="BI286" s="176">
        <v>24</v>
      </c>
      <c r="BJ286" s="176">
        <v>49</v>
      </c>
      <c r="BK286" s="169"/>
      <c r="BL286" s="185">
        <v>0.8</v>
      </c>
      <c r="BM286" s="182">
        <v>0.82</v>
      </c>
      <c r="BN286" s="186">
        <v>7.5000000000000002E-4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368</v>
      </c>
      <c r="D287" s="166">
        <v>1.8999134199000001</v>
      </c>
      <c r="E287" s="167"/>
      <c r="F287" s="168">
        <v>5.3999999999999999E-2</v>
      </c>
      <c r="G287" s="168">
        <v>5.3999999999999999E-2</v>
      </c>
      <c r="H287" s="169"/>
      <c r="I287" s="170">
        <v>4</v>
      </c>
      <c r="J287" s="170">
        <v>4</v>
      </c>
      <c r="K287" s="167"/>
      <c r="L287" s="171">
        <v>310.82416000000001</v>
      </c>
      <c r="M287" s="171">
        <v>-41.511789999999998</v>
      </c>
      <c r="N287" s="171">
        <v>269.31236999999999</v>
      </c>
      <c r="O287" s="166">
        <v>141.74981195415501</v>
      </c>
      <c r="P287" s="172">
        <v>212.5</v>
      </c>
      <c r="Q287" s="173">
        <v>0.66705793860778695</v>
      </c>
      <c r="R287" s="174">
        <v>-215.1655520745</v>
      </c>
      <c r="S287" s="168"/>
      <c r="T287" s="168"/>
      <c r="U287" s="175">
        <v>135</v>
      </c>
      <c r="V287" s="176">
        <v>216</v>
      </c>
      <c r="W287" s="167"/>
      <c r="X287" s="175">
        <v>1469.17057</v>
      </c>
      <c r="Y287" s="166">
        <v>773.28290574279299</v>
      </c>
      <c r="Z287" s="177">
        <v>573</v>
      </c>
      <c r="AA287" s="178">
        <v>1.3495338669158701</v>
      </c>
      <c r="AB287" s="179">
        <v>162.79010247676001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188.25</v>
      </c>
      <c r="AI287" s="166">
        <v>99.083462450572299</v>
      </c>
      <c r="AJ287" s="181" t="s">
        <v>53</v>
      </c>
      <c r="AK287" s="178">
        <v>1.5727533722313101</v>
      </c>
      <c r="AL287" s="179">
        <v>44.616545455560001</v>
      </c>
      <c r="AM287" s="168">
        <v>0.02</v>
      </c>
      <c r="AN287" s="168">
        <v>0.02</v>
      </c>
      <c r="AO287" s="176">
        <v>0</v>
      </c>
      <c r="AP287" s="176">
        <v>0</v>
      </c>
      <c r="AQ287" s="167"/>
      <c r="AR287" s="180">
        <v>15.6</v>
      </c>
      <c r="AS287" s="166">
        <v>8.21090047399165</v>
      </c>
      <c r="AT287" s="181" t="s">
        <v>54</v>
      </c>
      <c r="AU287" s="173">
        <v>0.51318127962447802</v>
      </c>
      <c r="AV287" s="174">
        <v>-20.87833766208</v>
      </c>
      <c r="AW287" s="168"/>
      <c r="AX287" s="168"/>
      <c r="AY287" s="176">
        <v>15</v>
      </c>
      <c r="AZ287" s="176">
        <v>21</v>
      </c>
      <c r="BA287" s="167"/>
      <c r="BB287" s="184">
        <v>69.400000000000006</v>
      </c>
      <c r="BC287" s="180">
        <v>36.527980313783402</v>
      </c>
      <c r="BD287" s="181" t="s">
        <v>55</v>
      </c>
      <c r="BE287" s="182">
        <v>1.14149938480573</v>
      </c>
      <c r="BF287" s="183">
        <v>-3.55667532416</v>
      </c>
      <c r="BG287" s="168">
        <v>1.4E-2</v>
      </c>
      <c r="BH287" s="168">
        <v>1.4E-2</v>
      </c>
      <c r="BI287" s="176">
        <v>0</v>
      </c>
      <c r="BJ287" s="176">
        <v>4</v>
      </c>
      <c r="BK287" s="169"/>
      <c r="BL287" s="185">
        <v>0.8</v>
      </c>
      <c r="BM287" s="188">
        <v>0.78</v>
      </c>
      <c r="BN287" s="186"/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369</v>
      </c>
      <c r="D288" s="166">
        <v>3.2823042082999998</v>
      </c>
      <c r="E288" s="167"/>
      <c r="F288" s="168">
        <v>2.8000000000000001E-2</v>
      </c>
      <c r="G288" s="168">
        <v>2.8000000000000001E-2</v>
      </c>
      <c r="H288" s="169"/>
      <c r="I288" s="170">
        <v>5</v>
      </c>
      <c r="J288" s="170">
        <v>5</v>
      </c>
      <c r="K288" s="167"/>
      <c r="L288" s="171">
        <v>2283.3649700000001</v>
      </c>
      <c r="M288" s="171">
        <v>402.97660999999999</v>
      </c>
      <c r="N288" s="171">
        <v>2686.3415799999998</v>
      </c>
      <c r="O288" s="166">
        <v>818.43162897790501</v>
      </c>
      <c r="P288" s="172">
        <v>236.798</v>
      </c>
      <c r="Q288" s="178">
        <v>3.45624384064859</v>
      </c>
      <c r="R288" s="179">
        <v>1753.6498936995699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1942.4928299999999</v>
      </c>
      <c r="Y288" s="166">
        <v>591.80767738956001</v>
      </c>
      <c r="Z288" s="177">
        <v>573</v>
      </c>
      <c r="AA288" s="182">
        <v>1.03282317170953</v>
      </c>
      <c r="AB288" s="183">
        <v>-314.41954362707997</v>
      </c>
      <c r="AC288" s="168">
        <v>3.0000000000000001E-3</v>
      </c>
      <c r="AD288" s="168">
        <v>3.0000000000000001E-3</v>
      </c>
      <c r="AE288" s="176">
        <v>0</v>
      </c>
      <c r="AF288" s="176">
        <v>315</v>
      </c>
      <c r="AG288" s="167"/>
      <c r="AH288" s="180">
        <v>125.75</v>
      </c>
      <c r="AI288" s="166">
        <v>38.311500707952199</v>
      </c>
      <c r="AJ288" s="181" t="s">
        <v>53</v>
      </c>
      <c r="AK288" s="173">
        <v>0.60811905885638395</v>
      </c>
      <c r="AL288" s="174">
        <v>-122.39219814748</v>
      </c>
      <c r="AM288" s="168"/>
      <c r="AN288" s="168"/>
      <c r="AO288" s="176">
        <v>82</v>
      </c>
      <c r="AP288" s="176">
        <v>123</v>
      </c>
      <c r="AQ288" s="167"/>
      <c r="AR288" s="180">
        <v>14</v>
      </c>
      <c r="AS288" s="166">
        <v>4.2652963014817598</v>
      </c>
      <c r="AT288" s="181" t="s">
        <v>54</v>
      </c>
      <c r="AU288" s="173">
        <v>0.26658101884260998</v>
      </c>
      <c r="AV288" s="174">
        <v>-49.020240799360003</v>
      </c>
      <c r="AW288" s="168"/>
      <c r="AX288" s="168"/>
      <c r="AY288" s="176">
        <v>39</v>
      </c>
      <c r="AZ288" s="176">
        <v>50</v>
      </c>
      <c r="BA288" s="167"/>
      <c r="BB288" s="184">
        <v>121.2</v>
      </c>
      <c r="BC288" s="180">
        <v>36.925279409970599</v>
      </c>
      <c r="BD288" s="181" t="s">
        <v>55</v>
      </c>
      <c r="BE288" s="182">
        <v>1.1539149815615799</v>
      </c>
      <c r="BF288" s="183">
        <v>-4.8404815987200003</v>
      </c>
      <c r="BG288" s="168">
        <v>1.4999999999999999E-2</v>
      </c>
      <c r="BH288" s="168">
        <v>1.4999999999999999E-2</v>
      </c>
      <c r="BI288" s="176">
        <v>0</v>
      </c>
      <c r="BJ288" s="176">
        <v>5</v>
      </c>
      <c r="BK288" s="169"/>
      <c r="BL288" s="185">
        <v>0.8</v>
      </c>
      <c r="BM288" s="182">
        <v>0.85</v>
      </c>
      <c r="BN288" s="186">
        <v>1.8749999999999999E-3</v>
      </c>
      <c r="BO288" s="187">
        <v>0.95</v>
      </c>
      <c r="BP288" s="178">
        <v>1</v>
      </c>
      <c r="BQ288" s="186">
        <v>2.5000000000000001E-3</v>
      </c>
    </row>
    <row r="289" spans="1:69" s="156" customFormat="1" ht="21.95" customHeight="1" x14ac:dyDescent="0.2">
      <c r="A289" s="189"/>
      <c r="B289" s="189"/>
      <c r="C289" s="190" t="s">
        <v>370</v>
      </c>
      <c r="D289" s="191">
        <v>1158.5156432321</v>
      </c>
      <c r="E289" s="192"/>
      <c r="F289" s="189"/>
      <c r="G289" s="189"/>
      <c r="H289" s="193"/>
      <c r="I289" s="189"/>
      <c r="J289" s="189"/>
      <c r="K289" s="192"/>
      <c r="L289" s="194">
        <v>660082.57386999996</v>
      </c>
      <c r="M289" s="194">
        <v>392360.86168999999</v>
      </c>
      <c r="N289" s="194">
        <v>1052443.4355599999</v>
      </c>
      <c r="O289" s="191">
        <v>908.441281486565</v>
      </c>
      <c r="P289" s="195"/>
      <c r="Q289" s="189"/>
      <c r="R289" s="189"/>
      <c r="S289" s="189"/>
      <c r="T289" s="189"/>
      <c r="U289" s="196">
        <v>37805</v>
      </c>
      <c r="V289" s="196">
        <v>41095</v>
      </c>
      <c r="W289" s="192"/>
      <c r="X289" s="197">
        <v>693338.06107000005</v>
      </c>
      <c r="Y289" s="198">
        <v>598.47103931689901</v>
      </c>
      <c r="Z289" s="199"/>
      <c r="AA289" s="200"/>
      <c r="AB289" s="200"/>
      <c r="AC289" s="200"/>
      <c r="AD289" s="200"/>
      <c r="AE289" s="201">
        <v>50925</v>
      </c>
      <c r="AF289" s="201">
        <v>131931</v>
      </c>
      <c r="AG289" s="192"/>
      <c r="AH289" s="198">
        <v>64134.3</v>
      </c>
      <c r="AI289" s="202">
        <v>55.359028058588997</v>
      </c>
      <c r="AJ289" s="199"/>
      <c r="AK289" s="200"/>
      <c r="AL289" s="200"/>
      <c r="AM289" s="200"/>
      <c r="AN289" s="200"/>
      <c r="AO289" s="201">
        <v>13475</v>
      </c>
      <c r="AP289" s="201">
        <v>25877</v>
      </c>
      <c r="AQ289" s="192"/>
      <c r="AR289" s="198">
        <v>12607.4</v>
      </c>
      <c r="AS289" s="202">
        <v>10.882373555895301</v>
      </c>
      <c r="AT289" s="199"/>
      <c r="AU289" s="200"/>
      <c r="AV289" s="200"/>
      <c r="AW289" s="200"/>
      <c r="AX289" s="203"/>
      <c r="AY289" s="201">
        <v>7960</v>
      </c>
      <c r="AZ289" s="201">
        <v>11124</v>
      </c>
      <c r="BA289" s="192"/>
      <c r="BB289" s="200">
        <v>48395</v>
      </c>
      <c r="BC289" s="202">
        <v>41.773281425000597</v>
      </c>
      <c r="BD289" s="199"/>
      <c r="BE289" s="200"/>
      <c r="BF289" s="200"/>
      <c r="BG289" s="200"/>
      <c r="BH289" s="200"/>
      <c r="BI289" s="201">
        <v>890</v>
      </c>
      <c r="BJ289" s="201">
        <v>2880</v>
      </c>
      <c r="BK289" s="200"/>
      <c r="BL289" s="200"/>
      <c r="BM289" s="200"/>
      <c r="BN289" s="200"/>
      <c r="BO289" s="200"/>
      <c r="BP289" s="200"/>
      <c r="BQ289" s="200"/>
    </row>
    <row r="290" spans="1:69" s="156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5" t="s">
        <v>19</v>
      </c>
      <c r="B2" s="286" t="s">
        <v>20</v>
      </c>
      <c r="C2" s="286" t="s">
        <v>21</v>
      </c>
      <c r="D2" s="287" t="s">
        <v>22</v>
      </c>
      <c r="E2" s="157"/>
      <c r="F2" s="284" t="s">
        <v>23</v>
      </c>
      <c r="G2" s="283" t="s">
        <v>24</v>
      </c>
      <c r="H2" s="158"/>
      <c r="I2" s="283" t="s">
        <v>25</v>
      </c>
      <c r="J2" s="284" t="s">
        <v>26</v>
      </c>
      <c r="K2" s="158"/>
      <c r="L2" s="279" t="s">
        <v>27</v>
      </c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159"/>
      <c r="X2" s="280" t="s">
        <v>28</v>
      </c>
      <c r="Y2" s="280"/>
      <c r="Z2" s="280"/>
      <c r="AA2" s="280"/>
      <c r="AB2" s="280"/>
      <c r="AC2" s="280"/>
      <c r="AD2" s="280"/>
      <c r="AE2" s="280"/>
      <c r="AF2" s="280"/>
      <c r="AG2" s="160"/>
      <c r="AH2" s="281" t="s">
        <v>29</v>
      </c>
      <c r="AI2" s="281"/>
      <c r="AJ2" s="281"/>
      <c r="AK2" s="281"/>
      <c r="AL2" s="281"/>
      <c r="AM2" s="281"/>
      <c r="AN2" s="281"/>
      <c r="AO2" s="281"/>
      <c r="AP2" s="281"/>
      <c r="AQ2" s="161"/>
      <c r="AR2" s="282" t="s">
        <v>30</v>
      </c>
      <c r="AS2" s="282"/>
      <c r="AT2" s="282"/>
      <c r="AU2" s="282"/>
      <c r="AV2" s="282"/>
      <c r="AW2" s="282"/>
      <c r="AX2" s="282"/>
      <c r="AY2" s="282"/>
      <c r="AZ2" s="282"/>
      <c r="BA2" s="161"/>
      <c r="BB2" s="277" t="s">
        <v>31</v>
      </c>
      <c r="BC2" s="277"/>
      <c r="BD2" s="277"/>
      <c r="BE2" s="277"/>
      <c r="BF2" s="277"/>
      <c r="BG2" s="277"/>
      <c r="BH2" s="277"/>
      <c r="BI2" s="277"/>
      <c r="BJ2" s="277"/>
      <c r="BK2" s="162"/>
      <c r="BL2" s="278" t="s">
        <v>32</v>
      </c>
      <c r="BM2" s="278"/>
      <c r="BN2" s="278"/>
      <c r="BO2" s="278"/>
      <c r="BP2" s="278"/>
      <c r="BQ2" s="278"/>
    </row>
    <row r="3" spans="1:69" s="156" customFormat="1" ht="20.25" customHeight="1" x14ac:dyDescent="0.2">
      <c r="A3" s="285"/>
      <c r="B3" s="286"/>
      <c r="C3" s="286"/>
      <c r="D3" s="287"/>
      <c r="E3" s="157"/>
      <c r="F3" s="284"/>
      <c r="G3" s="283"/>
      <c r="H3" s="158"/>
      <c r="I3" s="283"/>
      <c r="J3" s="284"/>
      <c r="K3" s="158"/>
      <c r="L3" s="279" t="s">
        <v>680</v>
      </c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159"/>
      <c r="X3" s="280" t="s">
        <v>681</v>
      </c>
      <c r="Y3" s="280"/>
      <c r="Z3" s="280"/>
      <c r="AA3" s="280"/>
      <c r="AB3" s="280"/>
      <c r="AC3" s="280"/>
      <c r="AD3" s="280"/>
      <c r="AE3" s="280"/>
      <c r="AF3" s="280"/>
      <c r="AG3" s="159"/>
      <c r="AH3" s="281" t="s">
        <v>682</v>
      </c>
      <c r="AI3" s="281"/>
      <c r="AJ3" s="281"/>
      <c r="AK3" s="281"/>
      <c r="AL3" s="281"/>
      <c r="AM3" s="281"/>
      <c r="AN3" s="281"/>
      <c r="AO3" s="281"/>
      <c r="AP3" s="281"/>
      <c r="AQ3" s="159"/>
      <c r="AR3" s="282" t="s">
        <v>683</v>
      </c>
      <c r="AS3" s="282"/>
      <c r="AT3" s="282"/>
      <c r="AU3" s="282"/>
      <c r="AV3" s="282"/>
      <c r="AW3" s="282"/>
      <c r="AX3" s="282"/>
      <c r="AY3" s="282"/>
      <c r="AZ3" s="282"/>
      <c r="BA3" s="159"/>
      <c r="BB3" s="277" t="s">
        <v>684</v>
      </c>
      <c r="BC3" s="277"/>
      <c r="BD3" s="277"/>
      <c r="BE3" s="277"/>
      <c r="BF3" s="277"/>
      <c r="BG3" s="277"/>
      <c r="BH3" s="277"/>
      <c r="BI3" s="277"/>
      <c r="BJ3" s="277"/>
      <c r="BK3" s="162"/>
      <c r="BL3" s="278" t="s">
        <v>685</v>
      </c>
      <c r="BM3" s="278"/>
      <c r="BN3" s="278"/>
      <c r="BO3" s="278"/>
      <c r="BP3" s="278"/>
      <c r="BQ3" s="278"/>
    </row>
    <row r="4" spans="1:69" s="156" customFormat="1" ht="20.25" customHeight="1" x14ac:dyDescent="0.2">
      <c r="A4" s="285"/>
      <c r="B4" s="286"/>
      <c r="C4" s="286"/>
      <c r="D4" s="287"/>
      <c r="E4" s="157"/>
      <c r="F4" s="284"/>
      <c r="G4" s="283"/>
      <c r="H4" s="158"/>
      <c r="I4" s="283"/>
      <c r="J4" s="284"/>
      <c r="K4" s="158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59"/>
      <c r="X4" s="275" t="s">
        <v>44</v>
      </c>
      <c r="Y4" s="275" t="s">
        <v>36</v>
      </c>
      <c r="Z4" s="275" t="s">
        <v>37</v>
      </c>
      <c r="AA4" s="275" t="s">
        <v>38</v>
      </c>
      <c r="AB4" s="275" t="s">
        <v>39</v>
      </c>
      <c r="AC4" s="275" t="s">
        <v>40</v>
      </c>
      <c r="AD4" s="275" t="s">
        <v>41</v>
      </c>
      <c r="AE4" s="275" t="s">
        <v>42</v>
      </c>
      <c r="AF4" s="275" t="s">
        <v>43</v>
      </c>
      <c r="AG4" s="159"/>
      <c r="AH4" s="274" t="s">
        <v>45</v>
      </c>
      <c r="AI4" s="274" t="s">
        <v>36</v>
      </c>
      <c r="AJ4" s="274" t="s">
        <v>37</v>
      </c>
      <c r="AK4" s="274" t="s">
        <v>38</v>
      </c>
      <c r="AL4" s="274" t="s">
        <v>39</v>
      </c>
      <c r="AM4" s="274" t="s">
        <v>40</v>
      </c>
      <c r="AN4" s="274" t="s">
        <v>41</v>
      </c>
      <c r="AO4" s="274" t="s">
        <v>42</v>
      </c>
      <c r="AP4" s="274" t="s">
        <v>43</v>
      </c>
      <c r="AQ4" s="159"/>
      <c r="AR4" s="273" t="s">
        <v>46</v>
      </c>
      <c r="AS4" s="273" t="s">
        <v>36</v>
      </c>
      <c r="AT4" s="273" t="s">
        <v>37</v>
      </c>
      <c r="AU4" s="273" t="s">
        <v>38</v>
      </c>
      <c r="AV4" s="273" t="s">
        <v>39</v>
      </c>
      <c r="AW4" s="273" t="s">
        <v>40</v>
      </c>
      <c r="AX4" s="273" t="s">
        <v>41</v>
      </c>
      <c r="AY4" s="273" t="s">
        <v>42</v>
      </c>
      <c r="AZ4" s="273" t="s">
        <v>43</v>
      </c>
      <c r="BA4" s="159"/>
      <c r="BB4" s="272" t="s">
        <v>47</v>
      </c>
      <c r="BC4" s="272" t="s">
        <v>36</v>
      </c>
      <c r="BD4" s="272" t="s">
        <v>37</v>
      </c>
      <c r="BE4" s="272" t="s">
        <v>38</v>
      </c>
      <c r="BF4" s="272" t="s">
        <v>39</v>
      </c>
      <c r="BG4" s="272" t="s">
        <v>40</v>
      </c>
      <c r="BH4" s="272" t="s">
        <v>41</v>
      </c>
      <c r="BI4" s="272" t="s">
        <v>42</v>
      </c>
      <c r="BJ4" s="272" t="s">
        <v>43</v>
      </c>
      <c r="BK4" s="162"/>
      <c r="BL4" s="271" t="s">
        <v>48</v>
      </c>
      <c r="BM4" s="271" t="s">
        <v>49</v>
      </c>
      <c r="BN4" s="271" t="s">
        <v>41</v>
      </c>
      <c r="BO4" s="271" t="s">
        <v>50</v>
      </c>
      <c r="BP4" s="271" t="s">
        <v>51</v>
      </c>
      <c r="BQ4" s="271" t="s">
        <v>41</v>
      </c>
    </row>
    <row r="5" spans="1:69" s="156" customFormat="1" ht="20.25" customHeight="1" x14ac:dyDescent="0.2">
      <c r="A5" s="285"/>
      <c r="B5" s="286"/>
      <c r="C5" s="286"/>
      <c r="D5" s="204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59"/>
      <c r="X5" s="275"/>
      <c r="Y5" s="275"/>
      <c r="Z5" s="275"/>
      <c r="AA5" s="275"/>
      <c r="AB5" s="275"/>
      <c r="AC5" s="275"/>
      <c r="AD5" s="275"/>
      <c r="AE5" s="275"/>
      <c r="AF5" s="275"/>
      <c r="AG5" s="159"/>
      <c r="AH5" s="274"/>
      <c r="AI5" s="274"/>
      <c r="AJ5" s="274"/>
      <c r="AK5" s="274"/>
      <c r="AL5" s="274"/>
      <c r="AM5" s="274"/>
      <c r="AN5" s="274"/>
      <c r="AO5" s="274"/>
      <c r="AP5" s="274"/>
      <c r="AQ5" s="159"/>
      <c r="AR5" s="273"/>
      <c r="AS5" s="273"/>
      <c r="AT5" s="273"/>
      <c r="AU5" s="273"/>
      <c r="AV5" s="273"/>
      <c r="AW5" s="273"/>
      <c r="AX5" s="273"/>
      <c r="AY5" s="273"/>
      <c r="AZ5" s="273"/>
      <c r="BA5" s="159"/>
      <c r="BB5" s="272"/>
      <c r="BC5" s="272"/>
      <c r="BD5" s="272"/>
      <c r="BE5" s="272"/>
      <c r="BF5" s="272"/>
      <c r="BG5" s="272"/>
      <c r="BH5" s="272"/>
      <c r="BI5" s="272"/>
      <c r="BJ5" s="272"/>
      <c r="BK5" s="162"/>
      <c r="BL5" s="271"/>
      <c r="BM5" s="271"/>
      <c r="BN5" s="271"/>
      <c r="BO5" s="271"/>
      <c r="BP5" s="271"/>
      <c r="BQ5" s="271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4.4999999999999998E-2</v>
      </c>
      <c r="G6" s="168">
        <v>2.8000000000000001E-2</v>
      </c>
      <c r="H6" s="169"/>
      <c r="I6" s="170">
        <v>5</v>
      </c>
      <c r="J6" s="170">
        <v>4</v>
      </c>
      <c r="K6" s="167"/>
      <c r="L6" s="171">
        <v>60.838459999999998</v>
      </c>
      <c r="M6" s="171">
        <v>269.56455</v>
      </c>
      <c r="N6" s="171">
        <v>330.40300999999999</v>
      </c>
      <c r="O6" s="166">
        <v>173.90072349690601</v>
      </c>
      <c r="P6" s="172">
        <v>234.65600000000001</v>
      </c>
      <c r="Q6" s="188">
        <v>0.74108790526092005</v>
      </c>
      <c r="R6" s="171">
        <v>-156.44893341819699</v>
      </c>
      <c r="S6" s="168"/>
      <c r="T6" s="168"/>
      <c r="U6" s="175">
        <v>116</v>
      </c>
      <c r="V6" s="176">
        <v>205</v>
      </c>
      <c r="W6" s="167"/>
      <c r="X6" s="175">
        <v>1524.2224349999999</v>
      </c>
      <c r="Y6" s="166">
        <v>802.24264366331499</v>
      </c>
      <c r="Z6" s="177">
        <v>573</v>
      </c>
      <c r="AA6" s="178">
        <v>1.40007442175099</v>
      </c>
      <c r="AB6" s="179">
        <v>335.39213200912297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116.1</v>
      </c>
      <c r="AI6" s="166">
        <v>61.106810128608799</v>
      </c>
      <c r="AJ6" s="181" t="s">
        <v>53</v>
      </c>
      <c r="AK6" s="182">
        <v>0.96994936712077495</v>
      </c>
      <c r="AL6" s="183">
        <v>-14.6090909047561</v>
      </c>
      <c r="AM6" s="168">
        <v>7.0000000000000001E-3</v>
      </c>
      <c r="AN6" s="168"/>
      <c r="AO6" s="176">
        <v>4</v>
      </c>
      <c r="AP6" s="176">
        <v>28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-12.9959595948587</v>
      </c>
      <c r="AW6" s="168"/>
      <c r="AX6" s="168"/>
      <c r="AY6" s="176">
        <v>11</v>
      </c>
      <c r="AZ6" s="176">
        <v>17</v>
      </c>
      <c r="BA6" s="167"/>
      <c r="BB6" s="184">
        <v>65.400000000000006</v>
      </c>
      <c r="BC6" s="180">
        <v>34.421924051774504</v>
      </c>
      <c r="BD6" s="181" t="s">
        <v>55</v>
      </c>
      <c r="BE6" s="182">
        <v>1.0756851266179499</v>
      </c>
      <c r="BF6" s="183">
        <v>-0.99191918971737902</v>
      </c>
      <c r="BG6" s="168">
        <v>1.7999999999999999E-2</v>
      </c>
      <c r="BH6" s="168">
        <v>8.0000000000000002E-3</v>
      </c>
      <c r="BI6" s="176">
        <v>0</v>
      </c>
      <c r="BJ6" s="176">
        <v>8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3383.2582299999999</v>
      </c>
      <c r="M7" s="171">
        <v>6072.9832699999997</v>
      </c>
      <c r="N7" s="171">
        <v>9456.2415000000001</v>
      </c>
      <c r="O7" s="166">
        <v>1028.80370102497</v>
      </c>
      <c r="P7" s="172">
        <v>244.07400000000001</v>
      </c>
      <c r="Q7" s="178">
        <v>4.2151302515834104</v>
      </c>
      <c r="R7" s="179">
        <v>7006.4439607374998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5969.496365</v>
      </c>
      <c r="Y7" s="166">
        <v>649.45887365155897</v>
      </c>
      <c r="Z7" s="177">
        <v>573</v>
      </c>
      <c r="AA7" s="178">
        <v>1.13343607967113</v>
      </c>
      <c r="AB7" s="179">
        <v>218.232445051909</v>
      </c>
      <c r="AC7" s="168">
        <v>0.02</v>
      </c>
      <c r="AD7" s="168">
        <v>1.2999999999999999E-2</v>
      </c>
      <c r="AE7" s="176">
        <v>0</v>
      </c>
      <c r="AF7" s="176">
        <v>351</v>
      </c>
      <c r="AG7" s="167"/>
      <c r="AH7" s="180">
        <v>462.15</v>
      </c>
      <c r="AI7" s="166">
        <v>50.280191176239697</v>
      </c>
      <c r="AJ7" s="181" t="s">
        <v>53</v>
      </c>
      <c r="AK7" s="188">
        <v>0.79809827263872601</v>
      </c>
      <c r="AL7" s="171">
        <v>-170.18791790005201</v>
      </c>
      <c r="AM7" s="168"/>
      <c r="AN7" s="168"/>
      <c r="AO7" s="176">
        <v>117</v>
      </c>
      <c r="AP7" s="176">
        <v>233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-86.893756926997298</v>
      </c>
      <c r="AW7" s="168"/>
      <c r="AX7" s="168"/>
      <c r="AY7" s="176">
        <v>74</v>
      </c>
      <c r="AZ7" s="176">
        <v>103</v>
      </c>
      <c r="BA7" s="167"/>
      <c r="BB7" s="184">
        <v>382</v>
      </c>
      <c r="BC7" s="180">
        <v>41.560171003621299</v>
      </c>
      <c r="BD7" s="181" t="s">
        <v>55</v>
      </c>
      <c r="BE7" s="178">
        <v>1.29875534386316</v>
      </c>
      <c r="BF7" s="179">
        <v>60.812486146005398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5.3999999999999999E-2</v>
      </c>
      <c r="G8" s="168">
        <v>0.05</v>
      </c>
      <c r="H8" s="169"/>
      <c r="I8" s="170">
        <v>6</v>
      </c>
      <c r="J8" s="170">
        <v>5</v>
      </c>
      <c r="K8" s="167"/>
      <c r="L8" s="171">
        <v>963.30571999999995</v>
      </c>
      <c r="M8" s="171">
        <v>736.54602</v>
      </c>
      <c r="N8" s="171">
        <v>1699.8517400000001</v>
      </c>
      <c r="O8" s="166">
        <v>704.25060594895103</v>
      </c>
      <c r="P8" s="172">
        <v>214.66499999999999</v>
      </c>
      <c r="Q8" s="178">
        <v>3.2806959958491202</v>
      </c>
      <c r="R8" s="179">
        <v>1134.0455505729401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2180.3409649999999</v>
      </c>
      <c r="Y8" s="166">
        <v>903.31786569608198</v>
      </c>
      <c r="Z8" s="177">
        <v>573</v>
      </c>
      <c r="AA8" s="178">
        <v>1.5764709698011901</v>
      </c>
      <c r="AB8" s="179">
        <v>670.04843225500599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105.85</v>
      </c>
      <c r="AI8" s="166">
        <v>43.853781412546297</v>
      </c>
      <c r="AJ8" s="181" t="s">
        <v>53</v>
      </c>
      <c r="AK8" s="173">
        <v>0.69609176845311604</v>
      </c>
      <c r="AL8" s="174">
        <v>-60.203105694475802</v>
      </c>
      <c r="AM8" s="168"/>
      <c r="AN8" s="168"/>
      <c r="AO8" s="176">
        <v>47</v>
      </c>
      <c r="AP8" s="176">
        <v>77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-4.0722173192319397</v>
      </c>
      <c r="AW8" s="168">
        <v>4.0000000000000001E-3</v>
      </c>
      <c r="AX8" s="168"/>
      <c r="AY8" s="176">
        <v>1</v>
      </c>
      <c r="AZ8" s="176">
        <v>9</v>
      </c>
      <c r="BA8" s="167"/>
      <c r="BB8" s="184">
        <v>105.8</v>
      </c>
      <c r="BC8" s="180">
        <v>43.8330663528332</v>
      </c>
      <c r="BD8" s="181" t="s">
        <v>55</v>
      </c>
      <c r="BE8" s="178">
        <v>1.3697833235260399</v>
      </c>
      <c r="BF8" s="179">
        <v>21.455565361536099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2E-3</v>
      </c>
      <c r="G9" s="168"/>
      <c r="H9" s="169"/>
      <c r="I9" s="170">
        <v>3</v>
      </c>
      <c r="J9" s="170">
        <v>2</v>
      </c>
      <c r="K9" s="167"/>
      <c r="L9" s="171">
        <v>853.57285000000002</v>
      </c>
      <c r="M9" s="171">
        <v>-752.06227000000001</v>
      </c>
      <c r="N9" s="171">
        <v>101.51058</v>
      </c>
      <c r="O9" s="166">
        <v>36.057602378010699</v>
      </c>
      <c r="P9" s="172">
        <v>212.5</v>
      </c>
      <c r="Q9" s="173">
        <v>0.16968283472005</v>
      </c>
      <c r="R9" s="174">
        <v>-551.76441710199902</v>
      </c>
      <c r="S9" s="168"/>
      <c r="T9" s="168"/>
      <c r="U9" s="175">
        <v>497</v>
      </c>
      <c r="V9" s="176">
        <v>617</v>
      </c>
      <c r="W9" s="167"/>
      <c r="X9" s="175">
        <v>1494.4233899999999</v>
      </c>
      <c r="Y9" s="166">
        <v>530.83456306740402</v>
      </c>
      <c r="Z9" s="177">
        <v>573</v>
      </c>
      <c r="AA9" s="182">
        <v>0.92641285003037399</v>
      </c>
      <c r="AB9" s="183">
        <v>-267.11342571503798</v>
      </c>
      <c r="AC9" s="168">
        <v>2E-3</v>
      </c>
      <c r="AD9" s="168"/>
      <c r="AE9" s="176">
        <v>119</v>
      </c>
      <c r="AF9" s="176">
        <v>442</v>
      </c>
      <c r="AG9" s="167"/>
      <c r="AH9" s="180">
        <v>97</v>
      </c>
      <c r="AI9" s="166">
        <v>34.455397956223202</v>
      </c>
      <c r="AJ9" s="181" t="s">
        <v>53</v>
      </c>
      <c r="AK9" s="173">
        <v>0.54691107867021005</v>
      </c>
      <c r="AL9" s="174">
        <v>-96.676822670239702</v>
      </c>
      <c r="AM9" s="168"/>
      <c r="AN9" s="168"/>
      <c r="AO9" s="176">
        <v>81</v>
      </c>
      <c r="AP9" s="176">
        <v>116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-42.1877644876799</v>
      </c>
      <c r="AW9" s="168"/>
      <c r="AX9" s="168"/>
      <c r="AY9" s="176">
        <v>39</v>
      </c>
      <c r="AZ9" s="176">
        <v>48</v>
      </c>
      <c r="BA9" s="167"/>
      <c r="BB9" s="184">
        <v>81</v>
      </c>
      <c r="BC9" s="180">
        <v>28.7720333448875</v>
      </c>
      <c r="BD9" s="181" t="s">
        <v>55</v>
      </c>
      <c r="BE9" s="188">
        <v>0.89912604202773305</v>
      </c>
      <c r="BF9" s="171">
        <v>-17.375528975359899</v>
      </c>
      <c r="BG9" s="168"/>
      <c r="BH9" s="168"/>
      <c r="BI9" s="176">
        <v>10</v>
      </c>
      <c r="BJ9" s="176">
        <v>28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0.04</v>
      </c>
      <c r="H10" s="169"/>
      <c r="I10" s="170">
        <v>6</v>
      </c>
      <c r="J10" s="170">
        <v>5</v>
      </c>
      <c r="K10" s="167"/>
      <c r="L10" s="171">
        <v>2698.1465199999998</v>
      </c>
      <c r="M10" s="171">
        <v>3152.4227000000001</v>
      </c>
      <c r="N10" s="171">
        <v>5850.5692200000003</v>
      </c>
      <c r="O10" s="166">
        <v>876.18146079791597</v>
      </c>
      <c r="P10" s="172">
        <v>234.65600000000001</v>
      </c>
      <c r="Q10" s="178">
        <v>3.7338975385155999</v>
      </c>
      <c r="R10" s="179">
        <v>4139.5363053743204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4900.5916100000004</v>
      </c>
      <c r="Y10" s="166">
        <v>733.91277910968995</v>
      </c>
      <c r="Z10" s="177">
        <v>573</v>
      </c>
      <c r="AA10" s="178">
        <v>1.2808250944322701</v>
      </c>
      <c r="AB10" s="179">
        <v>722.46763243064299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409.2</v>
      </c>
      <c r="AI10" s="166">
        <v>61.281806996295501</v>
      </c>
      <c r="AJ10" s="181" t="s">
        <v>53</v>
      </c>
      <c r="AK10" s="182">
        <v>0.97272709517929301</v>
      </c>
      <c r="AL10" s="183">
        <v>-50.174887586159699</v>
      </c>
      <c r="AM10" s="168">
        <v>7.0000000000000001E-3</v>
      </c>
      <c r="AN10" s="168"/>
      <c r="AO10" s="176">
        <v>12</v>
      </c>
      <c r="AP10" s="176">
        <v>96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-62.966638117119899</v>
      </c>
      <c r="AW10" s="168"/>
      <c r="AX10" s="168"/>
      <c r="AY10" s="176">
        <v>54</v>
      </c>
      <c r="AZ10" s="176">
        <v>75</v>
      </c>
      <c r="BA10" s="167"/>
      <c r="BB10" s="184">
        <v>235.8</v>
      </c>
      <c r="BC10" s="180">
        <v>35.313416641560302</v>
      </c>
      <c r="BD10" s="181" t="s">
        <v>55</v>
      </c>
      <c r="BE10" s="178">
        <v>1.1035442700487601</v>
      </c>
      <c r="BF10" s="179">
        <v>2.46672376576015</v>
      </c>
      <c r="BG10" s="168">
        <v>0.02</v>
      </c>
      <c r="BH10" s="168">
        <v>0.01</v>
      </c>
      <c r="BI10" s="176">
        <v>0</v>
      </c>
      <c r="BJ10" s="176">
        <v>21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5.1999999999999998E-2</v>
      </c>
      <c r="G11" s="168">
        <v>3.4000000000000002E-2</v>
      </c>
      <c r="H11" s="169"/>
      <c r="I11" s="170">
        <v>6</v>
      </c>
      <c r="J11" s="170">
        <v>5</v>
      </c>
      <c r="K11" s="167"/>
      <c r="L11" s="171">
        <v>339.20531999999997</v>
      </c>
      <c r="M11" s="171">
        <v>251.37142</v>
      </c>
      <c r="N11" s="171">
        <v>590.57673999999997</v>
      </c>
      <c r="O11" s="166">
        <v>284.07488759173998</v>
      </c>
      <c r="P11" s="172">
        <v>214.66499999999999</v>
      </c>
      <c r="Q11" s="178">
        <v>1.3233404960833901</v>
      </c>
      <c r="R11" s="179">
        <v>103.241997362939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1241.1084499999999</v>
      </c>
      <c r="Y11" s="166">
        <v>596.98887467682698</v>
      </c>
      <c r="Z11" s="177">
        <v>573</v>
      </c>
      <c r="AA11" s="182">
        <v>1.0418654008321599</v>
      </c>
      <c r="AB11" s="183">
        <v>-59.722181593581098</v>
      </c>
      <c r="AC11" s="168">
        <v>1.4E-2</v>
      </c>
      <c r="AD11" s="168">
        <v>4.0000000000000001E-3</v>
      </c>
      <c r="AE11" s="176">
        <v>0</v>
      </c>
      <c r="AF11" s="176">
        <v>189</v>
      </c>
      <c r="AG11" s="167"/>
      <c r="AH11" s="180">
        <v>128.5</v>
      </c>
      <c r="AI11" s="166">
        <v>61.810126581582999</v>
      </c>
      <c r="AJ11" s="181" t="s">
        <v>53</v>
      </c>
      <c r="AK11" s="182">
        <v>0.98111312034258702</v>
      </c>
      <c r="AL11" s="183">
        <v>-14.523263159503699</v>
      </c>
      <c r="AM11" s="168">
        <v>8.0000000000000002E-3</v>
      </c>
      <c r="AN11" s="168"/>
      <c r="AO11" s="176">
        <v>3</v>
      </c>
      <c r="AP11" s="176">
        <v>29</v>
      </c>
      <c r="AQ11" s="167"/>
      <c r="AR11" s="180">
        <v>24.4</v>
      </c>
      <c r="AS11" s="166">
        <v>11.736708860627401</v>
      </c>
      <c r="AT11" s="181" t="s">
        <v>54</v>
      </c>
      <c r="AU11" s="188">
        <v>0.73354430378921398</v>
      </c>
      <c r="AV11" s="171">
        <v>-11.9233684214613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9.1532631570774896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4.2999999999999997E-2</v>
      </c>
      <c r="G12" s="168">
        <v>0.03</v>
      </c>
      <c r="H12" s="169"/>
      <c r="I12" s="170">
        <v>4</v>
      </c>
      <c r="J12" s="170">
        <v>4</v>
      </c>
      <c r="K12" s="167"/>
      <c r="L12" s="171">
        <v>1780.8915999999999</v>
      </c>
      <c r="M12" s="171">
        <v>2077.2503499999998</v>
      </c>
      <c r="N12" s="171">
        <v>3858.1419500000002</v>
      </c>
      <c r="O12" s="166">
        <v>712.31250773015495</v>
      </c>
      <c r="P12" s="172">
        <v>216.447</v>
      </c>
      <c r="Q12" s="178">
        <v>3.2909326889730699</v>
      </c>
      <c r="R12" s="179">
        <v>2577.9301050367799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3204.6095999999998</v>
      </c>
      <c r="Y12" s="166">
        <v>591.653580934763</v>
      </c>
      <c r="Z12" s="177">
        <v>573</v>
      </c>
      <c r="AA12" s="182">
        <v>1.0325542424690399</v>
      </c>
      <c r="AB12" s="183">
        <v>-184.49437078234899</v>
      </c>
      <c r="AC12" s="168">
        <v>1.2999999999999999E-2</v>
      </c>
      <c r="AD12" s="168">
        <v>3.0000000000000001E-3</v>
      </c>
      <c r="AE12" s="176">
        <v>0</v>
      </c>
      <c r="AF12" s="176">
        <v>520</v>
      </c>
      <c r="AG12" s="167"/>
      <c r="AH12" s="180">
        <v>307.39999999999998</v>
      </c>
      <c r="AI12" s="166">
        <v>56.7539680276019</v>
      </c>
      <c r="AJ12" s="181" t="s">
        <v>53</v>
      </c>
      <c r="AK12" s="188">
        <v>0.90085663535876004</v>
      </c>
      <c r="AL12" s="171">
        <v>-65.223996787588206</v>
      </c>
      <c r="AM12" s="168"/>
      <c r="AN12" s="168"/>
      <c r="AO12" s="176">
        <v>34</v>
      </c>
      <c r="AP12" s="176">
        <v>103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-48.434665850816003</v>
      </c>
      <c r="AW12" s="168"/>
      <c r="AX12" s="168"/>
      <c r="AY12" s="176">
        <v>41</v>
      </c>
      <c r="AZ12" s="176">
        <v>58</v>
      </c>
      <c r="BA12" s="167"/>
      <c r="BB12" s="184">
        <v>202.2</v>
      </c>
      <c r="BC12" s="180">
        <v>37.3313348574532</v>
      </c>
      <c r="BD12" s="181" t="s">
        <v>55</v>
      </c>
      <c r="BE12" s="178">
        <v>1.1666042142954101</v>
      </c>
      <c r="BF12" s="179">
        <v>12.9306682983679</v>
      </c>
      <c r="BG12" s="168">
        <v>0.02</v>
      </c>
      <c r="BH12" s="168">
        <v>1.7000000000000001E-2</v>
      </c>
      <c r="BI12" s="176">
        <v>0</v>
      </c>
      <c r="BJ12" s="176">
        <v>6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6.8500000000000005E-2</v>
      </c>
      <c r="G13" s="168">
        <v>5.8000000000000003E-2</v>
      </c>
      <c r="H13" s="169"/>
      <c r="I13" s="170">
        <v>7</v>
      </c>
      <c r="J13" s="170">
        <v>6</v>
      </c>
      <c r="K13" s="167"/>
      <c r="L13" s="171">
        <v>2032.6742999999999</v>
      </c>
      <c r="M13" s="171">
        <v>1573.63273</v>
      </c>
      <c r="N13" s="171">
        <v>3606.3070299999999</v>
      </c>
      <c r="O13" s="166">
        <v>1422.7646936762701</v>
      </c>
      <c r="P13" s="172">
        <v>223.197</v>
      </c>
      <c r="Q13" s="178">
        <v>6.3744794673596399</v>
      </c>
      <c r="R13" s="179">
        <v>2988.5174054628301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2263.8560600000001</v>
      </c>
      <c r="Y13" s="166">
        <v>893.13928263425601</v>
      </c>
      <c r="Z13" s="177">
        <v>573</v>
      </c>
      <c r="AA13" s="178">
        <v>1.5587072995362199</v>
      </c>
      <c r="AB13" s="179">
        <v>677.842561342777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171.85</v>
      </c>
      <c r="AI13" s="166">
        <v>67.798473777832399</v>
      </c>
      <c r="AJ13" s="181" t="s">
        <v>53</v>
      </c>
      <c r="AK13" s="182">
        <v>1.0761662504417799</v>
      </c>
      <c r="AL13" s="183">
        <v>-2.5284474963439401</v>
      </c>
      <c r="AM13" s="168">
        <v>1.7999999999999999E-2</v>
      </c>
      <c r="AN13" s="168">
        <v>8.0000000000000002E-3</v>
      </c>
      <c r="AO13" s="176">
        <v>0</v>
      </c>
      <c r="AP13" s="176">
        <v>20</v>
      </c>
      <c r="AQ13" s="167"/>
      <c r="AR13" s="180">
        <v>37.4</v>
      </c>
      <c r="AS13" s="166">
        <v>14.7550940895603</v>
      </c>
      <c r="AT13" s="181" t="s">
        <v>54</v>
      </c>
      <c r="AU13" s="182">
        <v>0.92219338059751599</v>
      </c>
      <c r="AV13" s="183">
        <v>-6.8865898403413199</v>
      </c>
      <c r="AW13" s="168">
        <v>5.0000000000000001E-4</v>
      </c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58.226820319317397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1403.91356</v>
      </c>
      <c r="M14" s="171">
        <v>-1124.53325</v>
      </c>
      <c r="N14" s="171">
        <v>279.38031000000001</v>
      </c>
      <c r="O14" s="166">
        <v>99.126389148461499</v>
      </c>
      <c r="P14" s="172">
        <v>212.5</v>
      </c>
      <c r="Q14" s="173">
        <v>0.46647712540452502</v>
      </c>
      <c r="R14" s="174">
        <v>-374.635250260183</v>
      </c>
      <c r="S14" s="168"/>
      <c r="T14" s="168"/>
      <c r="U14" s="175">
        <v>320</v>
      </c>
      <c r="V14" s="176">
        <v>440</v>
      </c>
      <c r="W14" s="167"/>
      <c r="X14" s="175">
        <v>2082.6028849999998</v>
      </c>
      <c r="Y14" s="166">
        <v>738.92431438786298</v>
      </c>
      <c r="Z14" s="177">
        <v>573</v>
      </c>
      <c r="AA14" s="178">
        <v>1.28957122929819</v>
      </c>
      <c r="AB14" s="179">
        <v>319.06916251018902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147.19999999999999</v>
      </c>
      <c r="AI14" s="166">
        <v>52.227748199769501</v>
      </c>
      <c r="AJ14" s="181" t="s">
        <v>53</v>
      </c>
      <c r="AK14" s="188">
        <v>0.82901187618681704</v>
      </c>
      <c r="AL14" s="171">
        <v>-46.6963778653719</v>
      </c>
      <c r="AM14" s="168"/>
      <c r="AN14" s="168"/>
      <c r="AO14" s="176">
        <v>31</v>
      </c>
      <c r="AP14" s="176">
        <v>66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-33.943524537237302</v>
      </c>
      <c r="AW14" s="168"/>
      <c r="AX14" s="168"/>
      <c r="AY14" s="176">
        <v>30</v>
      </c>
      <c r="AZ14" s="176">
        <v>39</v>
      </c>
      <c r="BA14" s="167"/>
      <c r="BB14" s="184">
        <v>64.400000000000006</v>
      </c>
      <c r="BC14" s="180">
        <v>22.849639837399099</v>
      </c>
      <c r="BD14" s="181" t="s">
        <v>55</v>
      </c>
      <c r="BE14" s="173">
        <v>0.71405124491872296</v>
      </c>
      <c r="BF14" s="174">
        <v>-34.087049074474599</v>
      </c>
      <c r="BG14" s="168"/>
      <c r="BH14" s="168"/>
      <c r="BI14" s="176">
        <v>26</v>
      </c>
      <c r="BJ14" s="176">
        <v>44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1.4E-2</v>
      </c>
      <c r="G15" s="168">
        <v>0.01</v>
      </c>
      <c r="H15" s="169"/>
      <c r="I15" s="170">
        <v>4</v>
      </c>
      <c r="J15" s="170">
        <v>3</v>
      </c>
      <c r="K15" s="167"/>
      <c r="L15" s="171">
        <v>2777.9721500000001</v>
      </c>
      <c r="M15" s="171">
        <v>-1631.2815499999999</v>
      </c>
      <c r="N15" s="171">
        <v>1146.6905999999999</v>
      </c>
      <c r="O15" s="166">
        <v>311.16888108024301</v>
      </c>
      <c r="P15" s="172">
        <v>231.52600000000001</v>
      </c>
      <c r="Q15" s="178">
        <v>1.3439910899002401</v>
      </c>
      <c r="R15" s="179">
        <v>214.99831081008699</v>
      </c>
      <c r="S15" s="168">
        <v>0.01</v>
      </c>
      <c r="T15" s="168">
        <v>0.01</v>
      </c>
      <c r="U15" s="175">
        <v>0</v>
      </c>
      <c r="V15" s="176">
        <v>0</v>
      </c>
      <c r="W15" s="167"/>
      <c r="X15" s="175">
        <v>1991.613245</v>
      </c>
      <c r="Y15" s="166">
        <v>540.44924148784503</v>
      </c>
      <c r="Z15" s="177">
        <v>573</v>
      </c>
      <c r="AA15" s="182">
        <v>0.94319239352154405</v>
      </c>
      <c r="AB15" s="183">
        <v>-314.217122672833</v>
      </c>
      <c r="AC15" s="168">
        <v>4.0000000000000001E-3</v>
      </c>
      <c r="AD15" s="168"/>
      <c r="AE15" s="176">
        <v>120</v>
      </c>
      <c r="AF15" s="176">
        <v>543</v>
      </c>
      <c r="AG15" s="167"/>
      <c r="AH15" s="180">
        <v>172.5</v>
      </c>
      <c r="AI15" s="166">
        <v>46.810039243665102</v>
      </c>
      <c r="AJ15" s="181" t="s">
        <v>53</v>
      </c>
      <c r="AK15" s="188">
        <v>0.74301649593119201</v>
      </c>
      <c r="AL15" s="171">
        <v>-81.020616340992206</v>
      </c>
      <c r="AM15" s="168"/>
      <c r="AN15" s="168"/>
      <c r="AO15" s="176">
        <v>60</v>
      </c>
      <c r="AP15" s="176">
        <v>107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-47.7861882770774</v>
      </c>
      <c r="AW15" s="168"/>
      <c r="AX15" s="168"/>
      <c r="AY15" s="176">
        <v>43</v>
      </c>
      <c r="AZ15" s="176">
        <v>55</v>
      </c>
      <c r="BA15" s="167"/>
      <c r="BB15" s="184">
        <v>97.4</v>
      </c>
      <c r="BC15" s="180">
        <v>26.430712013524499</v>
      </c>
      <c r="BD15" s="181" t="s">
        <v>55</v>
      </c>
      <c r="BE15" s="188">
        <v>0.82595975042264103</v>
      </c>
      <c r="BF15" s="171">
        <v>-31.372376554154801</v>
      </c>
      <c r="BG15" s="168"/>
      <c r="BH15" s="168"/>
      <c r="BI15" s="176">
        <v>21</v>
      </c>
      <c r="BJ15" s="176">
        <v>45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0.05</v>
      </c>
      <c r="G16" s="168">
        <v>4.1000000000000002E-2</v>
      </c>
      <c r="H16" s="169"/>
      <c r="I16" s="170">
        <v>5</v>
      </c>
      <c r="J16" s="170">
        <v>5</v>
      </c>
      <c r="K16" s="167"/>
      <c r="L16" s="171">
        <v>1685.7741699999999</v>
      </c>
      <c r="M16" s="171">
        <v>347.00355000000002</v>
      </c>
      <c r="N16" s="171">
        <v>2032.77772</v>
      </c>
      <c r="O16" s="166">
        <v>680.29469408214095</v>
      </c>
      <c r="P16" s="172">
        <v>233.14400000000001</v>
      </c>
      <c r="Q16" s="178">
        <v>2.91791636963482</v>
      </c>
      <c r="R16" s="179">
        <v>1272.03169816737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2154.3145450000002</v>
      </c>
      <c r="Y16" s="166">
        <v>720.96852495386497</v>
      </c>
      <c r="Z16" s="177">
        <v>573</v>
      </c>
      <c r="AA16" s="178">
        <v>1.25823477304339</v>
      </c>
      <c r="AB16" s="179">
        <v>284.62254988068901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171.3</v>
      </c>
      <c r="AI16" s="166">
        <v>57.3277048197236</v>
      </c>
      <c r="AJ16" s="181" t="s">
        <v>53</v>
      </c>
      <c r="AK16" s="188">
        <v>0.90996356856704097</v>
      </c>
      <c r="AL16" s="171">
        <v>-34.268229829871899</v>
      </c>
      <c r="AM16" s="168">
        <v>0</v>
      </c>
      <c r="AN16" s="168"/>
      <c r="AO16" s="176">
        <v>17</v>
      </c>
      <c r="AP16" s="176">
        <v>55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-32.4078044012373</v>
      </c>
      <c r="AW16" s="168"/>
      <c r="AX16" s="168"/>
      <c r="AY16" s="176">
        <v>29</v>
      </c>
      <c r="AZ16" s="176">
        <v>38</v>
      </c>
      <c r="BA16" s="167"/>
      <c r="BB16" s="184">
        <v>105.8</v>
      </c>
      <c r="BC16" s="180">
        <v>35.407303969216301</v>
      </c>
      <c r="BD16" s="181" t="s">
        <v>55</v>
      </c>
      <c r="BE16" s="178">
        <v>1.1064782490380101</v>
      </c>
      <c r="BF16" s="179">
        <v>1.38439119752537</v>
      </c>
      <c r="BG16" s="168">
        <v>0.02</v>
      </c>
      <c r="BH16" s="168">
        <v>1.0999999999999999E-2</v>
      </c>
      <c r="BI16" s="176">
        <v>0</v>
      </c>
      <c r="BJ16" s="176">
        <v>9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0.05</v>
      </c>
      <c r="G17" s="168">
        <v>0.04</v>
      </c>
      <c r="H17" s="169"/>
      <c r="I17" s="170">
        <v>4</v>
      </c>
      <c r="J17" s="170">
        <v>4</v>
      </c>
      <c r="K17" s="167"/>
      <c r="L17" s="171">
        <v>1147.09989</v>
      </c>
      <c r="M17" s="171">
        <v>1168.21695</v>
      </c>
      <c r="N17" s="171">
        <v>2315.31684</v>
      </c>
      <c r="O17" s="166">
        <v>620.41551804884205</v>
      </c>
      <c r="P17" s="172">
        <v>246.29499999999999</v>
      </c>
      <c r="Q17" s="178">
        <v>2.51899355670575</v>
      </c>
      <c r="R17" s="179">
        <v>1311.61201409864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2740.45471</v>
      </c>
      <c r="Y17" s="166">
        <v>734.33605250935796</v>
      </c>
      <c r="Z17" s="177">
        <v>573</v>
      </c>
      <c r="AA17" s="178">
        <v>1.2815637914648501</v>
      </c>
      <c r="AB17" s="179">
        <v>405.35710249078898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147.1</v>
      </c>
      <c r="AI17" s="166">
        <v>39.417120425291202</v>
      </c>
      <c r="AJ17" s="181" t="s">
        <v>53</v>
      </c>
      <c r="AK17" s="173">
        <v>0.62566857817922505</v>
      </c>
      <c r="AL17" s="174">
        <v>-109.638480406772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-47.1034235953706</v>
      </c>
      <c r="AW17" s="168"/>
      <c r="AX17" s="168"/>
      <c r="AY17" s="176">
        <v>42</v>
      </c>
      <c r="AZ17" s="176">
        <v>54</v>
      </c>
      <c r="BA17" s="167"/>
      <c r="BB17" s="184">
        <v>131.19999999999999</v>
      </c>
      <c r="BC17" s="180">
        <v>35.156534329015699</v>
      </c>
      <c r="BD17" s="181" t="s">
        <v>55</v>
      </c>
      <c r="BE17" s="178">
        <v>1.0986416977817399</v>
      </c>
      <c r="BF17" s="179">
        <v>0.79315280925871401</v>
      </c>
      <c r="BG17" s="168">
        <v>0.02</v>
      </c>
      <c r="BH17" s="168">
        <v>0.01</v>
      </c>
      <c r="BI17" s="176">
        <v>0</v>
      </c>
      <c r="BJ17" s="176">
        <v>13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265.68633999999997</v>
      </c>
      <c r="M18" s="171">
        <v>-858.96829000000002</v>
      </c>
      <c r="N18" s="171">
        <v>-593.28195000000005</v>
      </c>
      <c r="O18" s="166">
        <v>-245.815698045717</v>
      </c>
      <c r="P18" s="172">
        <v>233.14400000000001</v>
      </c>
      <c r="Q18" s="173">
        <v>-1.0543513796010899</v>
      </c>
      <c r="R18" s="174">
        <v>-1207.74872259066</v>
      </c>
      <c r="S18" s="168"/>
      <c r="T18" s="168"/>
      <c r="U18" s="175">
        <v>1156</v>
      </c>
      <c r="V18" s="176">
        <v>1269</v>
      </c>
      <c r="W18" s="167"/>
      <c r="X18" s="175">
        <v>1717.4284299999999</v>
      </c>
      <c r="Y18" s="166">
        <v>711.585559553954</v>
      </c>
      <c r="Z18" s="177">
        <v>573</v>
      </c>
      <c r="AA18" s="178">
        <v>1.24185961527741</v>
      </c>
      <c r="AB18" s="179">
        <v>207.248195061719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184.1</v>
      </c>
      <c r="AI18" s="166">
        <v>76.278521553228799</v>
      </c>
      <c r="AJ18" s="181" t="s">
        <v>53</v>
      </c>
      <c r="AK18" s="178">
        <v>1.2107701833845801</v>
      </c>
      <c r="AL18" s="179">
        <v>18.059241184796299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-24.8690816038613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5.6618367922774802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2369.9636700000001</v>
      </c>
      <c r="M19" s="171">
        <v>1868.5891999999999</v>
      </c>
      <c r="N19" s="171">
        <v>4238.5528700000004</v>
      </c>
      <c r="O19" s="166">
        <v>736.87844838872195</v>
      </c>
      <c r="P19" s="172">
        <v>212.5</v>
      </c>
      <c r="Q19" s="178">
        <v>3.46766328653516</v>
      </c>
      <c r="R19" s="179">
        <v>2903.7924415546199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2728.077655</v>
      </c>
      <c r="Y19" s="166">
        <v>474.28018268422397</v>
      </c>
      <c r="Z19" s="177">
        <v>573</v>
      </c>
      <c r="AA19" s="188">
        <v>0.82771410590615102</v>
      </c>
      <c r="AB19" s="171">
        <v>-871.064582643314</v>
      </c>
      <c r="AC19" s="168"/>
      <c r="AD19" s="168"/>
      <c r="AE19" s="176">
        <v>568</v>
      </c>
      <c r="AF19" s="176">
        <v>1228</v>
      </c>
      <c r="AG19" s="167"/>
      <c r="AH19" s="180">
        <v>285.89999999999998</v>
      </c>
      <c r="AI19" s="166">
        <v>49.704121867975097</v>
      </c>
      <c r="AJ19" s="181" t="s">
        <v>53</v>
      </c>
      <c r="AK19" s="188">
        <v>0.78895431536468397</v>
      </c>
      <c r="AL19" s="171">
        <v>-109.817209374396</v>
      </c>
      <c r="AM19" s="168"/>
      <c r="AN19" s="168"/>
      <c r="AO19" s="176">
        <v>77</v>
      </c>
      <c r="AP19" s="176">
        <v>149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-72.699608730005295</v>
      </c>
      <c r="AW19" s="168"/>
      <c r="AX19" s="168"/>
      <c r="AY19" s="176">
        <v>65</v>
      </c>
      <c r="AZ19" s="176">
        <v>83</v>
      </c>
      <c r="BA19" s="167"/>
      <c r="BB19" s="184">
        <v>147.4</v>
      </c>
      <c r="BC19" s="180">
        <v>25.625699766839901</v>
      </c>
      <c r="BD19" s="181" t="s">
        <v>55</v>
      </c>
      <c r="BE19" s="188">
        <v>0.80080311771374701</v>
      </c>
      <c r="BF19" s="171">
        <v>-53.5992174600105</v>
      </c>
      <c r="BG19" s="168"/>
      <c r="BH19" s="168"/>
      <c r="BI19" s="176">
        <v>37</v>
      </c>
      <c r="BJ19" s="176">
        <v>74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4.2999999999999997E-2</v>
      </c>
      <c r="G20" s="168">
        <v>3.2000000000000001E-2</v>
      </c>
      <c r="H20" s="169"/>
      <c r="I20" s="170">
        <v>4</v>
      </c>
      <c r="J20" s="170">
        <v>4</v>
      </c>
      <c r="K20" s="167"/>
      <c r="L20" s="171">
        <v>1504.4420299999999</v>
      </c>
      <c r="M20" s="171">
        <v>1231.4370899999999</v>
      </c>
      <c r="N20" s="171">
        <v>2735.8791200000001</v>
      </c>
      <c r="O20" s="166">
        <v>736.557601315537</v>
      </c>
      <c r="P20" s="172">
        <v>231.90199999999999</v>
      </c>
      <c r="Q20" s="178">
        <v>3.1761589003783399</v>
      </c>
      <c r="R20" s="179">
        <v>1795.2523778416901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2179.3162149999998</v>
      </c>
      <c r="Y20" s="166">
        <v>586.71887661047504</v>
      </c>
      <c r="Z20" s="177">
        <v>573</v>
      </c>
      <c r="AA20" s="182">
        <v>1.0239421930374799</v>
      </c>
      <c r="AB20" s="183">
        <v>-144.85142157369199</v>
      </c>
      <c r="AC20" s="168">
        <v>1.2999999999999999E-2</v>
      </c>
      <c r="AD20" s="168">
        <v>2E-3</v>
      </c>
      <c r="AE20" s="176">
        <v>0</v>
      </c>
      <c r="AF20" s="176">
        <v>375</v>
      </c>
      <c r="AG20" s="167"/>
      <c r="AH20" s="180">
        <v>130.19999999999999</v>
      </c>
      <c r="AI20" s="166">
        <v>35.052645049348101</v>
      </c>
      <c r="AJ20" s="181" t="s">
        <v>53</v>
      </c>
      <c r="AK20" s="173">
        <v>0.55639119125949399</v>
      </c>
      <c r="AL20" s="174">
        <v>-125.33675585365199</v>
      </c>
      <c r="AM20" s="168"/>
      <c r="AN20" s="168"/>
      <c r="AO20" s="176">
        <v>104</v>
      </c>
      <c r="AP20" s="176">
        <v>151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-12.898223708864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24.403552582271999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4.2999999999999997E-2</v>
      </c>
      <c r="G21" s="168">
        <v>3.3000000000000002E-2</v>
      </c>
      <c r="H21" s="169"/>
      <c r="I21" s="170">
        <v>5</v>
      </c>
      <c r="J21" s="170">
        <v>5</v>
      </c>
      <c r="K21" s="167"/>
      <c r="L21" s="171">
        <v>3001.76541</v>
      </c>
      <c r="M21" s="171">
        <v>-861.30994999999996</v>
      </c>
      <c r="N21" s="171">
        <v>2140.4554600000001</v>
      </c>
      <c r="O21" s="166">
        <v>322.787015847963</v>
      </c>
      <c r="P21" s="172">
        <v>218.77099999999999</v>
      </c>
      <c r="Q21" s="178">
        <v>1.47545614294382</v>
      </c>
      <c r="R21" s="179">
        <v>556.28274602391798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3910.28287</v>
      </c>
      <c r="Y21" s="166">
        <v>589.68222526279999</v>
      </c>
      <c r="Z21" s="177">
        <v>573</v>
      </c>
      <c r="AA21" s="182">
        <v>1.0291138311741701</v>
      </c>
      <c r="AB21" s="183">
        <v>-238.946073087955</v>
      </c>
      <c r="AC21" s="168">
        <v>1.2999999999999999E-2</v>
      </c>
      <c r="AD21" s="168">
        <v>3.0000000000000001E-3</v>
      </c>
      <c r="AE21" s="176">
        <v>0</v>
      </c>
      <c r="AF21" s="176">
        <v>650</v>
      </c>
      <c r="AG21" s="167"/>
      <c r="AH21" s="180">
        <v>223.4</v>
      </c>
      <c r="AI21" s="166">
        <v>33.689380922897101</v>
      </c>
      <c r="AJ21" s="181" t="s">
        <v>53</v>
      </c>
      <c r="AK21" s="173">
        <v>0.53475207814122405</v>
      </c>
      <c r="AL21" s="174">
        <v>-232.797946622236</v>
      </c>
      <c r="AM21" s="168"/>
      <c r="AN21" s="168"/>
      <c r="AO21" s="176">
        <v>195</v>
      </c>
      <c r="AP21" s="176">
        <v>278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-73.859795967552003</v>
      </c>
      <c r="AW21" s="168"/>
      <c r="AX21" s="168"/>
      <c r="AY21" s="176">
        <v>65</v>
      </c>
      <c r="AZ21" s="176">
        <v>86</v>
      </c>
      <c r="BA21" s="167"/>
      <c r="BB21" s="184">
        <v>256.8</v>
      </c>
      <c r="BC21" s="180">
        <v>38.726199735899598</v>
      </c>
      <c r="BD21" s="181" t="s">
        <v>55</v>
      </c>
      <c r="BE21" s="178">
        <v>1.21019374174686</v>
      </c>
      <c r="BF21" s="179">
        <v>25.080408064896002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3.5000000000000003E-2</v>
      </c>
      <c r="G22" s="168">
        <v>2.1999999999999999E-2</v>
      </c>
      <c r="H22" s="169"/>
      <c r="I22" s="170">
        <v>5</v>
      </c>
      <c r="J22" s="170">
        <v>4</v>
      </c>
      <c r="K22" s="167"/>
      <c r="L22" s="171">
        <v>3333.9955100000002</v>
      </c>
      <c r="M22" s="171">
        <v>-781.57609000000002</v>
      </c>
      <c r="N22" s="171">
        <v>2552.4194200000002</v>
      </c>
      <c r="O22" s="166">
        <v>591.24750548408895</v>
      </c>
      <c r="P22" s="172">
        <v>242.99700000000001</v>
      </c>
      <c r="Q22" s="178">
        <v>2.4331473453750001</v>
      </c>
      <c r="R22" s="179">
        <v>1406.88994274164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2354.70352</v>
      </c>
      <c r="Y22" s="166">
        <v>545.44820159478502</v>
      </c>
      <c r="Z22" s="177">
        <v>573</v>
      </c>
      <c r="AA22" s="182">
        <v>0.95191658218985098</v>
      </c>
      <c r="AB22" s="183">
        <v>-346.51662045046902</v>
      </c>
      <c r="AC22" s="168">
        <v>5.0000000000000001E-3</v>
      </c>
      <c r="AD22" s="168"/>
      <c r="AE22" s="176">
        <v>119</v>
      </c>
      <c r="AF22" s="176">
        <v>614</v>
      </c>
      <c r="AG22" s="167"/>
      <c r="AH22" s="180">
        <v>132</v>
      </c>
      <c r="AI22" s="166">
        <v>30.576742251827799</v>
      </c>
      <c r="AJ22" s="181" t="s">
        <v>53</v>
      </c>
      <c r="AK22" s="173">
        <v>0.48534511510837702</v>
      </c>
      <c r="AL22" s="174">
        <v>-164.992790311308</v>
      </c>
      <c r="AM22" s="168"/>
      <c r="AN22" s="168"/>
      <c r="AO22" s="176">
        <v>140</v>
      </c>
      <c r="AP22" s="176">
        <v>195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-38.326740396522702</v>
      </c>
      <c r="AW22" s="168"/>
      <c r="AX22" s="168"/>
      <c r="AY22" s="176">
        <v>32</v>
      </c>
      <c r="AZ22" s="176">
        <v>46</v>
      </c>
      <c r="BA22" s="167"/>
      <c r="BB22" s="184">
        <v>155.4</v>
      </c>
      <c r="BC22" s="180">
        <v>35.9971647419245</v>
      </c>
      <c r="BD22" s="181" t="s">
        <v>55</v>
      </c>
      <c r="BE22" s="178">
        <v>1.12491139818514</v>
      </c>
      <c r="BF22" s="179">
        <v>4.5465192069546303</v>
      </c>
      <c r="BG22" s="168">
        <v>0.02</v>
      </c>
      <c r="BH22" s="168">
        <v>1.2E-2</v>
      </c>
      <c r="BI22" s="176">
        <v>0</v>
      </c>
      <c r="BJ22" s="176">
        <v>11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4837.9179299999996</v>
      </c>
      <c r="M23" s="171">
        <v>2192.0443399999999</v>
      </c>
      <c r="N23" s="171">
        <v>7029.96227</v>
      </c>
      <c r="O23" s="166">
        <v>1570.5588727479301</v>
      </c>
      <c r="P23" s="172">
        <v>251.20400000000001</v>
      </c>
      <c r="Q23" s="178">
        <v>6.2521252557599798</v>
      </c>
      <c r="R23" s="179">
        <v>5802.1047839767398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2264.750035</v>
      </c>
      <c r="Y23" s="166">
        <v>505.96619518207501</v>
      </c>
      <c r="Z23" s="177">
        <v>573</v>
      </c>
      <c r="AA23" s="188">
        <v>0.88301255703677906</v>
      </c>
      <c r="AB23" s="171">
        <v>-536.01085850220602</v>
      </c>
      <c r="AC23" s="168"/>
      <c r="AD23" s="168"/>
      <c r="AE23" s="176">
        <v>301</v>
      </c>
      <c r="AF23" s="176">
        <v>814</v>
      </c>
      <c r="AG23" s="167"/>
      <c r="AH23" s="180">
        <v>89.5</v>
      </c>
      <c r="AI23" s="166">
        <v>19.995131369451901</v>
      </c>
      <c r="AJ23" s="181" t="s">
        <v>53</v>
      </c>
      <c r="AK23" s="173">
        <v>0.31738303761034697</v>
      </c>
      <c r="AL23" s="174">
        <v>-218.437061589248</v>
      </c>
      <c r="AM23" s="168"/>
      <c r="AN23" s="168"/>
      <c r="AO23" s="176">
        <v>193</v>
      </c>
      <c r="AP23" s="176">
        <v>249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-58.4062378639359</v>
      </c>
      <c r="AW23" s="168"/>
      <c r="AX23" s="168"/>
      <c r="AY23" s="176">
        <v>52</v>
      </c>
      <c r="AZ23" s="176">
        <v>67</v>
      </c>
      <c r="BA23" s="167"/>
      <c r="BB23" s="184">
        <v>116.6</v>
      </c>
      <c r="BC23" s="180">
        <v>26.049523102548399</v>
      </c>
      <c r="BD23" s="181" t="s">
        <v>55</v>
      </c>
      <c r="BE23" s="188">
        <v>0.81404759695463902</v>
      </c>
      <c r="BF23" s="171">
        <v>-39.812475727871899</v>
      </c>
      <c r="BG23" s="168"/>
      <c r="BH23" s="168"/>
      <c r="BI23" s="176">
        <v>27</v>
      </c>
      <c r="BJ23" s="176">
        <v>56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0.04</v>
      </c>
      <c r="G24" s="168">
        <v>0.02</v>
      </c>
      <c r="H24" s="169"/>
      <c r="I24" s="170">
        <v>5</v>
      </c>
      <c r="J24" s="170">
        <v>5</v>
      </c>
      <c r="K24" s="167"/>
      <c r="L24" s="171">
        <v>4593.0861500000001</v>
      </c>
      <c r="M24" s="171">
        <v>3878.9495400000001</v>
      </c>
      <c r="N24" s="171">
        <v>8472.0356900000006</v>
      </c>
      <c r="O24" s="166">
        <v>1616.4479137215101</v>
      </c>
      <c r="P24" s="172">
        <v>248.62299999999999</v>
      </c>
      <c r="Q24" s="178">
        <v>6.5016024813533297</v>
      </c>
      <c r="R24" s="179">
        <v>7049.0845021946398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3206.1661450000001</v>
      </c>
      <c r="Y24" s="166">
        <v>611.73025772862297</v>
      </c>
      <c r="Z24" s="177">
        <v>573</v>
      </c>
      <c r="AA24" s="182">
        <v>1.06759207282482</v>
      </c>
      <c r="AB24" s="183">
        <v>-73.3012840490819</v>
      </c>
      <c r="AC24" s="168">
        <v>1.7000000000000001E-2</v>
      </c>
      <c r="AD24" s="168">
        <v>7.0000000000000001E-3</v>
      </c>
      <c r="AE24" s="176">
        <v>0</v>
      </c>
      <c r="AF24" s="176">
        <v>398</v>
      </c>
      <c r="AG24" s="167"/>
      <c r="AH24" s="180">
        <v>242.3</v>
      </c>
      <c r="AI24" s="166">
        <v>46.230368216817801</v>
      </c>
      <c r="AJ24" s="181" t="s">
        <v>53</v>
      </c>
      <c r="AK24" s="188">
        <v>0.733815368520918</v>
      </c>
      <c r="AL24" s="171">
        <v>-118.269717330004</v>
      </c>
      <c r="AM24" s="168"/>
      <c r="AN24" s="168"/>
      <c r="AO24" s="176">
        <v>88</v>
      </c>
      <c r="AP24" s="176">
        <v>154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-42.473261544127901</v>
      </c>
      <c r="AW24" s="168"/>
      <c r="AX24" s="168"/>
      <c r="AY24" s="176">
        <v>35</v>
      </c>
      <c r="AZ24" s="176">
        <v>52</v>
      </c>
      <c r="BA24" s="167"/>
      <c r="BB24" s="184">
        <v>172.6</v>
      </c>
      <c r="BC24" s="180">
        <v>32.9317439299329</v>
      </c>
      <c r="BD24" s="181" t="s">
        <v>55</v>
      </c>
      <c r="BE24" s="182">
        <v>1.0291169978104</v>
      </c>
      <c r="BF24" s="183">
        <v>-10.546523088255899</v>
      </c>
      <c r="BG24" s="168">
        <v>1.2999999999999999E-2</v>
      </c>
      <c r="BH24" s="168">
        <v>3.0000000000000001E-3</v>
      </c>
      <c r="BI24" s="176">
        <v>0</v>
      </c>
      <c r="BJ24" s="176">
        <v>29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2.5999999999999999E-2</v>
      </c>
      <c r="H25" s="169"/>
      <c r="I25" s="170">
        <v>4</v>
      </c>
      <c r="J25" s="170">
        <v>4</v>
      </c>
      <c r="K25" s="167"/>
      <c r="L25" s="171">
        <v>780.26697999999999</v>
      </c>
      <c r="M25" s="171">
        <v>529.59698000000003</v>
      </c>
      <c r="N25" s="171">
        <v>1309.8639599999999</v>
      </c>
      <c r="O25" s="166">
        <v>310.21494721219898</v>
      </c>
      <c r="P25" s="172">
        <v>212.5</v>
      </c>
      <c r="Q25" s="178">
        <v>1.45983504570446</v>
      </c>
      <c r="R25" s="179">
        <v>330.04678919783203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1793.54215</v>
      </c>
      <c r="Y25" s="166">
        <v>424.76440330880098</v>
      </c>
      <c r="Z25" s="177">
        <v>573</v>
      </c>
      <c r="AA25" s="188">
        <v>0.74129913317417295</v>
      </c>
      <c r="AB25" s="171">
        <v>-848.50603291596303</v>
      </c>
      <c r="AC25" s="168"/>
      <c r="AD25" s="168"/>
      <c r="AE25" s="176">
        <v>626</v>
      </c>
      <c r="AF25" s="176">
        <v>1110</v>
      </c>
      <c r="AG25" s="167"/>
      <c r="AH25" s="180">
        <v>128.35</v>
      </c>
      <c r="AI25" s="166">
        <v>30.397117327119702</v>
      </c>
      <c r="AJ25" s="181" t="s">
        <v>53</v>
      </c>
      <c r="AK25" s="173">
        <v>0.482493925827298</v>
      </c>
      <c r="AL25" s="174">
        <v>-162.13697299076</v>
      </c>
      <c r="AM25" s="168"/>
      <c r="AN25" s="168"/>
      <c r="AO25" s="176">
        <v>138</v>
      </c>
      <c r="AP25" s="176">
        <v>191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-39.374469330986699</v>
      </c>
      <c r="AW25" s="168"/>
      <c r="AX25" s="168"/>
      <c r="AY25" s="176">
        <v>34</v>
      </c>
      <c r="AZ25" s="176">
        <v>47</v>
      </c>
      <c r="BA25" s="167"/>
      <c r="BB25" s="184">
        <v>156.4</v>
      </c>
      <c r="BC25" s="180">
        <v>37.040195948278402</v>
      </c>
      <c r="BD25" s="181" t="s">
        <v>55</v>
      </c>
      <c r="BE25" s="178">
        <v>1.1575061233837001</v>
      </c>
      <c r="BF25" s="179">
        <v>8.8510613380265397</v>
      </c>
      <c r="BG25" s="168">
        <v>0.02</v>
      </c>
      <c r="BH25" s="168">
        <v>1.6E-2</v>
      </c>
      <c r="BI25" s="176">
        <v>0</v>
      </c>
      <c r="BJ25" s="176">
        <v>6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3.1E-2</v>
      </c>
      <c r="G26" s="168">
        <v>0.03</v>
      </c>
      <c r="H26" s="169"/>
      <c r="I26" s="170">
        <v>4</v>
      </c>
      <c r="J26" s="170">
        <v>3</v>
      </c>
      <c r="K26" s="167"/>
      <c r="L26" s="171">
        <v>2890.8880300000001</v>
      </c>
      <c r="M26" s="171">
        <v>461.18727000000001</v>
      </c>
      <c r="N26" s="171">
        <v>3352.0753</v>
      </c>
      <c r="O26" s="166">
        <v>1032.65303195703</v>
      </c>
      <c r="P26" s="172">
        <v>231.042</v>
      </c>
      <c r="Q26" s="178">
        <v>4.4695468008285504</v>
      </c>
      <c r="R26" s="179">
        <v>2533.096018494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1708.3829900000001</v>
      </c>
      <c r="Y26" s="166">
        <v>526.290944110748</v>
      </c>
      <c r="Z26" s="177">
        <v>573</v>
      </c>
      <c r="AA26" s="182">
        <v>0.91848332305540803</v>
      </c>
      <c r="AB26" s="183">
        <v>-322.74177650537899</v>
      </c>
      <c r="AC26" s="168">
        <v>1E-3</v>
      </c>
      <c r="AD26" s="168"/>
      <c r="AE26" s="176">
        <v>152</v>
      </c>
      <c r="AF26" s="176">
        <v>524</v>
      </c>
      <c r="AG26" s="167"/>
      <c r="AH26" s="180">
        <v>159.9</v>
      </c>
      <c r="AI26" s="166">
        <v>49.259400530152</v>
      </c>
      <c r="AJ26" s="181" t="s">
        <v>53</v>
      </c>
      <c r="AK26" s="188">
        <v>0.78189524651034903</v>
      </c>
      <c r="AL26" s="171">
        <v>-63.417382704779897</v>
      </c>
      <c r="AM26" s="168"/>
      <c r="AN26" s="168"/>
      <c r="AO26" s="176">
        <v>45</v>
      </c>
      <c r="AP26" s="176">
        <v>86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-20.115525766293299</v>
      </c>
      <c r="AW26" s="168"/>
      <c r="AX26" s="168"/>
      <c r="AY26" s="176">
        <v>16</v>
      </c>
      <c r="AZ26" s="176">
        <v>26</v>
      </c>
      <c r="BA26" s="167"/>
      <c r="BB26" s="184">
        <v>143.6</v>
      </c>
      <c r="BC26" s="180">
        <v>44.237960701249698</v>
      </c>
      <c r="BD26" s="181" t="s">
        <v>55</v>
      </c>
      <c r="BE26" s="178">
        <v>1.3824362719140499</v>
      </c>
      <c r="BF26" s="179">
        <v>30.168948467413401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2.8000000000000001E-2</v>
      </c>
      <c r="G27" s="168">
        <v>1.7000000000000001E-2</v>
      </c>
      <c r="H27" s="169"/>
      <c r="I27" s="170">
        <v>4</v>
      </c>
      <c r="J27" s="170">
        <v>4</v>
      </c>
      <c r="K27" s="167"/>
      <c r="L27" s="171">
        <v>567.50427999999999</v>
      </c>
      <c r="M27" s="171">
        <v>444.60631999999998</v>
      </c>
      <c r="N27" s="171">
        <v>1012.1106</v>
      </c>
      <c r="O27" s="166">
        <v>392.24316244805902</v>
      </c>
      <c r="P27" s="172">
        <v>212.5</v>
      </c>
      <c r="Q27" s="178">
        <v>1.8458501762261601</v>
      </c>
      <c r="R27" s="179">
        <v>413.34869102446697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1243.029685</v>
      </c>
      <c r="Y27" s="166">
        <v>481.73578526024198</v>
      </c>
      <c r="Z27" s="177">
        <v>573</v>
      </c>
      <c r="AA27" s="188">
        <v>0.84072562872642598</v>
      </c>
      <c r="AB27" s="171">
        <v>-371.514191908143</v>
      </c>
      <c r="AC27" s="168"/>
      <c r="AD27" s="168"/>
      <c r="AE27" s="176">
        <v>236</v>
      </c>
      <c r="AF27" s="176">
        <v>532</v>
      </c>
      <c r="AG27" s="167"/>
      <c r="AH27" s="180">
        <v>138.55000000000001</v>
      </c>
      <c r="AI27" s="166">
        <v>53.695011352690699</v>
      </c>
      <c r="AJ27" s="181" t="s">
        <v>53</v>
      </c>
      <c r="AK27" s="188">
        <v>0.852301767503027</v>
      </c>
      <c r="AL27" s="171">
        <v>-38.965295366863899</v>
      </c>
      <c r="AM27" s="168"/>
      <c r="AN27" s="168"/>
      <c r="AO27" s="176">
        <v>25</v>
      </c>
      <c r="AP27" s="176">
        <v>57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-34.783249616981301</v>
      </c>
      <c r="AW27" s="168"/>
      <c r="AX27" s="168"/>
      <c r="AY27" s="176">
        <v>31</v>
      </c>
      <c r="AZ27" s="176">
        <v>40</v>
      </c>
      <c r="BA27" s="167"/>
      <c r="BB27" s="184">
        <v>88.4</v>
      </c>
      <c r="BC27" s="180">
        <v>34.259393746501999</v>
      </c>
      <c r="BD27" s="181" t="s">
        <v>55</v>
      </c>
      <c r="BE27" s="182">
        <v>1.0706060545781899</v>
      </c>
      <c r="BF27" s="183">
        <v>-1.76649923396262</v>
      </c>
      <c r="BG27" s="168">
        <v>1.7999999999999999E-2</v>
      </c>
      <c r="BH27" s="168">
        <v>7.0000000000000001E-3</v>
      </c>
      <c r="BI27" s="176">
        <v>0</v>
      </c>
      <c r="BJ27" s="176">
        <v>11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6569.8665700000001</v>
      </c>
      <c r="M28" s="171">
        <v>5847.9449999999997</v>
      </c>
      <c r="N28" s="171">
        <v>12417.81157</v>
      </c>
      <c r="O28" s="166">
        <v>1281.58514859818</v>
      </c>
      <c r="P28" s="172">
        <v>268.108</v>
      </c>
      <c r="Q28" s="178">
        <v>4.7801078244520099</v>
      </c>
      <c r="R28" s="179">
        <v>9581.0031270869804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6794.03593</v>
      </c>
      <c r="Y28" s="166">
        <v>701.181162062873</v>
      </c>
      <c r="Z28" s="177">
        <v>573</v>
      </c>
      <c r="AA28" s="178">
        <v>1.2237018535128701</v>
      </c>
      <c r="AB28" s="179">
        <v>731.213344366005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387.2</v>
      </c>
      <c r="AI28" s="166">
        <v>39.9611289589904</v>
      </c>
      <c r="AJ28" s="181" t="s">
        <v>53</v>
      </c>
      <c r="AK28" s="173">
        <v>0.63430363426968905</v>
      </c>
      <c r="AL28" s="174">
        <v>-279.39305915347597</v>
      </c>
      <c r="AM28" s="168"/>
      <c r="AN28" s="168"/>
      <c r="AO28" s="176">
        <v>224</v>
      </c>
      <c r="AP28" s="176">
        <v>346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-77.1934753405653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93.213049318869395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2.8000000000000001E-2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3535.84602</v>
      </c>
      <c r="M29" s="171">
        <v>-29.397939999999998</v>
      </c>
      <c r="N29" s="171">
        <v>3506.4480800000001</v>
      </c>
      <c r="O29" s="166">
        <v>791.84750833087799</v>
      </c>
      <c r="P29" s="172">
        <v>241.767</v>
      </c>
      <c r="Q29" s="178">
        <v>3.2752505856087799</v>
      </c>
      <c r="R29" s="179">
        <v>2337.36461500207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2466.9895700000002</v>
      </c>
      <c r="Y29" s="166">
        <v>557.11064288245905</v>
      </c>
      <c r="Z29" s="177">
        <v>573</v>
      </c>
      <c r="AA29" s="182">
        <v>0.97226988286642002</v>
      </c>
      <c r="AB29" s="183">
        <v>-303.797284466539</v>
      </c>
      <c r="AC29" s="168">
        <v>7.0000000000000001E-3</v>
      </c>
      <c r="AD29" s="168"/>
      <c r="AE29" s="176">
        <v>71</v>
      </c>
      <c r="AF29" s="176">
        <v>578</v>
      </c>
      <c r="AG29" s="167"/>
      <c r="AH29" s="180">
        <v>171.4</v>
      </c>
      <c r="AI29" s="166">
        <v>38.706594203417502</v>
      </c>
      <c r="AJ29" s="181" t="s">
        <v>53</v>
      </c>
      <c r="AK29" s="173">
        <v>0.61439038418123004</v>
      </c>
      <c r="AL29" s="174">
        <v>-133.24148661673999</v>
      </c>
      <c r="AM29" s="168"/>
      <c r="AN29" s="168"/>
      <c r="AO29" s="176">
        <v>108</v>
      </c>
      <c r="AP29" s="176">
        <v>164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-57.8692664423466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-11.5385328846933</v>
      </c>
      <c r="BG29" s="168">
        <v>1.0999999999999999E-2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2.5000000000000001E-2</v>
      </c>
      <c r="G30" s="168">
        <v>1.4999999999999999E-2</v>
      </c>
      <c r="H30" s="169"/>
      <c r="I30" s="170">
        <v>3</v>
      </c>
      <c r="J30" s="170">
        <v>3</v>
      </c>
      <c r="K30" s="167"/>
      <c r="L30" s="171">
        <v>3248.8663299999998</v>
      </c>
      <c r="M30" s="171">
        <v>1977.93049</v>
      </c>
      <c r="N30" s="171">
        <v>5226.7968199999996</v>
      </c>
      <c r="O30" s="166">
        <v>837.14139752600897</v>
      </c>
      <c r="P30" s="172">
        <v>244.696</v>
      </c>
      <c r="Q30" s="178">
        <v>3.42114868050973</v>
      </c>
      <c r="R30" s="179">
        <v>3558.4501152933299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2270.0012299999999</v>
      </c>
      <c r="Y30" s="166">
        <v>363.57104886812101</v>
      </c>
      <c r="Z30" s="177">
        <v>573</v>
      </c>
      <c r="AA30" s="173">
        <v>0.63450444828642405</v>
      </c>
      <c r="AB30" s="174">
        <v>-1636.73472725686</v>
      </c>
      <c r="AC30" s="168"/>
      <c r="AD30" s="168"/>
      <c r="AE30" s="176">
        <v>1308</v>
      </c>
      <c r="AF30" s="176">
        <v>2024</v>
      </c>
      <c r="AG30" s="167"/>
      <c r="AH30" s="180">
        <v>354.2</v>
      </c>
      <c r="AI30" s="166">
        <v>56.729865960948601</v>
      </c>
      <c r="AJ30" s="181" t="s">
        <v>53</v>
      </c>
      <c r="AK30" s="188">
        <v>0.9004740628722</v>
      </c>
      <c r="AL30" s="171">
        <v>-75.336414148660097</v>
      </c>
      <c r="AM30" s="168"/>
      <c r="AN30" s="168"/>
      <c r="AO30" s="176">
        <v>40</v>
      </c>
      <c r="AP30" s="176">
        <v>118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-71.388613117120002</v>
      </c>
      <c r="AW30" s="168"/>
      <c r="AX30" s="168"/>
      <c r="AY30" s="176">
        <v>63</v>
      </c>
      <c r="AZ30" s="176">
        <v>83</v>
      </c>
      <c r="BA30" s="167"/>
      <c r="BB30" s="184">
        <v>209.4</v>
      </c>
      <c r="BC30" s="180">
        <v>33.538209859465397</v>
      </c>
      <c r="BD30" s="181" t="s">
        <v>55</v>
      </c>
      <c r="BE30" s="182">
        <v>1.0480690581082901</v>
      </c>
      <c r="BF30" s="183">
        <v>-8.7772262342400307</v>
      </c>
      <c r="BG30" s="168">
        <v>1.4999999999999999E-2</v>
      </c>
      <c r="BH30" s="168">
        <v>5.0000000000000001E-3</v>
      </c>
      <c r="BI30" s="176">
        <v>0</v>
      </c>
      <c r="BJ30" s="176">
        <v>31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4.5999999999999999E-2</v>
      </c>
      <c r="G31" s="168">
        <v>3.1E-2</v>
      </c>
      <c r="H31" s="169"/>
      <c r="I31" s="170">
        <v>5</v>
      </c>
      <c r="J31" s="170">
        <v>4</v>
      </c>
      <c r="K31" s="167"/>
      <c r="L31" s="171">
        <v>1163.5511899999999</v>
      </c>
      <c r="M31" s="171">
        <v>824.33378000000005</v>
      </c>
      <c r="N31" s="171">
        <v>1987.8849700000001</v>
      </c>
      <c r="O31" s="166">
        <v>699.90733854061102</v>
      </c>
      <c r="P31" s="172">
        <v>255.976</v>
      </c>
      <c r="Q31" s="178">
        <v>2.7342693789285399</v>
      </c>
      <c r="R31" s="179">
        <v>1193.9725618192599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1950.5120850000001</v>
      </c>
      <c r="Y31" s="166">
        <v>686.74885257754602</v>
      </c>
      <c r="Z31" s="177">
        <v>573</v>
      </c>
      <c r="AA31" s="178">
        <v>1.1985145769241601</v>
      </c>
      <c r="AB31" s="179">
        <v>173.346218326713</v>
      </c>
      <c r="AC31" s="168">
        <v>0.02</v>
      </c>
      <c r="AD31" s="168">
        <v>0.02</v>
      </c>
      <c r="AE31" s="176">
        <v>0</v>
      </c>
      <c r="AF31" s="176">
        <v>3</v>
      </c>
      <c r="AG31" s="167"/>
      <c r="AH31" s="180">
        <v>171.55</v>
      </c>
      <c r="AI31" s="166">
        <v>60.400428464752601</v>
      </c>
      <c r="AJ31" s="181" t="s">
        <v>53</v>
      </c>
      <c r="AK31" s="182">
        <v>0.95873695975797801</v>
      </c>
      <c r="AL31" s="183">
        <v>-23.8452000007279</v>
      </c>
      <c r="AM31" s="168">
        <v>5.0000000000000001E-3</v>
      </c>
      <c r="AN31" s="168"/>
      <c r="AO31" s="176">
        <v>8</v>
      </c>
      <c r="AP31" s="176">
        <v>44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-27.424177777962601</v>
      </c>
      <c r="AW31" s="168"/>
      <c r="AX31" s="168"/>
      <c r="AY31" s="176">
        <v>24</v>
      </c>
      <c r="AZ31" s="176">
        <v>33</v>
      </c>
      <c r="BA31" s="167"/>
      <c r="BB31" s="184">
        <v>91.8</v>
      </c>
      <c r="BC31" s="180">
        <v>32.321535022234301</v>
      </c>
      <c r="BD31" s="181" t="s">
        <v>55</v>
      </c>
      <c r="BE31" s="182">
        <v>1.0100479694448199</v>
      </c>
      <c r="BF31" s="183">
        <v>-7.4483555559252803</v>
      </c>
      <c r="BG31" s="168">
        <v>1.0999999999999999E-2</v>
      </c>
      <c r="BH31" s="168">
        <v>1E-3</v>
      </c>
      <c r="BI31" s="176">
        <v>0</v>
      </c>
      <c r="BJ31" s="176">
        <v>18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5504.2335599999997</v>
      </c>
      <c r="M32" s="171">
        <v>1883.6323600000001</v>
      </c>
      <c r="N32" s="171">
        <v>7387.8659200000002</v>
      </c>
      <c r="O32" s="166">
        <v>986.10462718924896</v>
      </c>
      <c r="P32" s="172">
        <v>282.02199999999999</v>
      </c>
      <c r="Q32" s="178">
        <v>3.4965521384475302</v>
      </c>
      <c r="R32" s="179">
        <v>5080.5788368387002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3491.3643649999999</v>
      </c>
      <c r="Y32" s="166">
        <v>466.01421747650699</v>
      </c>
      <c r="Z32" s="177">
        <v>573</v>
      </c>
      <c r="AA32" s="188">
        <v>0.81328833765533504</v>
      </c>
      <c r="AB32" s="171">
        <v>-1196.48090470032</v>
      </c>
      <c r="AC32" s="168"/>
      <c r="AD32" s="168"/>
      <c r="AE32" s="176">
        <v>802</v>
      </c>
      <c r="AF32" s="176">
        <v>1661</v>
      </c>
      <c r="AG32" s="167"/>
      <c r="AH32" s="180">
        <v>233.8</v>
      </c>
      <c r="AI32" s="166">
        <v>31.206746891915198</v>
      </c>
      <c r="AJ32" s="181" t="s">
        <v>53</v>
      </c>
      <c r="AK32" s="173">
        <v>0.495345188760559</v>
      </c>
      <c r="AL32" s="174">
        <v>-281.61754274191998</v>
      </c>
      <c r="AM32" s="168"/>
      <c r="AN32" s="168"/>
      <c r="AO32" s="176">
        <v>239</v>
      </c>
      <c r="AP32" s="176">
        <v>333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-85.699693394773305</v>
      </c>
      <c r="AW32" s="168"/>
      <c r="AX32" s="168"/>
      <c r="AY32" s="176">
        <v>75</v>
      </c>
      <c r="AZ32" s="176">
        <v>99</v>
      </c>
      <c r="BA32" s="167"/>
      <c r="BB32" s="184">
        <v>181</v>
      </c>
      <c r="BC32" s="180">
        <v>24.159200972783001</v>
      </c>
      <c r="BD32" s="181" t="s">
        <v>55</v>
      </c>
      <c r="BE32" s="188">
        <v>0.75497503039946701</v>
      </c>
      <c r="BF32" s="171">
        <v>-80.799386789546602</v>
      </c>
      <c r="BG32" s="168"/>
      <c r="BH32" s="168"/>
      <c r="BI32" s="176">
        <v>59</v>
      </c>
      <c r="BJ32" s="176">
        <v>107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2.3E-2</v>
      </c>
      <c r="H33" s="169"/>
      <c r="I33" s="170">
        <v>3</v>
      </c>
      <c r="J33" s="170">
        <v>3</v>
      </c>
      <c r="K33" s="167"/>
      <c r="L33" s="171">
        <v>3706.5583200000001</v>
      </c>
      <c r="M33" s="171">
        <v>4466.37979</v>
      </c>
      <c r="N33" s="171">
        <v>8172.9381100000001</v>
      </c>
      <c r="O33" s="166">
        <v>1012.60106649792</v>
      </c>
      <c r="P33" s="172">
        <v>276.94400000000002</v>
      </c>
      <c r="Q33" s="178">
        <v>3.6563387056513998</v>
      </c>
      <c r="R33" s="179">
        <v>5732.0131480085402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3948.1300900000001</v>
      </c>
      <c r="Y33" s="166">
        <v>489.160774986771</v>
      </c>
      <c r="Z33" s="177">
        <v>573</v>
      </c>
      <c r="AA33" s="188">
        <v>0.85368372598040299</v>
      </c>
      <c r="AB33" s="171">
        <v>-1102.16889904149</v>
      </c>
      <c r="AC33" s="168"/>
      <c r="AD33" s="168"/>
      <c r="AE33" s="176">
        <v>677</v>
      </c>
      <c r="AF33" s="176">
        <v>1602</v>
      </c>
      <c r="AG33" s="167"/>
      <c r="AH33" s="180">
        <v>352.65</v>
      </c>
      <c r="AI33" s="166">
        <v>43.6922146349754</v>
      </c>
      <c r="AJ33" s="181" t="s">
        <v>53</v>
      </c>
      <c r="AK33" s="173">
        <v>0.69352721642818105</v>
      </c>
      <c r="AL33" s="174">
        <v>-202.61847523492801</v>
      </c>
      <c r="AM33" s="168"/>
      <c r="AN33" s="168"/>
      <c r="AO33" s="176">
        <v>156</v>
      </c>
      <c r="AP33" s="176">
        <v>258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-79.420565139029307</v>
      </c>
      <c r="AW33" s="168"/>
      <c r="AX33" s="168"/>
      <c r="AY33" s="176">
        <v>68</v>
      </c>
      <c r="AZ33" s="176">
        <v>94</v>
      </c>
      <c r="BA33" s="167"/>
      <c r="BB33" s="184">
        <v>291.8</v>
      </c>
      <c r="BC33" s="180">
        <v>36.153092954730802</v>
      </c>
      <c r="BD33" s="181" t="s">
        <v>55</v>
      </c>
      <c r="BE33" s="178">
        <v>1.12978415483534</v>
      </c>
      <c r="BF33" s="179">
        <v>9.7588697219413802</v>
      </c>
      <c r="BG33" s="168">
        <v>0.02</v>
      </c>
      <c r="BH33" s="168">
        <v>1.2999999999999999E-2</v>
      </c>
      <c r="BI33" s="176">
        <v>0</v>
      </c>
      <c r="BJ33" s="176">
        <v>19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1280.3933300000001</v>
      </c>
      <c r="M34" s="171">
        <v>132.15737999999999</v>
      </c>
      <c r="N34" s="171">
        <v>1412.55071</v>
      </c>
      <c r="O34" s="166">
        <v>986.16615819364097</v>
      </c>
      <c r="P34" s="172">
        <v>276.94400000000002</v>
      </c>
      <c r="Q34" s="178">
        <v>3.5608865264950298</v>
      </c>
      <c r="R34" s="179">
        <v>979.37055560786405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435.25427500000001</v>
      </c>
      <c r="Y34" s="166">
        <v>303.87088631607998</v>
      </c>
      <c r="Z34" s="177">
        <v>573</v>
      </c>
      <c r="AA34" s="173">
        <v>0.53031568292509601</v>
      </c>
      <c r="AB34" s="174">
        <v>-460.99994414428198</v>
      </c>
      <c r="AC34" s="168"/>
      <c r="AD34" s="168"/>
      <c r="AE34" s="176">
        <v>386</v>
      </c>
      <c r="AF34" s="176">
        <v>550</v>
      </c>
      <c r="AG34" s="167"/>
      <c r="AH34" s="180">
        <v>30.3</v>
      </c>
      <c r="AI34" s="166">
        <v>21.1538137227422</v>
      </c>
      <c r="AJ34" s="181" t="s">
        <v>53</v>
      </c>
      <c r="AK34" s="173">
        <v>0.335774820995909</v>
      </c>
      <c r="AL34" s="174">
        <v>-68.241039801203797</v>
      </c>
      <c r="AM34" s="168"/>
      <c r="AN34" s="168"/>
      <c r="AO34" s="176">
        <v>60</v>
      </c>
      <c r="AP34" s="176">
        <v>78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-20.226295822527899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-22.6525916450559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4.7E-2</v>
      </c>
      <c r="G35" s="168">
        <v>2.9000000000000001E-2</v>
      </c>
      <c r="H35" s="169"/>
      <c r="I35" s="170">
        <v>4</v>
      </c>
      <c r="J35" s="170">
        <v>4</v>
      </c>
      <c r="K35" s="167"/>
      <c r="L35" s="171">
        <v>1550.0249899999999</v>
      </c>
      <c r="M35" s="171">
        <v>667.13251000000002</v>
      </c>
      <c r="N35" s="171">
        <v>2217.1574999999998</v>
      </c>
      <c r="O35" s="166">
        <v>916.45289290573305</v>
      </c>
      <c r="P35" s="172">
        <v>237.21100000000001</v>
      </c>
      <c r="Q35" s="178">
        <v>3.8634502316744701</v>
      </c>
      <c r="R35" s="179">
        <v>1590.4803475029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1571.2996350000001</v>
      </c>
      <c r="Y35" s="166">
        <v>649.49021263373095</v>
      </c>
      <c r="Z35" s="177">
        <v>573</v>
      </c>
      <c r="AA35" s="178">
        <v>1.1334907724847001</v>
      </c>
      <c r="AB35" s="179">
        <v>57.516512038435401</v>
      </c>
      <c r="AC35" s="168">
        <v>0.02</v>
      </c>
      <c r="AD35" s="168">
        <v>1.2999999999999999E-2</v>
      </c>
      <c r="AE35" s="176">
        <v>0</v>
      </c>
      <c r="AF35" s="176">
        <v>93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-4.7368878648840704</v>
      </c>
      <c r="AM35" s="168">
        <v>1.7000000000000001E-2</v>
      </c>
      <c r="AN35" s="168">
        <v>6.0000000000000001E-3</v>
      </c>
      <c r="AO35" s="176">
        <v>0</v>
      </c>
      <c r="AP35" s="176">
        <v>22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-17.869685806954699</v>
      </c>
      <c r="AW35" s="168"/>
      <c r="AX35" s="168"/>
      <c r="AY35" s="176">
        <v>15</v>
      </c>
      <c r="AZ35" s="176">
        <v>23</v>
      </c>
      <c r="BA35" s="167"/>
      <c r="BB35" s="184">
        <v>70.2</v>
      </c>
      <c r="BC35" s="180">
        <v>29.0168799834845</v>
      </c>
      <c r="BD35" s="181" t="s">
        <v>55</v>
      </c>
      <c r="BE35" s="188">
        <v>0.90677749948388897</v>
      </c>
      <c r="BF35" s="171">
        <v>-14.3393716139094</v>
      </c>
      <c r="BG35" s="168">
        <v>0</v>
      </c>
      <c r="BH35" s="168"/>
      <c r="BI35" s="176">
        <v>8</v>
      </c>
      <c r="BJ35" s="176">
        <v>23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2.8000000000000001E-2</v>
      </c>
      <c r="H36" s="169"/>
      <c r="I36" s="170">
        <v>3</v>
      </c>
      <c r="J36" s="170">
        <v>3</v>
      </c>
      <c r="K36" s="167"/>
      <c r="L36" s="171">
        <v>1200.03495</v>
      </c>
      <c r="M36" s="171">
        <v>2134.3454400000001</v>
      </c>
      <c r="N36" s="171">
        <v>3334.3803899999998</v>
      </c>
      <c r="O36" s="166">
        <v>1361.3725058457901</v>
      </c>
      <c r="P36" s="172">
        <v>282.02199999999999</v>
      </c>
      <c r="Q36" s="178">
        <v>4.8271854885285199</v>
      </c>
      <c r="R36" s="179">
        <v>2580.0809344408699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1182.5286000000001</v>
      </c>
      <c r="Y36" s="166">
        <v>482.80691916386701</v>
      </c>
      <c r="Z36" s="177">
        <v>573</v>
      </c>
      <c r="AA36" s="188">
        <v>0.84259497236276903</v>
      </c>
      <c r="AB36" s="171">
        <v>-350.024137145976</v>
      </c>
      <c r="AC36" s="168"/>
      <c r="AD36" s="168"/>
      <c r="AE36" s="176">
        <v>221</v>
      </c>
      <c r="AF36" s="176">
        <v>502</v>
      </c>
      <c r="AG36" s="167"/>
      <c r="AH36" s="180">
        <v>139.9</v>
      </c>
      <c r="AI36" s="166">
        <v>57.118862064752598</v>
      </c>
      <c r="AJ36" s="181" t="s">
        <v>53</v>
      </c>
      <c r="AK36" s="188">
        <v>0.90664860420242199</v>
      </c>
      <c r="AL36" s="171">
        <v>-28.600562722856001</v>
      </c>
      <c r="AM36" s="168">
        <v>0</v>
      </c>
      <c r="AN36" s="168"/>
      <c r="AO36" s="176">
        <v>15</v>
      </c>
      <c r="AP36" s="176">
        <v>46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-27.193793707392</v>
      </c>
      <c r="AW36" s="168"/>
      <c r="AX36" s="168"/>
      <c r="AY36" s="176">
        <v>24</v>
      </c>
      <c r="AZ36" s="176">
        <v>32</v>
      </c>
      <c r="BA36" s="167"/>
      <c r="BB36" s="184">
        <v>92.6</v>
      </c>
      <c r="BC36" s="180">
        <v>37.807052374525298</v>
      </c>
      <c r="BD36" s="181" t="s">
        <v>55</v>
      </c>
      <c r="BE36" s="178">
        <v>1.18147038670391</v>
      </c>
      <c r="BF36" s="179">
        <v>7.0124125852160102</v>
      </c>
      <c r="BG36" s="168">
        <v>0.02</v>
      </c>
      <c r="BH36" s="168">
        <v>1.7999999999999999E-2</v>
      </c>
      <c r="BI36" s="176">
        <v>0</v>
      </c>
      <c r="BJ36" s="176">
        <v>2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2.8000000000000001E-2</v>
      </c>
      <c r="G37" s="168">
        <v>1.7000000000000001E-2</v>
      </c>
      <c r="H37" s="169"/>
      <c r="I37" s="170">
        <v>2</v>
      </c>
      <c r="J37" s="170">
        <v>2</v>
      </c>
      <c r="K37" s="167"/>
      <c r="L37" s="171">
        <v>1043.1998000000001</v>
      </c>
      <c r="M37" s="171">
        <v>1964.2833000000001</v>
      </c>
      <c r="N37" s="171">
        <v>3007.4830999999999</v>
      </c>
      <c r="O37" s="166">
        <v>802.30769267519702</v>
      </c>
      <c r="P37" s="172">
        <v>231.66</v>
      </c>
      <c r="Q37" s="178">
        <v>3.4632983366796002</v>
      </c>
      <c r="R37" s="179">
        <v>2059.2045441454502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2298.4796999999999</v>
      </c>
      <c r="Y37" s="166">
        <v>613.16651946199795</v>
      </c>
      <c r="Z37" s="177">
        <v>573</v>
      </c>
      <c r="AA37" s="182">
        <v>1.0700986378045301</v>
      </c>
      <c r="AB37" s="183">
        <v>-47.042239500376603</v>
      </c>
      <c r="AC37" s="168">
        <v>1.7999999999999999E-2</v>
      </c>
      <c r="AD37" s="168">
        <v>7.0000000000000001E-3</v>
      </c>
      <c r="AE37" s="176">
        <v>0</v>
      </c>
      <c r="AF37" s="176">
        <v>280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-62.684611149256099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-47.394504418858702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-35.9890088377174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2.1000000000000001E-2</v>
      </c>
      <c r="G38" s="168">
        <v>1.0999999999999999E-2</v>
      </c>
      <c r="H38" s="169"/>
      <c r="I38" s="170">
        <v>2</v>
      </c>
      <c r="J38" s="170">
        <v>2</v>
      </c>
      <c r="K38" s="167"/>
      <c r="L38" s="171">
        <v>788.31001000000003</v>
      </c>
      <c r="M38" s="171">
        <v>1179.4201599999999</v>
      </c>
      <c r="N38" s="171">
        <v>1967.73017</v>
      </c>
      <c r="O38" s="166">
        <v>339.03427471815297</v>
      </c>
      <c r="P38" s="172">
        <v>236.59800000000001</v>
      </c>
      <c r="Q38" s="178">
        <v>1.4329549477094199</v>
      </c>
      <c r="R38" s="179">
        <v>468.19848613596901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3361.0334050000001</v>
      </c>
      <c r="Y38" s="166">
        <v>579.09643310884496</v>
      </c>
      <c r="Z38" s="177">
        <v>573</v>
      </c>
      <c r="AA38" s="182">
        <v>1.01063949931736</v>
      </c>
      <c r="AB38" s="183">
        <v>-270.57656150051798</v>
      </c>
      <c r="AC38" s="168">
        <v>1.0999999999999999E-2</v>
      </c>
      <c r="AD38" s="168">
        <v>1E-3</v>
      </c>
      <c r="AE38" s="176">
        <v>0</v>
      </c>
      <c r="AF38" s="176">
        <v>630</v>
      </c>
      <c r="AG38" s="167"/>
      <c r="AH38" s="180">
        <v>268.75</v>
      </c>
      <c r="AI38" s="166">
        <v>46.304855574026</v>
      </c>
      <c r="AJ38" s="181" t="s">
        <v>53</v>
      </c>
      <c r="AK38" s="188">
        <v>0.734997707524223</v>
      </c>
      <c r="AL38" s="171">
        <v>-130.53695966759599</v>
      </c>
      <c r="AM38" s="168"/>
      <c r="AN38" s="168"/>
      <c r="AO38" s="176">
        <v>97</v>
      </c>
      <c r="AP38" s="176">
        <v>171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-60.906211979072097</v>
      </c>
      <c r="AW38" s="168"/>
      <c r="AX38" s="168"/>
      <c r="AY38" s="176">
        <v>53</v>
      </c>
      <c r="AZ38" s="176">
        <v>71</v>
      </c>
      <c r="BA38" s="167"/>
      <c r="BB38" s="184">
        <v>165.2</v>
      </c>
      <c r="BC38" s="180">
        <v>28.463487035643201</v>
      </c>
      <c r="BD38" s="181" t="s">
        <v>55</v>
      </c>
      <c r="BE38" s="188">
        <v>0.88948396986384903</v>
      </c>
      <c r="BF38" s="171">
        <v>-37.612423958144099</v>
      </c>
      <c r="BG38" s="168"/>
      <c r="BH38" s="168"/>
      <c r="BI38" s="176">
        <v>21</v>
      </c>
      <c r="BJ38" s="176">
        <v>58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2.9000000000000001E-2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1574.1693299999999</v>
      </c>
      <c r="M39" s="171">
        <v>1743.8178499999999</v>
      </c>
      <c r="N39" s="171">
        <v>3317.9871800000001</v>
      </c>
      <c r="O39" s="166">
        <v>1136.04995835722</v>
      </c>
      <c r="P39" s="172">
        <v>240.53200000000001</v>
      </c>
      <c r="Q39" s="178">
        <v>4.7230720168510603</v>
      </c>
      <c r="R39" s="179">
        <v>2550.8504546583299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1218.8441350000001</v>
      </c>
      <c r="Y39" s="166">
        <v>417.32163317481201</v>
      </c>
      <c r="Z39" s="177">
        <v>573</v>
      </c>
      <c r="AA39" s="188">
        <v>0.72831000554068404</v>
      </c>
      <c r="AB39" s="171">
        <v>-608.64386501986598</v>
      </c>
      <c r="AC39" s="168"/>
      <c r="AD39" s="168"/>
      <c r="AE39" s="176">
        <v>455</v>
      </c>
      <c r="AF39" s="176">
        <v>790</v>
      </c>
      <c r="AG39" s="167"/>
      <c r="AH39" s="180">
        <v>142.75</v>
      </c>
      <c r="AI39" s="166">
        <v>48.876358695120899</v>
      </c>
      <c r="AJ39" s="181" t="s">
        <v>53</v>
      </c>
      <c r="AK39" s="188">
        <v>0.77581521738287096</v>
      </c>
      <c r="AL39" s="171">
        <v>-58.178000002184199</v>
      </c>
      <c r="AM39" s="168"/>
      <c r="AN39" s="168"/>
      <c r="AO39" s="176">
        <v>42</v>
      </c>
      <c r="AP39" s="176">
        <v>79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-29.929333333888099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-0.85866666777610601</v>
      </c>
      <c r="BG39" s="168">
        <v>1.9E-2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3.9E-2</v>
      </c>
      <c r="G40" s="168">
        <v>0.03</v>
      </c>
      <c r="H40" s="169"/>
      <c r="I40" s="170">
        <v>4</v>
      </c>
      <c r="J40" s="170">
        <v>3</v>
      </c>
      <c r="K40" s="167"/>
      <c r="L40" s="171">
        <v>1609.9491499999999</v>
      </c>
      <c r="M40" s="171">
        <v>516.51944000000003</v>
      </c>
      <c r="N40" s="171">
        <v>2126.4685899999999</v>
      </c>
      <c r="O40" s="166">
        <v>513.98927492560699</v>
      </c>
      <c r="P40" s="172">
        <v>228.25</v>
      </c>
      <c r="Q40" s="178">
        <v>2.25186976966312</v>
      </c>
      <c r="R40" s="179">
        <v>1095.27942819186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2837.3960149999998</v>
      </c>
      <c r="Y40" s="166">
        <v>685.82772738094297</v>
      </c>
      <c r="Z40" s="177">
        <v>573</v>
      </c>
      <c r="AA40" s="178">
        <v>1.1969070285880301</v>
      </c>
      <c r="AB40" s="179">
        <v>248.69332182995399</v>
      </c>
      <c r="AC40" s="168">
        <v>0.02</v>
      </c>
      <c r="AD40" s="168">
        <v>0.02</v>
      </c>
      <c r="AE40" s="176">
        <v>0</v>
      </c>
      <c r="AF40" s="176">
        <v>8</v>
      </c>
      <c r="AG40" s="167"/>
      <c r="AH40" s="180">
        <v>177.3</v>
      </c>
      <c r="AI40" s="166">
        <v>42.855229027535401</v>
      </c>
      <c r="AJ40" s="181" t="s">
        <v>53</v>
      </c>
      <c r="AK40" s="173">
        <v>0.68024173059579895</v>
      </c>
      <c r="AL40" s="174">
        <v>-107.321762076288</v>
      </c>
      <c r="AM40" s="168"/>
      <c r="AN40" s="168"/>
      <c r="AO40" s="176">
        <v>84</v>
      </c>
      <c r="AP40" s="176">
        <v>136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-43.484891955882603</v>
      </c>
      <c r="AW40" s="168"/>
      <c r="AX40" s="168"/>
      <c r="AY40" s="176">
        <v>38</v>
      </c>
      <c r="AZ40" s="176">
        <v>51</v>
      </c>
      <c r="BA40" s="167"/>
      <c r="BB40" s="184">
        <v>131</v>
      </c>
      <c r="BC40" s="180">
        <v>31.664044007936401</v>
      </c>
      <c r="BD40" s="181" t="s">
        <v>55</v>
      </c>
      <c r="BE40" s="182">
        <v>0.98950137524801396</v>
      </c>
      <c r="BF40" s="183">
        <v>-13.569783911765301</v>
      </c>
      <c r="BG40" s="168">
        <v>8.9999999999999993E-3</v>
      </c>
      <c r="BH40" s="168"/>
      <c r="BI40" s="176">
        <v>2</v>
      </c>
      <c r="BJ40" s="176">
        <v>28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2.5999999999999999E-2</v>
      </c>
      <c r="H41" s="169"/>
      <c r="I41" s="170">
        <v>4</v>
      </c>
      <c r="J41" s="170">
        <v>4</v>
      </c>
      <c r="K41" s="167"/>
      <c r="L41" s="171">
        <v>5600.0351899999996</v>
      </c>
      <c r="M41" s="171">
        <v>2471.9359100000001</v>
      </c>
      <c r="N41" s="171">
        <v>8071.9710999999998</v>
      </c>
      <c r="O41" s="166">
        <v>1051.2337014587399</v>
      </c>
      <c r="P41" s="172">
        <v>287.5</v>
      </c>
      <c r="Q41" s="178">
        <v>3.6564650485521399</v>
      </c>
      <c r="R41" s="179">
        <v>5661.2841867775296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5070.1574049999999</v>
      </c>
      <c r="Y41" s="166">
        <v>660.29972974464602</v>
      </c>
      <c r="Z41" s="177">
        <v>573</v>
      </c>
      <c r="AA41" s="178">
        <v>1.1523555492925801</v>
      </c>
      <c r="AB41" s="179">
        <v>265.55357447313298</v>
      </c>
      <c r="AC41" s="168">
        <v>0.02</v>
      </c>
      <c r="AD41" s="168">
        <v>1.4999999999999999E-2</v>
      </c>
      <c r="AE41" s="176">
        <v>0</v>
      </c>
      <c r="AF41" s="176">
        <v>210</v>
      </c>
      <c r="AG41" s="167"/>
      <c r="AH41" s="180">
        <v>322.05</v>
      </c>
      <c r="AI41" s="166">
        <v>41.941405557657099</v>
      </c>
      <c r="AJ41" s="181" t="s">
        <v>53</v>
      </c>
      <c r="AK41" s="173">
        <v>0.66573659615328695</v>
      </c>
      <c r="AL41" s="174">
        <v>-206.204871419184</v>
      </c>
      <c r="AM41" s="168"/>
      <c r="AN41" s="168"/>
      <c r="AO41" s="176">
        <v>162</v>
      </c>
      <c r="AP41" s="176">
        <v>259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-60.759967344554802</v>
      </c>
      <c r="AW41" s="168"/>
      <c r="AX41" s="168"/>
      <c r="AY41" s="176">
        <v>50</v>
      </c>
      <c r="AZ41" s="176">
        <v>75</v>
      </c>
      <c r="BA41" s="167"/>
      <c r="BB41" s="184">
        <v>246</v>
      </c>
      <c r="BC41" s="180">
        <v>32.037217100399502</v>
      </c>
      <c r="BD41" s="181" t="s">
        <v>55</v>
      </c>
      <c r="BE41" s="182">
        <v>1.00116303438748</v>
      </c>
      <c r="BF41" s="183">
        <v>-22.319934689109498</v>
      </c>
      <c r="BG41" s="168">
        <v>0.01</v>
      </c>
      <c r="BH41" s="168">
        <v>1E-3</v>
      </c>
      <c r="BI41" s="176">
        <v>0</v>
      </c>
      <c r="BJ41" s="176">
        <v>49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1286.5758000000001</v>
      </c>
      <c r="M42" s="171">
        <v>1128.0840000000001</v>
      </c>
      <c r="N42" s="171">
        <v>2414.6597999999999</v>
      </c>
      <c r="O42" s="166">
        <v>997.556451578203</v>
      </c>
      <c r="P42" s="172">
        <v>276.94400000000002</v>
      </c>
      <c r="Q42" s="178">
        <v>3.6020150340076098</v>
      </c>
      <c r="R42" s="179">
        <v>1682.6227383261401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1184.9787899999999</v>
      </c>
      <c r="Y42" s="166">
        <v>489.54442234381497</v>
      </c>
      <c r="Z42" s="177">
        <v>573</v>
      </c>
      <c r="AA42" s="188">
        <v>0.85435326761573405</v>
      </c>
      <c r="AB42" s="171">
        <v>-329.61346092120198</v>
      </c>
      <c r="AC42" s="168"/>
      <c r="AD42" s="168"/>
      <c r="AE42" s="176">
        <v>203</v>
      </c>
      <c r="AF42" s="176">
        <v>480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-66.175849577723795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-32.692279257834599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-20.984558515669299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478.08506</v>
      </c>
      <c r="M43" s="171">
        <v>734.88032999999996</v>
      </c>
      <c r="N43" s="171">
        <v>1212.9653900000001</v>
      </c>
      <c r="O43" s="166">
        <v>750.70430843309703</v>
      </c>
      <c r="P43" s="172">
        <v>244.696</v>
      </c>
      <c r="Q43" s="178">
        <v>3.0679059258553298</v>
      </c>
      <c r="R43" s="179">
        <v>781.21870744463001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751.66916000000003</v>
      </c>
      <c r="Y43" s="166">
        <v>465.20806082380199</v>
      </c>
      <c r="Z43" s="177">
        <v>573</v>
      </c>
      <c r="AA43" s="188">
        <v>0.81188143250227196</v>
      </c>
      <c r="AB43" s="171">
        <v>-259.34388927022502</v>
      </c>
      <c r="AC43" s="168"/>
      <c r="AD43" s="168"/>
      <c r="AE43" s="176">
        <v>175</v>
      </c>
      <c r="AF43" s="176">
        <v>360</v>
      </c>
      <c r="AG43" s="167"/>
      <c r="AH43" s="180">
        <v>75.099999999999994</v>
      </c>
      <c r="AI43" s="166">
        <v>46.479391768404497</v>
      </c>
      <c r="AJ43" s="181" t="s">
        <v>53</v>
      </c>
      <c r="AK43" s="188">
        <v>0.73776812330800801</v>
      </c>
      <c r="AL43" s="171">
        <v>-36.058502799344097</v>
      </c>
      <c r="AM43" s="168"/>
      <c r="AN43" s="168"/>
      <c r="AO43" s="176">
        <v>27</v>
      </c>
      <c r="AP43" s="176">
        <v>48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-21.230730869674701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-14.461461739349399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5.1999999999999998E-2</v>
      </c>
      <c r="G44" s="168">
        <v>4.8000000000000001E-2</v>
      </c>
      <c r="H44" s="169"/>
      <c r="I44" s="170">
        <v>6</v>
      </c>
      <c r="J44" s="170">
        <v>5</v>
      </c>
      <c r="K44" s="167"/>
      <c r="L44" s="171">
        <v>733.21160999999995</v>
      </c>
      <c r="M44" s="171">
        <v>850.89484000000004</v>
      </c>
      <c r="N44" s="171">
        <v>1584.10645</v>
      </c>
      <c r="O44" s="166">
        <v>664.13263268057096</v>
      </c>
      <c r="P44" s="172">
        <v>239.304</v>
      </c>
      <c r="Q44" s="178">
        <v>2.7752675788142702</v>
      </c>
      <c r="R44" s="179">
        <v>960.799257351184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1268.2179699999999</v>
      </c>
      <c r="Y44" s="166">
        <v>531.69718438360599</v>
      </c>
      <c r="Z44" s="177">
        <v>573</v>
      </c>
      <c r="AA44" s="182">
        <v>0.927918297353588</v>
      </c>
      <c r="AB44" s="183">
        <v>-224.25612733130899</v>
      </c>
      <c r="AC44" s="168">
        <v>2E-3</v>
      </c>
      <c r="AD44" s="168"/>
      <c r="AE44" s="176">
        <v>99</v>
      </c>
      <c r="AF44" s="176">
        <v>372</v>
      </c>
      <c r="AG44" s="167"/>
      <c r="AH44" s="180">
        <v>177.1</v>
      </c>
      <c r="AI44" s="166">
        <v>74.248728201144004</v>
      </c>
      <c r="AJ44" s="181" t="s">
        <v>53</v>
      </c>
      <c r="AK44" s="178">
        <v>1.1785512412879999</v>
      </c>
      <c r="AL44" s="179">
        <v>13.0059892986518</v>
      </c>
      <c r="AM44" s="168">
        <v>0.02</v>
      </c>
      <c r="AN44" s="168">
        <v>1.7999999999999999E-2</v>
      </c>
      <c r="AO44" s="176">
        <v>0</v>
      </c>
      <c r="AP44" s="176">
        <v>4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-10.2746693844694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28.250661231061301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0.04</v>
      </c>
      <c r="H45" s="169"/>
      <c r="I45" s="170">
        <v>5</v>
      </c>
      <c r="J45" s="170">
        <v>5</v>
      </c>
      <c r="K45" s="167"/>
      <c r="L45" s="171">
        <v>3012.4400599999999</v>
      </c>
      <c r="M45" s="171">
        <v>1926.6888100000001</v>
      </c>
      <c r="N45" s="171">
        <v>4939.1288699999996</v>
      </c>
      <c r="O45" s="166">
        <v>1679.63216493453</v>
      </c>
      <c r="P45" s="172">
        <v>287.5</v>
      </c>
      <c r="Q45" s="178">
        <v>5.8421988345548899</v>
      </c>
      <c r="R45" s="179">
        <v>4015.9270278889699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1857.68922</v>
      </c>
      <c r="Y45" s="166">
        <v>631.73783241742694</v>
      </c>
      <c r="Z45" s="177">
        <v>573</v>
      </c>
      <c r="AA45" s="178">
        <v>1.10250930613862</v>
      </c>
      <c r="AB45" s="179">
        <v>17.707809462182201</v>
      </c>
      <c r="AC45" s="168">
        <v>0.02</v>
      </c>
      <c r="AD45" s="168">
        <v>0.01</v>
      </c>
      <c r="AE45" s="176">
        <v>0</v>
      </c>
      <c r="AF45" s="176">
        <v>165</v>
      </c>
      <c r="AG45" s="167"/>
      <c r="AH45" s="180">
        <v>105.35</v>
      </c>
      <c r="AI45" s="166">
        <v>35.826003579423201</v>
      </c>
      <c r="AJ45" s="181" t="s">
        <v>53</v>
      </c>
      <c r="AK45" s="173">
        <v>0.56866672348290803</v>
      </c>
      <c r="AL45" s="174">
        <v>-96.951621053896204</v>
      </c>
      <c r="AM45" s="168"/>
      <c r="AN45" s="168"/>
      <c r="AO45" s="176">
        <v>80</v>
      </c>
      <c r="AP45" s="176">
        <v>117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-33.578189474005399</v>
      </c>
      <c r="AW45" s="168"/>
      <c r="AX45" s="168"/>
      <c r="AY45" s="176">
        <v>30</v>
      </c>
      <c r="AZ45" s="176">
        <v>39</v>
      </c>
      <c r="BA45" s="167"/>
      <c r="BB45" s="184">
        <v>120</v>
      </c>
      <c r="BC45" s="180">
        <v>40.807977499105696</v>
      </c>
      <c r="BD45" s="181" t="s">
        <v>55</v>
      </c>
      <c r="BE45" s="178">
        <v>1.2752492968470499</v>
      </c>
      <c r="BF45" s="179">
        <v>17.243621051989201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1.2E-2</v>
      </c>
      <c r="H46" s="169"/>
      <c r="I46" s="170">
        <v>3</v>
      </c>
      <c r="J46" s="170">
        <v>3</v>
      </c>
      <c r="K46" s="167"/>
      <c r="L46" s="171">
        <v>3919.2051000000001</v>
      </c>
      <c r="M46" s="171">
        <v>4589.5854499999996</v>
      </c>
      <c r="N46" s="171">
        <v>8508.7905499999997</v>
      </c>
      <c r="O46" s="166">
        <v>982.19664292711798</v>
      </c>
      <c r="P46" s="172">
        <v>276.44</v>
      </c>
      <c r="Q46" s="178">
        <v>3.55301925527101</v>
      </c>
      <c r="R46" s="179">
        <v>5893.6627915968802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4254.8397999999997</v>
      </c>
      <c r="Y46" s="166">
        <v>491.14963439224499</v>
      </c>
      <c r="Z46" s="177">
        <v>573</v>
      </c>
      <c r="AA46" s="188">
        <v>0.85715468480321999</v>
      </c>
      <c r="AB46" s="171">
        <v>-1165.7513068043299</v>
      </c>
      <c r="AC46" s="168"/>
      <c r="AD46" s="168"/>
      <c r="AE46" s="176">
        <v>710</v>
      </c>
      <c r="AF46" s="176">
        <v>1702</v>
      </c>
      <c r="AG46" s="167"/>
      <c r="AH46" s="180">
        <v>485.25</v>
      </c>
      <c r="AI46" s="166">
        <v>56.013944423674097</v>
      </c>
      <c r="AJ46" s="181" t="s">
        <v>53</v>
      </c>
      <c r="AK46" s="188">
        <v>0.88911022894720904</v>
      </c>
      <c r="AL46" s="171">
        <v>-110.731221166968</v>
      </c>
      <c r="AM46" s="168"/>
      <c r="AN46" s="168"/>
      <c r="AO46" s="176">
        <v>61</v>
      </c>
      <c r="AP46" s="176">
        <v>170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-129.36031013764301</v>
      </c>
      <c r="AW46" s="168"/>
      <c r="AX46" s="168"/>
      <c r="AY46" s="176">
        <v>117</v>
      </c>
      <c r="AZ46" s="176">
        <v>145</v>
      </c>
      <c r="BA46" s="167"/>
      <c r="BB46" s="184">
        <v>283</v>
      </c>
      <c r="BC46" s="180">
        <v>32.667586340854797</v>
      </c>
      <c r="BD46" s="181" t="s">
        <v>55</v>
      </c>
      <c r="BE46" s="182">
        <v>1.02086207315171</v>
      </c>
      <c r="BF46" s="183">
        <v>-19.720620275285501</v>
      </c>
      <c r="BG46" s="168">
        <v>1.2E-2</v>
      </c>
      <c r="BH46" s="168">
        <v>2E-3</v>
      </c>
      <c r="BI46" s="176">
        <v>0</v>
      </c>
      <c r="BJ46" s="176">
        <v>50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245.21225999999999</v>
      </c>
      <c r="M47" s="171">
        <v>1143.8157200000001</v>
      </c>
      <c r="N47" s="171">
        <v>1389.0279800000001</v>
      </c>
      <c r="O47" s="166">
        <v>601.35777943258199</v>
      </c>
      <c r="P47" s="172">
        <v>236.59800000000001</v>
      </c>
      <c r="Q47" s="178">
        <v>2.5416858106686502</v>
      </c>
      <c r="R47" s="179">
        <v>792.25140447158503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1088.4898700000001</v>
      </c>
      <c r="Y47" s="166">
        <v>471.24453976662198</v>
      </c>
      <c r="Z47" s="177">
        <v>573</v>
      </c>
      <c r="AA47" s="188">
        <v>0.82241629976722797</v>
      </c>
      <c r="AB47" s="171">
        <v>-356.80120506310902</v>
      </c>
      <c r="AC47" s="168"/>
      <c r="AD47" s="168"/>
      <c r="AE47" s="176">
        <v>236</v>
      </c>
      <c r="AF47" s="176">
        <v>500</v>
      </c>
      <c r="AG47" s="167"/>
      <c r="AH47" s="180">
        <v>96.25</v>
      </c>
      <c r="AI47" s="166">
        <v>41.6699210554319</v>
      </c>
      <c r="AJ47" s="181" t="s">
        <v>53</v>
      </c>
      <c r="AK47" s="173">
        <v>0.66142731834018897</v>
      </c>
      <c r="AL47" s="174">
        <v>-62.6563485671482</v>
      </c>
      <c r="AM47" s="168"/>
      <c r="AN47" s="168"/>
      <c r="AO47" s="176">
        <v>50</v>
      </c>
      <c r="AP47" s="176">
        <v>79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-39.357167890069398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-17.514335780138801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1553.1058599999999</v>
      </c>
      <c r="M48" s="171">
        <v>1707.2940799999999</v>
      </c>
      <c r="N48" s="171">
        <v>3260.3999399999998</v>
      </c>
      <c r="O48" s="166">
        <v>1100.32159716857</v>
      </c>
      <c r="P48" s="172">
        <v>287.5</v>
      </c>
      <c r="Q48" s="178">
        <v>3.8272055553689399</v>
      </c>
      <c r="R48" s="179">
        <v>2330.1241335475802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1500.644235</v>
      </c>
      <c r="Y48" s="166">
        <v>506.43825660142898</v>
      </c>
      <c r="Z48" s="177">
        <v>573</v>
      </c>
      <c r="AA48" s="188">
        <v>0.88383639895537303</v>
      </c>
      <c r="AB48" s="171">
        <v>-353.43589403386301</v>
      </c>
      <c r="AC48" s="168"/>
      <c r="AD48" s="168"/>
      <c r="AE48" s="176">
        <v>198</v>
      </c>
      <c r="AF48" s="176">
        <v>537</v>
      </c>
      <c r="AG48" s="167"/>
      <c r="AH48" s="180">
        <v>160.5</v>
      </c>
      <c r="AI48" s="166">
        <v>54.1656298599843</v>
      </c>
      <c r="AJ48" s="181" t="s">
        <v>53</v>
      </c>
      <c r="AK48" s="188">
        <v>0.85977190253943303</v>
      </c>
      <c r="AL48" s="171">
        <v>-43.3517419356603</v>
      </c>
      <c r="AM48" s="168"/>
      <c r="AN48" s="168"/>
      <c r="AO48" s="176">
        <v>27</v>
      </c>
      <c r="AP48" s="176">
        <v>64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6.1281290322132396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119</v>
      </c>
      <c r="BC48" s="180">
        <v>40.160186625159703</v>
      </c>
      <c r="BD48" s="181" t="s">
        <v>55</v>
      </c>
      <c r="BE48" s="178">
        <v>1.2550058320362401</v>
      </c>
      <c r="BF48" s="179">
        <v>15.4562580644265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3311.2720100000001</v>
      </c>
      <c r="M49" s="171">
        <v>311.16413999999997</v>
      </c>
      <c r="N49" s="171">
        <v>3622.43615</v>
      </c>
      <c r="O49" s="166">
        <v>988.99304576768998</v>
      </c>
      <c r="P49" s="172">
        <v>265.84899999999999</v>
      </c>
      <c r="Q49" s="178">
        <v>3.7201307726103501</v>
      </c>
      <c r="R49" s="179">
        <v>2559.11324078293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1658.358365</v>
      </c>
      <c r="Y49" s="166">
        <v>452.76295356528902</v>
      </c>
      <c r="Z49" s="177">
        <v>573</v>
      </c>
      <c r="AA49" s="188">
        <v>0.79016222262703195</v>
      </c>
      <c r="AB49" s="171">
        <v>-633.48409813276498</v>
      </c>
      <c r="AC49" s="168"/>
      <c r="AD49" s="168"/>
      <c r="AE49" s="176">
        <v>441</v>
      </c>
      <c r="AF49" s="176">
        <v>861</v>
      </c>
      <c r="AG49" s="167"/>
      <c r="AH49" s="180">
        <v>124.5</v>
      </c>
      <c r="AI49" s="166">
        <v>33.990836304479103</v>
      </c>
      <c r="AJ49" s="181" t="s">
        <v>53</v>
      </c>
      <c r="AK49" s="173">
        <v>0.53953708419808</v>
      </c>
      <c r="AL49" s="174">
        <v>-127.482679192608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-59.195601064789301</v>
      </c>
      <c r="AW49" s="168"/>
      <c r="AX49" s="168"/>
      <c r="AY49" s="176">
        <v>54</v>
      </c>
      <c r="AZ49" s="176">
        <v>66</v>
      </c>
      <c r="BA49" s="167"/>
      <c r="BB49" s="184">
        <v>93.6</v>
      </c>
      <c r="BC49" s="180">
        <v>25.554556450596301</v>
      </c>
      <c r="BD49" s="181" t="s">
        <v>55</v>
      </c>
      <c r="BE49" s="188">
        <v>0.79857988908113398</v>
      </c>
      <c r="BF49" s="171">
        <v>-34.391202129578502</v>
      </c>
      <c r="BG49" s="168"/>
      <c r="BH49" s="168"/>
      <c r="BI49" s="176">
        <v>24</v>
      </c>
      <c r="BJ49" s="176">
        <v>48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3301.9454799999999</v>
      </c>
      <c r="M50" s="171">
        <v>2218.41435</v>
      </c>
      <c r="N50" s="171">
        <v>5520.3598300000003</v>
      </c>
      <c r="O50" s="166">
        <v>1222.9429061256101</v>
      </c>
      <c r="P50" s="172">
        <v>287.5</v>
      </c>
      <c r="Q50" s="178">
        <v>4.2537144560890798</v>
      </c>
      <c r="R50" s="179">
        <v>4103.1906719407998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1454.83294</v>
      </c>
      <c r="Y50" s="166">
        <v>322.293777645082</v>
      </c>
      <c r="Z50" s="177">
        <v>573</v>
      </c>
      <c r="AA50" s="173">
        <v>0.56246732573312797</v>
      </c>
      <c r="AB50" s="174">
        <v>-1369.6468080623399</v>
      </c>
      <c r="AC50" s="168"/>
      <c r="AD50" s="168"/>
      <c r="AE50" s="176">
        <v>1132</v>
      </c>
      <c r="AF50" s="176">
        <v>1649</v>
      </c>
      <c r="AG50" s="167"/>
      <c r="AH50" s="180">
        <v>149.1</v>
      </c>
      <c r="AI50" s="166">
        <v>33.030598170867499</v>
      </c>
      <c r="AJ50" s="181" t="s">
        <v>53</v>
      </c>
      <c r="AK50" s="173">
        <v>0.52429520906138805</v>
      </c>
      <c r="AL50" s="174">
        <v>-161.44489376601601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-61.768544448512102</v>
      </c>
      <c r="AW50" s="168"/>
      <c r="AX50" s="168"/>
      <c r="AY50" s="176">
        <v>56</v>
      </c>
      <c r="AZ50" s="176">
        <v>70</v>
      </c>
      <c r="BA50" s="167"/>
      <c r="BB50" s="184">
        <v>102.6</v>
      </c>
      <c r="BC50" s="180">
        <v>22.729304978745802</v>
      </c>
      <c r="BD50" s="181" t="s">
        <v>55</v>
      </c>
      <c r="BE50" s="173">
        <v>0.71029078058580697</v>
      </c>
      <c r="BF50" s="174">
        <v>-55.1370888970241</v>
      </c>
      <c r="BG50" s="168"/>
      <c r="BH50" s="168"/>
      <c r="BI50" s="176">
        <v>42</v>
      </c>
      <c r="BJ50" s="176">
        <v>71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4.4999999999999998E-2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-422.94718999999998</v>
      </c>
      <c r="M51" s="171">
        <v>2136.6299100000001</v>
      </c>
      <c r="N51" s="171">
        <v>1713.68272</v>
      </c>
      <c r="O51" s="166">
        <v>775.47949931243295</v>
      </c>
      <c r="P51" s="172">
        <v>287.5</v>
      </c>
      <c r="Q51" s="178">
        <v>2.6973199976084601</v>
      </c>
      <c r="R51" s="179">
        <v>1019.90462474278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1133.7021549999999</v>
      </c>
      <c r="Y51" s="166">
        <v>513.02540970292705</v>
      </c>
      <c r="Z51" s="177">
        <v>573</v>
      </c>
      <c r="AA51" s="188">
        <v>0.89533230314647005</v>
      </c>
      <c r="AB51" s="171">
        <v>-249.02775311264699</v>
      </c>
      <c r="AC51" s="168"/>
      <c r="AD51" s="168"/>
      <c r="AE51" s="176">
        <v>133</v>
      </c>
      <c r="AF51" s="176">
        <v>386</v>
      </c>
      <c r="AG51" s="167"/>
      <c r="AH51" s="180">
        <v>145.94999999999999</v>
      </c>
      <c r="AI51" s="166">
        <v>66.045617198409801</v>
      </c>
      <c r="AJ51" s="181" t="s">
        <v>53</v>
      </c>
      <c r="AK51" s="182">
        <v>1.04834313013349</v>
      </c>
      <c r="AL51" s="183">
        <v>-6.0778956563642899</v>
      </c>
      <c r="AM51" s="168">
        <v>1.4999999999999999E-2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-29.310259214314701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27.379481571370501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3.5999999999999997E-2</v>
      </c>
      <c r="G52" s="168">
        <v>1.6E-2</v>
      </c>
      <c r="H52" s="169"/>
      <c r="I52" s="170">
        <v>4</v>
      </c>
      <c r="J52" s="170">
        <v>4</v>
      </c>
      <c r="K52" s="167"/>
      <c r="L52" s="171">
        <v>6012.0926799999997</v>
      </c>
      <c r="M52" s="171">
        <v>3592.7775299999998</v>
      </c>
      <c r="N52" s="171">
        <v>9604.8702099999991</v>
      </c>
      <c r="O52" s="166">
        <v>1239.1078802025299</v>
      </c>
      <c r="P52" s="172">
        <v>287.5</v>
      </c>
      <c r="Q52" s="178">
        <v>4.3099404528783696</v>
      </c>
      <c r="R52" s="179">
        <v>7171.3056668250802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4666.10826</v>
      </c>
      <c r="Y52" s="166">
        <v>601.96664696462301</v>
      </c>
      <c r="Z52" s="177">
        <v>573</v>
      </c>
      <c r="AA52" s="182">
        <v>1.0505526125037099</v>
      </c>
      <c r="AB52" s="183">
        <v>-184.09168170165901</v>
      </c>
      <c r="AC52" s="168">
        <v>1.4999999999999999E-2</v>
      </c>
      <c r="AD52" s="168">
        <v>5.0000000000000001E-3</v>
      </c>
      <c r="AE52" s="176">
        <v>0</v>
      </c>
      <c r="AF52" s="176">
        <v>664</v>
      </c>
      <c r="AG52" s="167"/>
      <c r="AH52" s="180">
        <v>428.2</v>
      </c>
      <c r="AI52" s="166">
        <v>55.241349721759697</v>
      </c>
      <c r="AJ52" s="181" t="s">
        <v>53</v>
      </c>
      <c r="AK52" s="188">
        <v>0.87684682098031297</v>
      </c>
      <c r="AL52" s="171">
        <v>-105.06805641746</v>
      </c>
      <c r="AM52" s="168"/>
      <c r="AN52" s="168"/>
      <c r="AO52" s="176">
        <v>61</v>
      </c>
      <c r="AP52" s="176">
        <v>158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-54.833157185386597</v>
      </c>
      <c r="AW52" s="168"/>
      <c r="AX52" s="168"/>
      <c r="AY52" s="176">
        <v>44</v>
      </c>
      <c r="AZ52" s="176">
        <v>69</v>
      </c>
      <c r="BA52" s="167"/>
      <c r="BB52" s="184">
        <v>251.6</v>
      </c>
      <c r="BC52" s="180">
        <v>32.4584857309546</v>
      </c>
      <c r="BD52" s="181" t="s">
        <v>55</v>
      </c>
      <c r="BE52" s="182">
        <v>1.0143276790923299</v>
      </c>
      <c r="BF52" s="183">
        <v>-19.266314370773301</v>
      </c>
      <c r="BG52" s="168">
        <v>1.0999999999999999E-2</v>
      </c>
      <c r="BH52" s="168">
        <v>1E-3</v>
      </c>
      <c r="BI52" s="176">
        <v>0</v>
      </c>
      <c r="BJ52" s="176">
        <v>47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1.6E-2</v>
      </c>
      <c r="H53" s="169"/>
      <c r="I53" s="170">
        <v>3</v>
      </c>
      <c r="J53" s="170">
        <v>3</v>
      </c>
      <c r="K53" s="167"/>
      <c r="L53" s="171">
        <v>942.15089999999998</v>
      </c>
      <c r="M53" s="171">
        <v>1492.1940099999999</v>
      </c>
      <c r="N53" s="171">
        <v>2434.3449099999998</v>
      </c>
      <c r="O53" s="166">
        <v>509.28899705810301</v>
      </c>
      <c r="P53" s="172">
        <v>284.87700000000001</v>
      </c>
      <c r="Q53" s="178">
        <v>1.7877504925217</v>
      </c>
      <c r="R53" s="179">
        <v>947.38984952601197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2332.0972750000001</v>
      </c>
      <c r="Y53" s="166">
        <v>487.897782006037</v>
      </c>
      <c r="Z53" s="177">
        <v>573</v>
      </c>
      <c r="AA53" s="188">
        <v>0.85147954974875495</v>
      </c>
      <c r="AB53" s="171">
        <v>-658.75579369840398</v>
      </c>
      <c r="AC53" s="168"/>
      <c r="AD53" s="168"/>
      <c r="AE53" s="176">
        <v>407</v>
      </c>
      <c r="AF53" s="176">
        <v>955</v>
      </c>
      <c r="AG53" s="167"/>
      <c r="AH53" s="180">
        <v>167.15</v>
      </c>
      <c r="AI53" s="166">
        <v>34.969430793708597</v>
      </c>
      <c r="AJ53" s="181" t="s">
        <v>53</v>
      </c>
      <c r="AK53" s="173">
        <v>0.55507033005886697</v>
      </c>
      <c r="AL53" s="174">
        <v>-161.687248390924</v>
      </c>
      <c r="AM53" s="168"/>
      <c r="AN53" s="168"/>
      <c r="AO53" s="176">
        <v>134</v>
      </c>
      <c r="AP53" s="176">
        <v>195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-59.314221813567997</v>
      </c>
      <c r="AW53" s="168"/>
      <c r="AX53" s="168"/>
      <c r="AY53" s="176">
        <v>53</v>
      </c>
      <c r="AZ53" s="176">
        <v>68</v>
      </c>
      <c r="BA53" s="167"/>
      <c r="BB53" s="184">
        <v>161.80000000000001</v>
      </c>
      <c r="BC53" s="180">
        <v>33.850157956458602</v>
      </c>
      <c r="BD53" s="181" t="s">
        <v>55</v>
      </c>
      <c r="BE53" s="182">
        <v>1.05781743613933</v>
      </c>
      <c r="BF53" s="183">
        <v>-5.22844362713602</v>
      </c>
      <c r="BG53" s="168">
        <v>1.6E-2</v>
      </c>
      <c r="BH53" s="168">
        <v>6.0000000000000001E-3</v>
      </c>
      <c r="BI53" s="176">
        <v>0</v>
      </c>
      <c r="BJ53" s="176">
        <v>22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6.7000000000000004E-2</v>
      </c>
      <c r="G54" s="168">
        <v>5.0999999999999997E-2</v>
      </c>
      <c r="H54" s="169"/>
      <c r="I54" s="170">
        <v>5</v>
      </c>
      <c r="J54" s="170">
        <v>5</v>
      </c>
      <c r="K54" s="167"/>
      <c r="L54" s="171">
        <v>1242.9356600000001</v>
      </c>
      <c r="M54" s="171">
        <v>-186.79929999999999</v>
      </c>
      <c r="N54" s="171">
        <v>1056.13636</v>
      </c>
      <c r="O54" s="166">
        <v>419.30242856362702</v>
      </c>
      <c r="P54" s="172">
        <v>239.02500000000001</v>
      </c>
      <c r="Q54" s="178">
        <v>1.7542199709805599</v>
      </c>
      <c r="R54" s="179">
        <v>398.69263903076501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1728.5798649999999</v>
      </c>
      <c r="Y54" s="166">
        <v>686.27287423442795</v>
      </c>
      <c r="Z54" s="177">
        <v>573</v>
      </c>
      <c r="AA54" s="178">
        <v>1.1976838991874801</v>
      </c>
      <c r="AB54" s="179">
        <v>152.530279745857</v>
      </c>
      <c r="AC54" s="168">
        <v>0.02</v>
      </c>
      <c r="AD54" s="168">
        <v>0.02</v>
      </c>
      <c r="AE54" s="176">
        <v>0</v>
      </c>
      <c r="AF54" s="176">
        <v>4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-4.4829386928638497</v>
      </c>
      <c r="AM54" s="168">
        <v>1.7000000000000001E-2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-28.2083653823146</v>
      </c>
      <c r="AW54" s="168"/>
      <c r="AX54" s="168"/>
      <c r="AY54" s="176">
        <v>25</v>
      </c>
      <c r="AZ54" s="176">
        <v>33</v>
      </c>
      <c r="BA54" s="167"/>
      <c r="BB54" s="184">
        <v>92.8</v>
      </c>
      <c r="BC54" s="180">
        <v>36.843031680780904</v>
      </c>
      <c r="BD54" s="181" t="s">
        <v>55</v>
      </c>
      <c r="BE54" s="178">
        <v>1.1513447400243999</v>
      </c>
      <c r="BF54" s="179">
        <v>4.78326923537072</v>
      </c>
      <c r="BG54" s="168">
        <v>0.02</v>
      </c>
      <c r="BH54" s="168">
        <v>1.4999999999999999E-2</v>
      </c>
      <c r="BI54" s="176">
        <v>0</v>
      </c>
      <c r="BJ54" s="176">
        <v>4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466.75184999999999</v>
      </c>
      <c r="M55" s="171">
        <v>407.60933999999997</v>
      </c>
      <c r="N55" s="171">
        <v>874.36118999999997</v>
      </c>
      <c r="O55" s="166">
        <v>340.257501571896</v>
      </c>
      <c r="P55" s="172">
        <v>273.43799999999999</v>
      </c>
      <c r="Q55" s="178">
        <v>1.24436801604713</v>
      </c>
      <c r="R55" s="179">
        <v>107.062121583703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1020.32716</v>
      </c>
      <c r="Y55" s="166">
        <v>397.06013283543399</v>
      </c>
      <c r="Z55" s="177">
        <v>573</v>
      </c>
      <c r="AA55" s="173">
        <v>0.69294962100424795</v>
      </c>
      <c r="AB55" s="174">
        <v>-587.57798194273698</v>
      </c>
      <c r="AC55" s="168"/>
      <c r="AD55" s="168"/>
      <c r="AE55" s="176">
        <v>453</v>
      </c>
      <c r="AF55" s="176">
        <v>747</v>
      </c>
      <c r="AG55" s="167"/>
      <c r="AH55" s="180">
        <v>96.1</v>
      </c>
      <c r="AI55" s="166">
        <v>37.397297907354698</v>
      </c>
      <c r="AJ55" s="181" t="s">
        <v>53</v>
      </c>
      <c r="AK55" s="173">
        <v>0.59360790329134505</v>
      </c>
      <c r="AL55" s="174">
        <v>-80.685382098416198</v>
      </c>
      <c r="AM55" s="168"/>
      <c r="AN55" s="168"/>
      <c r="AO55" s="176">
        <v>66</v>
      </c>
      <c r="AP55" s="176">
        <v>99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-37.897874818645398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-30.395749637290798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2.8000000000000001E-2</v>
      </c>
      <c r="G56" s="168">
        <v>1.7999999999999999E-2</v>
      </c>
      <c r="H56" s="169"/>
      <c r="I56" s="170">
        <v>3</v>
      </c>
      <c r="J56" s="170">
        <v>3</v>
      </c>
      <c r="K56" s="167"/>
      <c r="L56" s="171">
        <v>2040.5803000000001</v>
      </c>
      <c r="M56" s="171">
        <v>1292.06933</v>
      </c>
      <c r="N56" s="171">
        <v>3332.6496299999999</v>
      </c>
      <c r="O56" s="166">
        <v>636.06238200990299</v>
      </c>
      <c r="P56" s="172">
        <v>287.5</v>
      </c>
      <c r="Q56" s="178">
        <v>2.2123908939474899</v>
      </c>
      <c r="R56" s="179">
        <v>1687.7082202717199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2274.1187</v>
      </c>
      <c r="Y56" s="166">
        <v>434.03343221989502</v>
      </c>
      <c r="Z56" s="177">
        <v>573</v>
      </c>
      <c r="AA56" s="188">
        <v>0.75747544890034102</v>
      </c>
      <c r="AB56" s="171">
        <v>-1004.32104878019</v>
      </c>
      <c r="AC56" s="168"/>
      <c r="AD56" s="168"/>
      <c r="AE56" s="176">
        <v>729</v>
      </c>
      <c r="AF56" s="176">
        <v>1329</v>
      </c>
      <c r="AG56" s="167"/>
      <c r="AH56" s="180">
        <v>148.80000000000001</v>
      </c>
      <c r="AI56" s="166">
        <v>28.399649813495</v>
      </c>
      <c r="AJ56" s="181" t="s">
        <v>53</v>
      </c>
      <c r="AK56" s="173">
        <v>0.450788092277698</v>
      </c>
      <c r="AL56" s="174">
        <v>-211.65672630567599</v>
      </c>
      <c r="AM56" s="168"/>
      <c r="AN56" s="168"/>
      <c r="AO56" s="176">
        <v>182</v>
      </c>
      <c r="AP56" s="176">
        <v>248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-65.244565410965293</v>
      </c>
      <c r="AW56" s="168"/>
      <c r="AX56" s="168"/>
      <c r="AY56" s="176">
        <v>58</v>
      </c>
      <c r="AZ56" s="176">
        <v>75</v>
      </c>
      <c r="BA56" s="167"/>
      <c r="BB56" s="184">
        <v>180.8</v>
      </c>
      <c r="BC56" s="180">
        <v>34.507101386289598</v>
      </c>
      <c r="BD56" s="181" t="s">
        <v>55</v>
      </c>
      <c r="BE56" s="182">
        <v>1.0783469183215499</v>
      </c>
      <c r="BF56" s="183">
        <v>-2.28913082193051</v>
      </c>
      <c r="BG56" s="168">
        <v>1.7999999999999999E-2</v>
      </c>
      <c r="BH56" s="168">
        <v>8.0000000000000002E-3</v>
      </c>
      <c r="BI56" s="176">
        <v>0</v>
      </c>
      <c r="BJ56" s="176">
        <v>21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1834.59843</v>
      </c>
      <c r="M57" s="171">
        <v>2636.83941</v>
      </c>
      <c r="N57" s="171">
        <v>4471.4378399999996</v>
      </c>
      <c r="O57" s="166">
        <v>1696.7832197994601</v>
      </c>
      <c r="P57" s="172">
        <v>269.755</v>
      </c>
      <c r="Q57" s="178">
        <v>6.2900899697853996</v>
      </c>
      <c r="R57" s="179">
        <v>3695.1675251500201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1869.7637400000001</v>
      </c>
      <c r="Y57" s="166">
        <v>709.52204918082396</v>
      </c>
      <c r="Z57" s="177">
        <v>573</v>
      </c>
      <c r="AA57" s="178">
        <v>1.23825837553372</v>
      </c>
      <c r="AB57" s="179">
        <v>220.849390278816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147.94999999999999</v>
      </c>
      <c r="AI57" s="166">
        <v>56.142808276035403</v>
      </c>
      <c r="AJ57" s="181" t="s">
        <v>53</v>
      </c>
      <c r="AK57" s="188">
        <v>0.89115568692119596</v>
      </c>
      <c r="AL57" s="171">
        <v>-33.344247875104003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17.357016412671999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134.80000000000001</v>
      </c>
      <c r="BC57" s="180">
        <v>51.152758064275602</v>
      </c>
      <c r="BD57" s="181" t="s">
        <v>55</v>
      </c>
      <c r="BE57" s="178">
        <v>1.5985236895086099</v>
      </c>
      <c r="BF57" s="179">
        <v>42.714032825343999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2.5999999999999999E-2</v>
      </c>
      <c r="H58" s="169"/>
      <c r="I58" s="170">
        <v>3</v>
      </c>
      <c r="J58" s="170">
        <v>3</v>
      </c>
      <c r="K58" s="167"/>
      <c r="L58" s="171">
        <v>3012.1510400000002</v>
      </c>
      <c r="M58" s="171">
        <v>1264.44965</v>
      </c>
      <c r="N58" s="171">
        <v>4276.6006900000002</v>
      </c>
      <c r="O58" s="166">
        <v>798.47955981187795</v>
      </c>
      <c r="P58" s="172">
        <v>280.08499999999998</v>
      </c>
      <c r="Q58" s="178">
        <v>2.85084727783308</v>
      </c>
      <c r="R58" s="179">
        <v>2638.4743723286801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1920.2623349999999</v>
      </c>
      <c r="Y58" s="166">
        <v>358.53013529166498</v>
      </c>
      <c r="Z58" s="177">
        <v>573</v>
      </c>
      <c r="AA58" s="173">
        <v>0.62570704239383101</v>
      </c>
      <c r="AB58" s="174">
        <v>-1431.0288088515599</v>
      </c>
      <c r="AC58" s="168"/>
      <c r="AD58" s="168"/>
      <c r="AE58" s="176">
        <v>1149</v>
      </c>
      <c r="AF58" s="176">
        <v>1763</v>
      </c>
      <c r="AG58" s="167"/>
      <c r="AH58" s="180">
        <v>236.2</v>
      </c>
      <c r="AI58" s="166">
        <v>44.100650422793102</v>
      </c>
      <c r="AJ58" s="181" t="s">
        <v>53</v>
      </c>
      <c r="AK58" s="173">
        <v>0.70001032417131803</v>
      </c>
      <c r="AL58" s="174">
        <v>-132.26656555436</v>
      </c>
      <c r="AM58" s="168"/>
      <c r="AN58" s="168"/>
      <c r="AO58" s="176">
        <v>102</v>
      </c>
      <c r="AP58" s="176">
        <v>169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-66.678810299520094</v>
      </c>
      <c r="AW58" s="168"/>
      <c r="AX58" s="168"/>
      <c r="AY58" s="176">
        <v>59</v>
      </c>
      <c r="AZ58" s="176">
        <v>76</v>
      </c>
      <c r="BA58" s="167"/>
      <c r="BB58" s="184">
        <v>199.2</v>
      </c>
      <c r="BC58" s="180">
        <v>37.192419831584999</v>
      </c>
      <c r="BD58" s="181" t="s">
        <v>55</v>
      </c>
      <c r="BE58" s="178">
        <v>1.1622631197370299</v>
      </c>
      <c r="BF58" s="179">
        <v>12.0423794009599</v>
      </c>
      <c r="BG58" s="168">
        <v>0.02</v>
      </c>
      <c r="BH58" s="168">
        <v>1.6E-2</v>
      </c>
      <c r="BI58" s="176">
        <v>0</v>
      </c>
      <c r="BJ58" s="176">
        <v>7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155.45249000000001</v>
      </c>
      <c r="M59" s="171">
        <v>1450.7616700000001</v>
      </c>
      <c r="N59" s="171">
        <v>1606.21416</v>
      </c>
      <c r="O59" s="166">
        <v>1161.5742305226099</v>
      </c>
      <c r="P59" s="172">
        <v>280.08499999999998</v>
      </c>
      <c r="Q59" s="178">
        <v>4.1472204170969897</v>
      </c>
      <c r="R59" s="179">
        <v>1183.28369421401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699.18479000000002</v>
      </c>
      <c r="Y59" s="166">
        <v>505.63309343342002</v>
      </c>
      <c r="Z59" s="177">
        <v>573</v>
      </c>
      <c r="AA59" s="188">
        <v>0.88243122763249604</v>
      </c>
      <c r="AB59" s="171">
        <v>-166.04953849089301</v>
      </c>
      <c r="AC59" s="168"/>
      <c r="AD59" s="168"/>
      <c r="AE59" s="176">
        <v>94</v>
      </c>
      <c r="AF59" s="176">
        <v>252</v>
      </c>
      <c r="AG59" s="167"/>
      <c r="AH59" s="180">
        <v>61.3</v>
      </c>
      <c r="AI59" s="166">
        <v>44.330639154019202</v>
      </c>
      <c r="AJ59" s="181" t="s">
        <v>53</v>
      </c>
      <c r="AK59" s="173">
        <v>0.703660938952685</v>
      </c>
      <c r="AL59" s="174">
        <v>-33.8304759073757</v>
      </c>
      <c r="AM59" s="168"/>
      <c r="AN59" s="168"/>
      <c r="AO59" s="176">
        <v>26</v>
      </c>
      <c r="AP59" s="176">
        <v>44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-19.1601208653653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-14.320241730730499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4.7E-2</v>
      </c>
      <c r="H60" s="169"/>
      <c r="I60" s="170">
        <v>4</v>
      </c>
      <c r="J60" s="170">
        <v>4</v>
      </c>
      <c r="K60" s="167"/>
      <c r="L60" s="171">
        <v>1197.3513600000001</v>
      </c>
      <c r="M60" s="171">
        <v>785.22547999999995</v>
      </c>
      <c r="N60" s="171">
        <v>1982.5768399999999</v>
      </c>
      <c r="O60" s="166">
        <v>660.27155620274596</v>
      </c>
      <c r="P60" s="172">
        <v>239.26400000000001</v>
      </c>
      <c r="Q60" s="178">
        <v>2.7595942398469702</v>
      </c>
      <c r="R60" s="179">
        <v>1198.05066654341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2018.4277300000001</v>
      </c>
      <c r="Y60" s="166">
        <v>672.21123110157805</v>
      </c>
      <c r="Z60" s="177">
        <v>573</v>
      </c>
      <c r="AA60" s="178">
        <v>1.17314350977588</v>
      </c>
      <c r="AB60" s="179">
        <v>139.60978250004899</v>
      </c>
      <c r="AC60" s="168">
        <v>0.02</v>
      </c>
      <c r="AD60" s="168">
        <v>1.7000000000000001E-2</v>
      </c>
      <c r="AE60" s="176">
        <v>0</v>
      </c>
      <c r="AF60" s="176">
        <v>47</v>
      </c>
      <c r="AG60" s="167"/>
      <c r="AH60" s="180">
        <v>169.8</v>
      </c>
      <c r="AI60" s="166">
        <v>56.549692289972597</v>
      </c>
      <c r="AJ60" s="181" t="s">
        <v>53</v>
      </c>
      <c r="AK60" s="188">
        <v>0.89761416333289901</v>
      </c>
      <c r="AL60" s="171">
        <v>-36.771606793188298</v>
      </c>
      <c r="AM60" s="168"/>
      <c r="AN60" s="168"/>
      <c r="AO60" s="176">
        <v>20</v>
      </c>
      <c r="AP60" s="176">
        <v>58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-20.9626302966828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25.8747394066345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4.4999999999999998E-2</v>
      </c>
      <c r="G61" s="168">
        <v>2.9000000000000001E-2</v>
      </c>
      <c r="H61" s="169"/>
      <c r="I61" s="170">
        <v>4</v>
      </c>
      <c r="J61" s="170">
        <v>4</v>
      </c>
      <c r="K61" s="167"/>
      <c r="L61" s="171">
        <v>4538.8215399999999</v>
      </c>
      <c r="M61" s="171">
        <v>3400.4379800000002</v>
      </c>
      <c r="N61" s="171">
        <v>7939.2595199999996</v>
      </c>
      <c r="O61" s="166">
        <v>980.52568147377701</v>
      </c>
      <c r="P61" s="172">
        <v>262.83</v>
      </c>
      <c r="Q61" s="178">
        <v>3.7306459744845601</v>
      </c>
      <c r="R61" s="179">
        <v>5615.3532970199904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4865.2485100000004</v>
      </c>
      <c r="Y61" s="166">
        <v>600.87481695106896</v>
      </c>
      <c r="Z61" s="177">
        <v>573</v>
      </c>
      <c r="AA61" s="182">
        <v>1.0486471500018699</v>
      </c>
      <c r="AB61" s="183">
        <v>-201.13761703096</v>
      </c>
      <c r="AC61" s="168">
        <v>1.4999999999999999E-2</v>
      </c>
      <c r="AD61" s="168">
        <v>5.0000000000000001E-3</v>
      </c>
      <c r="AE61" s="176">
        <v>0</v>
      </c>
      <c r="AF61" s="176">
        <v>703</v>
      </c>
      <c r="AG61" s="167"/>
      <c r="AH61" s="180">
        <v>415.3</v>
      </c>
      <c r="AI61" s="166">
        <v>51.290969200621298</v>
      </c>
      <c r="AJ61" s="181" t="s">
        <v>53</v>
      </c>
      <c r="AK61" s="188">
        <v>0.81414236826383102</v>
      </c>
      <c r="AL61" s="171">
        <v>-141.73721815523601</v>
      </c>
      <c r="AM61" s="168"/>
      <c r="AN61" s="168"/>
      <c r="AO61" s="176">
        <v>95</v>
      </c>
      <c r="AP61" s="176">
        <v>197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-105.569769690219</v>
      </c>
      <c r="AW61" s="168"/>
      <c r="AX61" s="168"/>
      <c r="AY61" s="176">
        <v>94</v>
      </c>
      <c r="AZ61" s="176">
        <v>120</v>
      </c>
      <c r="BA61" s="167"/>
      <c r="BB61" s="184">
        <v>294.60000000000002</v>
      </c>
      <c r="BC61" s="180">
        <v>36.384106733693798</v>
      </c>
      <c r="BD61" s="181" t="s">
        <v>55</v>
      </c>
      <c r="BE61" s="178">
        <v>1.1370033354279301</v>
      </c>
      <c r="BF61" s="179">
        <v>11.6604606195625</v>
      </c>
      <c r="BG61" s="168">
        <v>0.02</v>
      </c>
      <c r="BH61" s="168">
        <v>1.4E-2</v>
      </c>
      <c r="BI61" s="176">
        <v>0</v>
      </c>
      <c r="BJ61" s="176">
        <v>17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5.8000000000000003E-2</v>
      </c>
      <c r="G62" s="168">
        <v>4.3999999999999997E-2</v>
      </c>
      <c r="H62" s="169"/>
      <c r="I62" s="170">
        <v>5</v>
      </c>
      <c r="J62" s="170">
        <v>4</v>
      </c>
      <c r="K62" s="167"/>
      <c r="L62" s="171">
        <v>2330.3993599999999</v>
      </c>
      <c r="M62" s="171">
        <v>412.32677999999999</v>
      </c>
      <c r="N62" s="171">
        <v>2742.7261400000002</v>
      </c>
      <c r="O62" s="166">
        <v>1447.0278914682301</v>
      </c>
      <c r="P62" s="172">
        <v>248.27199999999999</v>
      </c>
      <c r="Q62" s="178">
        <v>5.8283974490406898</v>
      </c>
      <c r="R62" s="179">
        <v>2228.8529920092101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1069.90086</v>
      </c>
      <c r="Y62" s="166">
        <v>564.46626695505302</v>
      </c>
      <c r="Z62" s="177">
        <v>573</v>
      </c>
      <c r="AA62" s="182">
        <v>0.98510692313272896</v>
      </c>
      <c r="AB62" s="183">
        <v>-116.093991609204</v>
      </c>
      <c r="AC62" s="168">
        <v>8.0000000000000002E-3</v>
      </c>
      <c r="AD62" s="168"/>
      <c r="AE62" s="176">
        <v>17</v>
      </c>
      <c r="AF62" s="176">
        <v>234</v>
      </c>
      <c r="AG62" s="167"/>
      <c r="AH62" s="180">
        <v>135.9</v>
      </c>
      <c r="AI62" s="166">
        <v>71.699134515315507</v>
      </c>
      <c r="AJ62" s="181" t="s">
        <v>53</v>
      </c>
      <c r="AK62" s="178">
        <v>1.1380815002431</v>
      </c>
      <c r="AL62" s="179">
        <v>5.5026602942759801</v>
      </c>
      <c r="AM62" s="168">
        <v>0.02</v>
      </c>
      <c r="AN62" s="168">
        <v>1.4E-2</v>
      </c>
      <c r="AO62" s="176">
        <v>0</v>
      </c>
      <c r="AP62" s="176">
        <v>8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-6.2167846871680004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15.766430625664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5.3999999999999999E-2</v>
      </c>
      <c r="G63" s="168">
        <v>3.5000000000000003E-2</v>
      </c>
      <c r="H63" s="169"/>
      <c r="I63" s="170">
        <v>4</v>
      </c>
      <c r="J63" s="170">
        <v>3</v>
      </c>
      <c r="K63" s="167"/>
      <c r="L63" s="171">
        <v>230.20095000000001</v>
      </c>
      <c r="M63" s="171">
        <v>717.09532000000002</v>
      </c>
      <c r="N63" s="171">
        <v>947.29627000000005</v>
      </c>
      <c r="O63" s="166">
        <v>446.74989192555302</v>
      </c>
      <c r="P63" s="172">
        <v>256.27100000000002</v>
      </c>
      <c r="Q63" s="178">
        <v>1.7432713491794001</v>
      </c>
      <c r="R63" s="179">
        <v>353.901829526379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1199.2255</v>
      </c>
      <c r="Y63" s="166">
        <v>565.56103880718001</v>
      </c>
      <c r="Z63" s="177">
        <v>573</v>
      </c>
      <c r="AA63" s="182">
        <v>0.98701751973329899</v>
      </c>
      <c r="AB63" s="183">
        <v>-127.553629871835</v>
      </c>
      <c r="AC63" s="168">
        <v>8.0000000000000002E-3</v>
      </c>
      <c r="AD63" s="168"/>
      <c r="AE63" s="176">
        <v>16</v>
      </c>
      <c r="AF63" s="176">
        <v>259</v>
      </c>
      <c r="AG63" s="167"/>
      <c r="AH63" s="180">
        <v>140.5</v>
      </c>
      <c r="AI63" s="166">
        <v>66.2605372821115</v>
      </c>
      <c r="AJ63" s="181" t="s">
        <v>53</v>
      </c>
      <c r="AK63" s="182">
        <v>1.0517545600335201</v>
      </c>
      <c r="AL63" s="183">
        <v>-5.3762394099923103</v>
      </c>
      <c r="AM63" s="168">
        <v>1.6E-2</v>
      </c>
      <c r="AN63" s="168">
        <v>5.0000000000000001E-3</v>
      </c>
      <c r="AO63" s="176">
        <v>0</v>
      </c>
      <c r="AP63" s="176">
        <v>20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-24.247933818410701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15.7041323631785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1358.1736599999999</v>
      </c>
      <c r="M64" s="171">
        <v>2832.5041000000001</v>
      </c>
      <c r="N64" s="171">
        <v>4190.6777599999996</v>
      </c>
      <c r="O64" s="166">
        <v>1643.05268101771</v>
      </c>
      <c r="P64" s="172">
        <v>273.43799999999999</v>
      </c>
      <c r="Q64" s="178">
        <v>6.0088673886501098</v>
      </c>
      <c r="R64" s="179">
        <v>3429.0999420964399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1775.12745</v>
      </c>
      <c r="Y64" s="166">
        <v>695.98000202015601</v>
      </c>
      <c r="Z64" s="177">
        <v>573</v>
      </c>
      <c r="AA64" s="178">
        <v>1.2146247853754899</v>
      </c>
      <c r="AB64" s="179">
        <v>179.21141178022501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125.45</v>
      </c>
      <c r="AI64" s="166">
        <v>49.185590168992398</v>
      </c>
      <c r="AJ64" s="181" t="s">
        <v>53</v>
      </c>
      <c r="AK64" s="188">
        <v>0.78072365347607098</v>
      </c>
      <c r="AL64" s="171">
        <v>-50.017208390655902</v>
      </c>
      <c r="AM64" s="168"/>
      <c r="AN64" s="168"/>
      <c r="AO64" s="176">
        <v>36</v>
      </c>
      <c r="AP64" s="176">
        <v>68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-33.963100543658598</v>
      </c>
      <c r="AW64" s="168"/>
      <c r="AX64" s="168"/>
      <c r="AY64" s="176">
        <v>31</v>
      </c>
      <c r="AZ64" s="176">
        <v>39</v>
      </c>
      <c r="BA64" s="167"/>
      <c r="BB64" s="184">
        <v>100.8</v>
      </c>
      <c r="BC64" s="180">
        <v>39.520984368548703</v>
      </c>
      <c r="BD64" s="181" t="s">
        <v>55</v>
      </c>
      <c r="BE64" s="178">
        <v>1.2350307615171501</v>
      </c>
      <c r="BF64" s="179">
        <v>11.673798912682701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2630.0652</v>
      </c>
      <c r="M65" s="171">
        <v>880.678</v>
      </c>
      <c r="N65" s="171">
        <v>3510.7431999999999</v>
      </c>
      <c r="O65" s="166">
        <v>1255.9493831934999</v>
      </c>
      <c r="P65" s="172">
        <v>264.72899999999998</v>
      </c>
      <c r="Q65" s="178">
        <v>4.7442833357641199</v>
      </c>
      <c r="R65" s="179">
        <v>2702.6692922930301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1389.47047</v>
      </c>
      <c r="Y65" s="166">
        <v>497.07554222766498</v>
      </c>
      <c r="Z65" s="177">
        <v>573</v>
      </c>
      <c r="AA65" s="188">
        <v>0.86749658329435397</v>
      </c>
      <c r="AB65" s="171">
        <v>-359.58743115965899</v>
      </c>
      <c r="AC65" s="168"/>
      <c r="AD65" s="168"/>
      <c r="AE65" s="176">
        <v>213</v>
      </c>
      <c r="AF65" s="176">
        <v>533</v>
      </c>
      <c r="AG65" s="167"/>
      <c r="AH65" s="180">
        <v>150.75</v>
      </c>
      <c r="AI65" s="166">
        <v>53.929996792821697</v>
      </c>
      <c r="AJ65" s="181" t="s">
        <v>53</v>
      </c>
      <c r="AK65" s="188">
        <v>0.856031695124154</v>
      </c>
      <c r="AL65" s="171">
        <v>-41.5547954154599</v>
      </c>
      <c r="AM65" s="168"/>
      <c r="AN65" s="168"/>
      <c r="AO65" s="176">
        <v>26</v>
      </c>
      <c r="AP65" s="176">
        <v>61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-34.839313121386603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26.521373757226701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2098.7774300000001</v>
      </c>
      <c r="M66" s="171">
        <v>1270.84374</v>
      </c>
      <c r="N66" s="171">
        <v>3369.6211699999999</v>
      </c>
      <c r="O66" s="166">
        <v>2371.1557588702399</v>
      </c>
      <c r="P66" s="172">
        <v>287.5</v>
      </c>
      <c r="Q66" s="178">
        <v>8.2474982917225699</v>
      </c>
      <c r="R66" s="179">
        <v>2923.47056923747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981.08911000000001</v>
      </c>
      <c r="Y66" s="166">
        <v>690.37882176570702</v>
      </c>
      <c r="Z66" s="177">
        <v>573</v>
      </c>
      <c r="AA66" s="178">
        <v>1.20484960168535</v>
      </c>
      <c r="AB66" s="179">
        <v>91.891564828062798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61.2</v>
      </c>
      <c r="AI66" s="166">
        <v>43.065592576051799</v>
      </c>
      <c r="AJ66" s="181" t="s">
        <v>53</v>
      </c>
      <c r="AK66" s="173">
        <v>0.683580834540504</v>
      </c>
      <c r="AL66" s="174">
        <v>-36.5651751236161</v>
      </c>
      <c r="AM66" s="168"/>
      <c r="AN66" s="168"/>
      <c r="AO66" s="176">
        <v>29</v>
      </c>
      <c r="AP66" s="176">
        <v>47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-14.2292508250454</v>
      </c>
      <c r="AW66" s="168"/>
      <c r="AX66" s="168"/>
      <c r="AY66" s="176">
        <v>13</v>
      </c>
      <c r="AZ66" s="176">
        <v>17</v>
      </c>
      <c r="BA66" s="167"/>
      <c r="BB66" s="184">
        <v>40.6</v>
      </c>
      <c r="BC66" s="180">
        <v>28.569657820060499</v>
      </c>
      <c r="BD66" s="181" t="s">
        <v>55</v>
      </c>
      <c r="BE66" s="188">
        <v>0.89280180687689004</v>
      </c>
      <c r="BF66" s="171">
        <v>-9.05850165009074</v>
      </c>
      <c r="BG66" s="168"/>
      <c r="BH66" s="168"/>
      <c r="BI66" s="176">
        <v>5</v>
      </c>
      <c r="BJ66" s="176">
        <v>14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3638.6355400000002</v>
      </c>
      <c r="M67" s="171">
        <v>2011.29115</v>
      </c>
      <c r="N67" s="171">
        <v>5649.9266900000002</v>
      </c>
      <c r="O67" s="166">
        <v>1296.8692890668999</v>
      </c>
      <c r="P67" s="172">
        <v>287.5</v>
      </c>
      <c r="Q67" s="178">
        <v>4.5108497011022601</v>
      </c>
      <c r="R67" s="179">
        <v>4282.1755224156796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1955.762305</v>
      </c>
      <c r="Y67" s="166">
        <v>448.92052751027802</v>
      </c>
      <c r="Z67" s="177">
        <v>573</v>
      </c>
      <c r="AA67" s="188">
        <v>0.78345641799350396</v>
      </c>
      <c r="AB67" s="171">
        <v>-770.22523943761496</v>
      </c>
      <c r="AC67" s="168"/>
      <c r="AD67" s="168"/>
      <c r="AE67" s="176">
        <v>541</v>
      </c>
      <c r="AF67" s="176">
        <v>1040</v>
      </c>
      <c r="AG67" s="167"/>
      <c r="AH67" s="180">
        <v>153.9</v>
      </c>
      <c r="AI67" s="166">
        <v>35.325800587935902</v>
      </c>
      <c r="AJ67" s="181" t="s">
        <v>53</v>
      </c>
      <c r="AK67" s="173">
        <v>0.56072699345929899</v>
      </c>
      <c r="AL67" s="174">
        <v>-145.81590802717199</v>
      </c>
      <c r="AM67" s="168"/>
      <c r="AN67" s="168"/>
      <c r="AO67" s="176">
        <v>121</v>
      </c>
      <c r="AP67" s="176">
        <v>176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-30.7183258481707</v>
      </c>
      <c r="AW67" s="168"/>
      <c r="AX67" s="168"/>
      <c r="AY67" s="176">
        <v>25</v>
      </c>
      <c r="AZ67" s="176">
        <v>39</v>
      </c>
      <c r="BA67" s="167"/>
      <c r="BB67" s="184">
        <v>193.6</v>
      </c>
      <c r="BC67" s="180">
        <v>44.438434007955699</v>
      </c>
      <c r="BD67" s="181" t="s">
        <v>55</v>
      </c>
      <c r="BE67" s="178">
        <v>1.38870106274862</v>
      </c>
      <c r="BF67" s="179">
        <v>41.363348303658498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5.6000000000000001E-2</v>
      </c>
      <c r="G68" s="168">
        <v>3.6999999999999998E-2</v>
      </c>
      <c r="H68" s="169"/>
      <c r="I68" s="170">
        <v>5</v>
      </c>
      <c r="J68" s="170">
        <v>5</v>
      </c>
      <c r="K68" s="167"/>
      <c r="L68" s="171">
        <v>4450.64534</v>
      </c>
      <c r="M68" s="171">
        <v>1574.8201200000001</v>
      </c>
      <c r="N68" s="171">
        <v>6025.4654600000003</v>
      </c>
      <c r="O68" s="166">
        <v>1325.15376235449</v>
      </c>
      <c r="P68" s="172">
        <v>287.5</v>
      </c>
      <c r="Q68" s="178">
        <v>4.6092304777547497</v>
      </c>
      <c r="R68" s="179">
        <v>4597.9368705585002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2752.2470450000001</v>
      </c>
      <c r="Y68" s="166">
        <v>605.28942549291003</v>
      </c>
      <c r="Z68" s="177">
        <v>573</v>
      </c>
      <c r="AA68" s="182">
        <v>1.05635152791084</v>
      </c>
      <c r="AB68" s="183">
        <v>-92.879500217322004</v>
      </c>
      <c r="AC68" s="168">
        <v>1.6E-2</v>
      </c>
      <c r="AD68" s="168">
        <v>6.0000000000000001E-3</v>
      </c>
      <c r="AE68" s="176">
        <v>0</v>
      </c>
      <c r="AF68" s="176">
        <v>375</v>
      </c>
      <c r="AG68" s="167"/>
      <c r="AH68" s="180">
        <v>287.05</v>
      </c>
      <c r="AI68" s="166">
        <v>63.129627081765101</v>
      </c>
      <c r="AJ68" s="181" t="s">
        <v>53</v>
      </c>
      <c r="AK68" s="182">
        <v>1.00205757272643</v>
      </c>
      <c r="AL68" s="183">
        <v>-25.764960468920201</v>
      </c>
      <c r="AM68" s="168">
        <v>0.01</v>
      </c>
      <c r="AN68" s="168">
        <v>1E-3</v>
      </c>
      <c r="AO68" s="176">
        <v>0</v>
      </c>
      <c r="AP68" s="176">
        <v>57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-39.245069325440099</v>
      </c>
      <c r="AW68" s="168"/>
      <c r="AX68" s="168"/>
      <c r="AY68" s="176">
        <v>33</v>
      </c>
      <c r="AZ68" s="176">
        <v>48</v>
      </c>
      <c r="BA68" s="167"/>
      <c r="BB68" s="184">
        <v>211.8</v>
      </c>
      <c r="BC68" s="180">
        <v>46.580229980553298</v>
      </c>
      <c r="BD68" s="181" t="s">
        <v>55</v>
      </c>
      <c r="BE68" s="178">
        <v>1.4556321868922899</v>
      </c>
      <c r="BF68" s="179">
        <v>52.9098613491199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3.5999999999999997E-2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542.33698000000004</v>
      </c>
      <c r="M69" s="171">
        <v>-323.46710999999999</v>
      </c>
      <c r="N69" s="171">
        <v>218.86986999999999</v>
      </c>
      <c r="O69" s="166">
        <v>144.91613443634401</v>
      </c>
      <c r="P69" s="172">
        <v>287.5</v>
      </c>
      <c r="Q69" s="173">
        <v>0.504056119778588</v>
      </c>
      <c r="R69" s="174">
        <v>-255.29538395026799</v>
      </c>
      <c r="S69" s="168"/>
      <c r="T69" s="168"/>
      <c r="U69" s="175">
        <v>216</v>
      </c>
      <c r="V69" s="176">
        <v>303</v>
      </c>
      <c r="W69" s="167"/>
      <c r="X69" s="175">
        <v>620.82729500000005</v>
      </c>
      <c r="Y69" s="166">
        <v>411.05654124056298</v>
      </c>
      <c r="Z69" s="177">
        <v>573</v>
      </c>
      <c r="AA69" s="173">
        <v>0.71737616272349602</v>
      </c>
      <c r="AB69" s="174">
        <v>-324.204672003491</v>
      </c>
      <c r="AC69" s="168"/>
      <c r="AD69" s="168"/>
      <c r="AE69" s="176">
        <v>245</v>
      </c>
      <c r="AF69" s="176">
        <v>418</v>
      </c>
      <c r="AG69" s="167"/>
      <c r="AH69" s="180">
        <v>93.65</v>
      </c>
      <c r="AI69" s="166">
        <v>62.006689134340903</v>
      </c>
      <c r="AJ69" s="181" t="s">
        <v>53</v>
      </c>
      <c r="AK69" s="182">
        <v>0.98423316086255397</v>
      </c>
      <c r="AL69" s="183">
        <v>-10.2540382569283</v>
      </c>
      <c r="AM69" s="168">
        <v>8.0000000000000002E-3</v>
      </c>
      <c r="AN69" s="168"/>
      <c r="AO69" s="176">
        <v>2</v>
      </c>
      <c r="AP69" s="176">
        <v>21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-0.98832717636274103</v>
      </c>
      <c r="AW69" s="168">
        <v>8.0000000000000002E-3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78">
        <v>1.1048976240569299</v>
      </c>
      <c r="BF69" s="179">
        <v>0.62334564727451203</v>
      </c>
      <c r="BG69" s="168">
        <v>0.02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3.4500000000000003E-2</v>
      </c>
      <c r="G70" s="168">
        <v>0.03</v>
      </c>
      <c r="H70" s="169"/>
      <c r="I70" s="170">
        <v>4</v>
      </c>
      <c r="J70" s="170">
        <v>3</v>
      </c>
      <c r="K70" s="167"/>
      <c r="L70" s="171">
        <v>2768.2326800000001</v>
      </c>
      <c r="M70" s="171">
        <v>697.54173000000003</v>
      </c>
      <c r="N70" s="171">
        <v>3465.77441</v>
      </c>
      <c r="O70" s="166">
        <v>1134.94475653067</v>
      </c>
      <c r="P70" s="172">
        <v>253.321</v>
      </c>
      <c r="Q70" s="178">
        <v>4.4802632096457504</v>
      </c>
      <c r="R70" s="179">
        <v>2621.0415274381198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1468.09015</v>
      </c>
      <c r="Y70" s="166">
        <v>480.75870519709503</v>
      </c>
      <c r="Z70" s="177">
        <v>573</v>
      </c>
      <c r="AA70" s="188">
        <v>0.83902042791814102</v>
      </c>
      <c r="AB70" s="171">
        <v>-442.655274611295</v>
      </c>
      <c r="AC70" s="168"/>
      <c r="AD70" s="168"/>
      <c r="AE70" s="176">
        <v>282</v>
      </c>
      <c r="AF70" s="176">
        <v>632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-88.7819576797759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-4.7541479821653096</v>
      </c>
      <c r="AW70" s="168">
        <v>4.4999999999999997E-3</v>
      </c>
      <c r="AX70" s="168"/>
      <c r="AY70" s="176">
        <v>1</v>
      </c>
      <c r="AZ70" s="176">
        <v>11</v>
      </c>
      <c r="BA70" s="167"/>
      <c r="BB70" s="184">
        <v>164</v>
      </c>
      <c r="BC70" s="180">
        <v>53.705440127313402</v>
      </c>
      <c r="BD70" s="181" t="s">
        <v>55</v>
      </c>
      <c r="BE70" s="178">
        <v>1.67829500397854</v>
      </c>
      <c r="BF70" s="179">
        <v>57.291704035669397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4.4999999999999998E-2</v>
      </c>
      <c r="G71" s="168">
        <v>3.5000000000000003E-2</v>
      </c>
      <c r="H71" s="169"/>
      <c r="I71" s="170">
        <v>4</v>
      </c>
      <c r="J71" s="170">
        <v>4</v>
      </c>
      <c r="K71" s="167"/>
      <c r="L71" s="171">
        <v>1984.3654300000001</v>
      </c>
      <c r="M71" s="171">
        <v>220.25617</v>
      </c>
      <c r="N71" s="171">
        <v>2204.6215999999999</v>
      </c>
      <c r="O71" s="166">
        <v>1004.93061828884</v>
      </c>
      <c r="P71" s="172">
        <v>252.24799999999999</v>
      </c>
      <c r="Q71" s="178">
        <v>3.9838992510895599</v>
      </c>
      <c r="R71" s="179">
        <v>1600.32750633245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1317.896555</v>
      </c>
      <c r="Y71" s="166">
        <v>600.73556380690695</v>
      </c>
      <c r="Z71" s="177">
        <v>573</v>
      </c>
      <c r="AA71" s="182">
        <v>1.0484041253174601</v>
      </c>
      <c r="AB71" s="183">
        <v>-54.802200476775901</v>
      </c>
      <c r="AC71" s="168">
        <v>1.4999999999999999E-2</v>
      </c>
      <c r="AD71" s="168">
        <v>5.0000000000000001E-3</v>
      </c>
      <c r="AE71" s="176">
        <v>0</v>
      </c>
      <c r="AF71" s="176">
        <v>191</v>
      </c>
      <c r="AG71" s="167"/>
      <c r="AH71" s="180">
        <v>118.9</v>
      </c>
      <c r="AI71" s="166">
        <v>54.198076674266098</v>
      </c>
      <c r="AJ71" s="181" t="s">
        <v>53</v>
      </c>
      <c r="AK71" s="188">
        <v>0.86028693133755796</v>
      </c>
      <c r="AL71" s="171">
        <v>-32.024994057656002</v>
      </c>
      <c r="AM71" s="168"/>
      <c r="AN71" s="168"/>
      <c r="AO71" s="176">
        <v>20</v>
      </c>
      <c r="AP71" s="176">
        <v>47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-13.530157220992001</v>
      </c>
      <c r="AW71" s="168"/>
      <c r="AX71" s="168"/>
      <c r="AY71" s="176">
        <v>11</v>
      </c>
      <c r="AZ71" s="176">
        <v>18</v>
      </c>
      <c r="BA71" s="167"/>
      <c r="BB71" s="184">
        <v>85.4</v>
      </c>
      <c r="BC71" s="180">
        <v>38.927802758471998</v>
      </c>
      <c r="BD71" s="181" t="s">
        <v>55</v>
      </c>
      <c r="BE71" s="178">
        <v>1.2164938362022499</v>
      </c>
      <c r="BF71" s="179">
        <v>8.73968555801601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0.08</v>
      </c>
      <c r="G72" s="168">
        <v>6.9500000000000006E-2</v>
      </c>
      <c r="H72" s="169"/>
      <c r="I72" s="170">
        <v>6</v>
      </c>
      <c r="J72" s="170">
        <v>6</v>
      </c>
      <c r="K72" s="167"/>
      <c r="L72" s="171">
        <v>2959.4050900000002</v>
      </c>
      <c r="M72" s="171">
        <v>1029.2330199999999</v>
      </c>
      <c r="N72" s="171">
        <v>3988.6381099999999</v>
      </c>
      <c r="O72" s="166">
        <v>868.623895529121</v>
      </c>
      <c r="P72" s="172">
        <v>287.5</v>
      </c>
      <c r="Q72" s="178">
        <v>3.0213005061882501</v>
      </c>
      <c r="R72" s="179">
        <v>2547.0096433185699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2932.2169349999999</v>
      </c>
      <c r="Y72" s="166">
        <v>638.56224264380796</v>
      </c>
      <c r="Z72" s="177">
        <v>573</v>
      </c>
      <c r="AA72" s="178">
        <v>1.1144192716296799</v>
      </c>
      <c r="AB72" s="179">
        <v>58.988721405351001</v>
      </c>
      <c r="AC72" s="168">
        <v>0.02</v>
      </c>
      <c r="AD72" s="168">
        <v>1.0999999999999999E-2</v>
      </c>
      <c r="AE72" s="176">
        <v>0</v>
      </c>
      <c r="AF72" s="176">
        <v>226</v>
      </c>
      <c r="AG72" s="167"/>
      <c r="AH72" s="180">
        <v>367.75</v>
      </c>
      <c r="AI72" s="166">
        <v>80.086593160700204</v>
      </c>
      <c r="AJ72" s="181" t="s">
        <v>53</v>
      </c>
      <c r="AK72" s="178">
        <v>1.2712157644555599</v>
      </c>
      <c r="AL72" s="179">
        <v>51.845327301111901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5.7702418542506404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232.8</v>
      </c>
      <c r="BC72" s="180">
        <v>50.697916758153603</v>
      </c>
      <c r="BD72" s="181" t="s">
        <v>55</v>
      </c>
      <c r="BE72" s="178">
        <v>1.5843098986923001</v>
      </c>
      <c r="BF72" s="179">
        <v>72.340483708501296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5.1999999999999998E-2</v>
      </c>
      <c r="G73" s="168">
        <v>0.04</v>
      </c>
      <c r="H73" s="169"/>
      <c r="I73" s="170">
        <v>5</v>
      </c>
      <c r="J73" s="170">
        <v>4</v>
      </c>
      <c r="K73" s="167"/>
      <c r="L73" s="171">
        <v>2026.9544699999999</v>
      </c>
      <c r="M73" s="171">
        <v>982.22915</v>
      </c>
      <c r="N73" s="171">
        <v>3009.1836199999998</v>
      </c>
      <c r="O73" s="166">
        <v>1090.0190709752901</v>
      </c>
      <c r="P73" s="172">
        <v>276.39800000000002</v>
      </c>
      <c r="Q73" s="178">
        <v>3.94365759149954</v>
      </c>
      <c r="R73" s="179">
        <v>2175.93975011562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1765.9622449999999</v>
      </c>
      <c r="Y73" s="166">
        <v>639.68596428567002</v>
      </c>
      <c r="Z73" s="177">
        <v>573</v>
      </c>
      <c r="AA73" s="178">
        <v>1.11638039142351</v>
      </c>
      <c r="AB73" s="179">
        <v>38.566469908467496</v>
      </c>
      <c r="AC73" s="168">
        <v>0.02</v>
      </c>
      <c r="AD73" s="168">
        <v>1.2E-2</v>
      </c>
      <c r="AE73" s="176">
        <v>0</v>
      </c>
      <c r="AF73" s="176">
        <v>133</v>
      </c>
      <c r="AG73" s="167"/>
      <c r="AH73" s="180">
        <v>160.9</v>
      </c>
      <c r="AI73" s="166">
        <v>58.282940048678299</v>
      </c>
      <c r="AJ73" s="181" t="s">
        <v>53</v>
      </c>
      <c r="AK73" s="182">
        <v>0.92512603251870396</v>
      </c>
      <c r="AL73" s="183">
        <v>-29.023095690692099</v>
      </c>
      <c r="AM73" s="168">
        <v>2E-3</v>
      </c>
      <c r="AN73" s="168"/>
      <c r="AO73" s="176">
        <v>14</v>
      </c>
      <c r="AP73" s="176">
        <v>48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-18.4344370008107</v>
      </c>
      <c r="AW73" s="168"/>
      <c r="AX73" s="168"/>
      <c r="AY73" s="176">
        <v>15</v>
      </c>
      <c r="AZ73" s="176">
        <v>24</v>
      </c>
      <c r="BA73" s="167"/>
      <c r="BB73" s="184">
        <v>104</v>
      </c>
      <c r="BC73" s="180">
        <v>37.672005997902701</v>
      </c>
      <c r="BD73" s="181" t="s">
        <v>55</v>
      </c>
      <c r="BE73" s="178">
        <v>1.1772501874344601</v>
      </c>
      <c r="BF73" s="179">
        <v>7.5311259983786298</v>
      </c>
      <c r="BG73" s="168">
        <v>0.02</v>
      </c>
      <c r="BH73" s="168">
        <v>1.7999999999999999E-2</v>
      </c>
      <c r="BI73" s="176">
        <v>0</v>
      </c>
      <c r="BJ73" s="176">
        <v>3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0.04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2613.0964100000001</v>
      </c>
      <c r="M74" s="171">
        <v>1459.00397</v>
      </c>
      <c r="N74" s="171">
        <v>4072.1003799999999</v>
      </c>
      <c r="O74" s="166">
        <v>727.60258638893004</v>
      </c>
      <c r="P74" s="172">
        <v>242.33799999999999</v>
      </c>
      <c r="Q74" s="178">
        <v>3.0024287828938498</v>
      </c>
      <c r="R74" s="179">
        <v>2591.0548876655998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2075.1427800000001</v>
      </c>
      <c r="Y74" s="166">
        <v>370.78635420434199</v>
      </c>
      <c r="Z74" s="177">
        <v>573</v>
      </c>
      <c r="AA74" s="173">
        <v>0.64709660419605897</v>
      </c>
      <c r="AB74" s="174">
        <v>-1426.73916632131</v>
      </c>
      <c r="AC74" s="168"/>
      <c r="AD74" s="168"/>
      <c r="AE74" s="176">
        <v>1132</v>
      </c>
      <c r="AF74" s="176">
        <v>1774</v>
      </c>
      <c r="AG74" s="167"/>
      <c r="AH74" s="180">
        <v>275.8</v>
      </c>
      <c r="AI74" s="166">
        <v>49.279923037178897</v>
      </c>
      <c r="AJ74" s="181" t="s">
        <v>53</v>
      </c>
      <c r="AK74" s="188">
        <v>0.78222100059014099</v>
      </c>
      <c r="AL74" s="171">
        <v>-109.22366949082399</v>
      </c>
      <c r="AM74" s="168"/>
      <c r="AN74" s="168"/>
      <c r="AO74" s="176">
        <v>77</v>
      </c>
      <c r="AP74" s="176">
        <v>148</v>
      </c>
      <c r="AQ74" s="167"/>
      <c r="AR74" s="180">
        <v>99.5</v>
      </c>
      <c r="AS74" s="166">
        <v>17.7786524372708</v>
      </c>
      <c r="AT74" s="181" t="s">
        <v>54</v>
      </c>
      <c r="AU74" s="178">
        <v>1.1111657773294299</v>
      </c>
      <c r="AV74" s="179">
        <v>1.71621092296526</v>
      </c>
      <c r="AW74" s="168">
        <v>0.01</v>
      </c>
      <c r="AX74" s="168">
        <v>5.4999999999999997E-3</v>
      </c>
      <c r="AY74" s="176">
        <v>0</v>
      </c>
      <c r="AZ74" s="176">
        <v>8</v>
      </c>
      <c r="BA74" s="167"/>
      <c r="BB74" s="184">
        <v>264.60000000000002</v>
      </c>
      <c r="BC74" s="180">
        <v>47.2787078884609</v>
      </c>
      <c r="BD74" s="181" t="s">
        <v>55</v>
      </c>
      <c r="BE74" s="178">
        <v>1.4774596215144</v>
      </c>
      <c r="BF74" s="179">
        <v>69.0324218459305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/>
      <c r="H75" s="169"/>
      <c r="I75" s="170">
        <v>1</v>
      </c>
      <c r="J75" s="170">
        <v>0</v>
      </c>
      <c r="K75" s="167"/>
      <c r="L75" s="171">
        <v>1191.4129499999999</v>
      </c>
      <c r="M75" s="171">
        <v>-1389.83674</v>
      </c>
      <c r="N75" s="171">
        <v>-198.42379</v>
      </c>
      <c r="O75" s="166">
        <v>-46.286234755208397</v>
      </c>
      <c r="P75" s="172">
        <v>275.59500000000003</v>
      </c>
      <c r="Q75" s="173">
        <v>-0.167950197772849</v>
      </c>
      <c r="R75" s="174">
        <v>-1488.5608755963899</v>
      </c>
      <c r="S75" s="168"/>
      <c r="T75" s="168"/>
      <c r="U75" s="175">
        <v>1380</v>
      </c>
      <c r="V75" s="176">
        <v>1617</v>
      </c>
      <c r="W75" s="167"/>
      <c r="X75" s="175">
        <v>2294.0540299999998</v>
      </c>
      <c r="Y75" s="166">
        <v>535.13302701108501</v>
      </c>
      <c r="Z75" s="177">
        <v>573</v>
      </c>
      <c r="AA75" s="182">
        <v>0.93391453230555799</v>
      </c>
      <c r="AB75" s="183">
        <v>-388.31883615043398</v>
      </c>
      <c r="AC75" s="168">
        <v>3.0000000000000001E-3</v>
      </c>
      <c r="AD75" s="168"/>
      <c r="AE75" s="176">
        <v>163</v>
      </c>
      <c r="AF75" s="176">
        <v>654</v>
      </c>
      <c r="AG75" s="167"/>
      <c r="AH75" s="180">
        <v>164.4</v>
      </c>
      <c r="AI75" s="166">
        <v>38.3495194490351</v>
      </c>
      <c r="AJ75" s="181" t="s">
        <v>53</v>
      </c>
      <c r="AK75" s="173">
        <v>0.60872253093706497</v>
      </c>
      <c r="AL75" s="174">
        <v>-130.520576906592</v>
      </c>
      <c r="AM75" s="168"/>
      <c r="AN75" s="168"/>
      <c r="AO75" s="176">
        <v>106</v>
      </c>
      <c r="AP75" s="176">
        <v>160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-65.900463976277393</v>
      </c>
      <c r="AW75" s="168"/>
      <c r="AX75" s="168"/>
      <c r="AY75" s="176">
        <v>60</v>
      </c>
      <c r="AZ75" s="176">
        <v>74</v>
      </c>
      <c r="BA75" s="167"/>
      <c r="BB75" s="184">
        <v>123.4</v>
      </c>
      <c r="BC75" s="180">
        <v>28.785466545078599</v>
      </c>
      <c r="BD75" s="181" t="s">
        <v>55</v>
      </c>
      <c r="BE75" s="188">
        <v>0.89954582953370799</v>
      </c>
      <c r="BF75" s="171">
        <v>-26.400927952554799</v>
      </c>
      <c r="BG75" s="168"/>
      <c r="BH75" s="168"/>
      <c r="BI75" s="176">
        <v>14</v>
      </c>
      <c r="BJ75" s="176">
        <v>42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3.6999999999999998E-2</v>
      </c>
      <c r="G76" s="168">
        <v>1.7999999999999999E-2</v>
      </c>
      <c r="H76" s="169"/>
      <c r="I76" s="170">
        <v>4</v>
      </c>
      <c r="J76" s="170">
        <v>3</v>
      </c>
      <c r="K76" s="167"/>
      <c r="L76" s="171">
        <v>5538.96191</v>
      </c>
      <c r="M76" s="171">
        <v>4870.9960499999997</v>
      </c>
      <c r="N76" s="171">
        <v>10409.95796</v>
      </c>
      <c r="O76" s="166">
        <v>1746.66528346872</v>
      </c>
      <c r="P76" s="172">
        <v>283.69400000000002</v>
      </c>
      <c r="Q76" s="178">
        <v>6.1568636751877701</v>
      </c>
      <c r="R76" s="179">
        <v>8563.6162685099298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3350.6094199999998</v>
      </c>
      <c r="Y76" s="166">
        <v>562.19181430558501</v>
      </c>
      <c r="Z76" s="177">
        <v>573</v>
      </c>
      <c r="AA76" s="182">
        <v>0.98113754678112597</v>
      </c>
      <c r="AB76" s="183">
        <v>-378.59806843406301</v>
      </c>
      <c r="AC76" s="168">
        <v>8.0000000000000002E-3</v>
      </c>
      <c r="AD76" s="168"/>
      <c r="AE76" s="176">
        <v>65</v>
      </c>
      <c r="AF76" s="176">
        <v>748</v>
      </c>
      <c r="AG76" s="167"/>
      <c r="AH76" s="180">
        <v>257</v>
      </c>
      <c r="AI76" s="166">
        <v>43.121497663710201</v>
      </c>
      <c r="AJ76" s="181" t="s">
        <v>53</v>
      </c>
      <c r="AK76" s="173">
        <v>0.68446821688428905</v>
      </c>
      <c r="AL76" s="174">
        <v>-153.01757726238401</v>
      </c>
      <c r="AM76" s="168"/>
      <c r="AN76" s="168"/>
      <c r="AO76" s="176">
        <v>119</v>
      </c>
      <c r="AP76" s="176">
        <v>194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-72.331448193621299</v>
      </c>
      <c r="AW76" s="168"/>
      <c r="AX76" s="168"/>
      <c r="AY76" s="176">
        <v>64</v>
      </c>
      <c r="AZ76" s="176">
        <v>83</v>
      </c>
      <c r="BA76" s="167"/>
      <c r="BB76" s="184">
        <v>206</v>
      </c>
      <c r="BC76" s="180">
        <v>34.564313302429198</v>
      </c>
      <c r="BD76" s="181" t="s">
        <v>55</v>
      </c>
      <c r="BE76" s="182">
        <v>1.08013479070091</v>
      </c>
      <c r="BF76" s="183">
        <v>-2.2628963872426202</v>
      </c>
      <c r="BG76" s="168">
        <v>1.9E-2</v>
      </c>
      <c r="BH76" s="168">
        <v>8.0000000000000002E-3</v>
      </c>
      <c r="BI76" s="176">
        <v>0</v>
      </c>
      <c r="BJ76" s="176">
        <v>23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4.2000000000000003E-2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12506.70824</v>
      </c>
      <c r="M77" s="171">
        <v>6411.7211600000001</v>
      </c>
      <c r="N77" s="171">
        <v>18918.429400000001</v>
      </c>
      <c r="O77" s="166">
        <v>2232.5947748764002</v>
      </c>
      <c r="P77" s="172">
        <v>248.64599999999999</v>
      </c>
      <c r="Q77" s="178">
        <v>8.9790094144945005</v>
      </c>
      <c r="R77" s="179">
        <v>16617.6271676902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3411.2687799999999</v>
      </c>
      <c r="Y77" s="166">
        <v>402.56940430409099</v>
      </c>
      <c r="Z77" s="177">
        <v>573</v>
      </c>
      <c r="AA77" s="173">
        <v>0.70256440541726195</v>
      </c>
      <c r="AB77" s="174">
        <v>-1890.88640895754</v>
      </c>
      <c r="AC77" s="168"/>
      <c r="AD77" s="168"/>
      <c r="AE77" s="176">
        <v>1445</v>
      </c>
      <c r="AF77" s="176">
        <v>2416</v>
      </c>
      <c r="AG77" s="167"/>
      <c r="AH77" s="180">
        <v>517.6</v>
      </c>
      <c r="AI77" s="166">
        <v>61.082821995573603</v>
      </c>
      <c r="AJ77" s="181" t="s">
        <v>53</v>
      </c>
      <c r="AK77" s="182">
        <v>0.96956860310434201</v>
      </c>
      <c r="AL77" s="183">
        <v>-65.359471037216096</v>
      </c>
      <c r="AM77" s="168">
        <v>7.0000000000000001E-3</v>
      </c>
      <c r="AN77" s="168"/>
      <c r="AO77" s="176">
        <v>17</v>
      </c>
      <c r="AP77" s="176">
        <v>124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-12.2531989935787</v>
      </c>
      <c r="AW77" s="168">
        <v>5.0000000000000001E-3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674.8</v>
      </c>
      <c r="BC77" s="180">
        <v>79.634250932405394</v>
      </c>
      <c r="BD77" s="181" t="s">
        <v>55</v>
      </c>
      <c r="BE77" s="178">
        <v>2.4885703416376699</v>
      </c>
      <c r="BF77" s="179">
        <v>378.69360201284297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1.7000000000000001E-2</v>
      </c>
      <c r="G78" s="168">
        <v>7.0000000000000001E-3</v>
      </c>
      <c r="H78" s="169"/>
      <c r="I78" s="170">
        <v>1</v>
      </c>
      <c r="J78" s="170">
        <v>1</v>
      </c>
      <c r="K78" s="167"/>
      <c r="L78" s="171">
        <v>866.89889000000005</v>
      </c>
      <c r="M78" s="171">
        <v>-848.05146999999999</v>
      </c>
      <c r="N78" s="171">
        <v>18.84742</v>
      </c>
      <c r="O78" s="166">
        <v>6.7547231171456596</v>
      </c>
      <c r="P78" s="172">
        <v>256.80599999999998</v>
      </c>
      <c r="Q78" s="173">
        <v>2.6302824377723501E-2</v>
      </c>
      <c r="R78" s="174">
        <v>-763.63062663254595</v>
      </c>
      <c r="S78" s="168"/>
      <c r="T78" s="168"/>
      <c r="U78" s="175">
        <v>698</v>
      </c>
      <c r="V78" s="176">
        <v>842</v>
      </c>
      <c r="W78" s="167"/>
      <c r="X78" s="175">
        <v>630.70265500000005</v>
      </c>
      <c r="Y78" s="166">
        <v>226.03739948351799</v>
      </c>
      <c r="Z78" s="177">
        <v>573</v>
      </c>
      <c r="AA78" s="173">
        <v>0.39448062737088602</v>
      </c>
      <c r="AB78" s="174">
        <v>-1115.20639977461</v>
      </c>
      <c r="AC78" s="168"/>
      <c r="AD78" s="168"/>
      <c r="AE78" s="176">
        <v>969</v>
      </c>
      <c r="AF78" s="176">
        <v>1288</v>
      </c>
      <c r="AG78" s="167"/>
      <c r="AH78" s="180">
        <v>129.94999999999999</v>
      </c>
      <c r="AI78" s="166">
        <v>46.5727547363553</v>
      </c>
      <c r="AJ78" s="181" t="s">
        <v>53</v>
      </c>
      <c r="AK78" s="188">
        <v>0.73925007518024299</v>
      </c>
      <c r="AL78" s="171">
        <v>-62.0085871741719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-34.451387218837297</v>
      </c>
      <c r="AW78" s="168"/>
      <c r="AX78" s="168"/>
      <c r="AY78" s="176">
        <v>31</v>
      </c>
      <c r="AZ78" s="176">
        <v>40</v>
      </c>
      <c r="BA78" s="167"/>
      <c r="BB78" s="184">
        <v>95.4</v>
      </c>
      <c r="BC78" s="180">
        <v>34.190387086173899</v>
      </c>
      <c r="BD78" s="181" t="s">
        <v>55</v>
      </c>
      <c r="BE78" s="182">
        <v>1.0684495964429299</v>
      </c>
      <c r="BF78" s="183">
        <v>-2.10277443767463</v>
      </c>
      <c r="BG78" s="168">
        <v>1.7000000000000001E-2</v>
      </c>
      <c r="BH78" s="168">
        <v>7.0000000000000001E-3</v>
      </c>
      <c r="BI78" s="176">
        <v>0</v>
      </c>
      <c r="BJ78" s="176">
        <v>12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6.0499999999999998E-2</v>
      </c>
      <c r="G79" s="168">
        <v>0.06</v>
      </c>
      <c r="H79" s="169"/>
      <c r="I79" s="170">
        <v>5</v>
      </c>
      <c r="J79" s="170">
        <v>4</v>
      </c>
      <c r="K79" s="167"/>
      <c r="L79" s="171">
        <v>1040.02478</v>
      </c>
      <c r="M79" s="171">
        <v>-479.82504</v>
      </c>
      <c r="N79" s="171">
        <v>560.19974000000002</v>
      </c>
      <c r="O79" s="166">
        <v>228.66178114605901</v>
      </c>
      <c r="P79" s="172">
        <v>249.55500000000001</v>
      </c>
      <c r="Q79" s="182">
        <v>0.91627809960152495</v>
      </c>
      <c r="R79" s="183">
        <v>-107.433936223446</v>
      </c>
      <c r="S79" s="168">
        <v>5.0000000000000001E-4</v>
      </c>
      <c r="T79" s="168"/>
      <c r="U79" s="175">
        <v>52</v>
      </c>
      <c r="V79" s="176">
        <v>174</v>
      </c>
      <c r="W79" s="167"/>
      <c r="X79" s="175">
        <v>1695.3282300000001</v>
      </c>
      <c r="Y79" s="166">
        <v>691.99741631260895</v>
      </c>
      <c r="Z79" s="177">
        <v>573</v>
      </c>
      <c r="AA79" s="178">
        <v>1.2076743740185101</v>
      </c>
      <c r="AB79" s="179">
        <v>162.383201945926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205.9</v>
      </c>
      <c r="AI79" s="166">
        <v>84.044060316724696</v>
      </c>
      <c r="AJ79" s="181" t="s">
        <v>53</v>
      </c>
      <c r="AK79" s="178">
        <v>1.3340327034400701</v>
      </c>
      <c r="AL79" s="179">
        <v>37.356305816044198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-25.0047477292586</v>
      </c>
      <c r="AW79" s="168"/>
      <c r="AX79" s="168"/>
      <c r="AY79" s="176">
        <v>22</v>
      </c>
      <c r="AZ79" s="176">
        <v>30</v>
      </c>
      <c r="BA79" s="167"/>
      <c r="BB79" s="184">
        <v>140</v>
      </c>
      <c r="BC79" s="180">
        <v>57.145062867127002</v>
      </c>
      <c r="BD79" s="181" t="s">
        <v>55</v>
      </c>
      <c r="BE79" s="178">
        <v>1.7857832145977199</v>
      </c>
      <c r="BF79" s="179">
        <v>54.390504541482798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5.5E-2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1331.5432599999999</v>
      </c>
      <c r="M80" s="171">
        <v>573.57988</v>
      </c>
      <c r="N80" s="171">
        <v>1905.1231399999999</v>
      </c>
      <c r="O80" s="166">
        <v>711.53572651426703</v>
      </c>
      <c r="P80" s="172">
        <v>236.18299999999999</v>
      </c>
      <c r="Q80" s="178">
        <v>3.0126458149581801</v>
      </c>
      <c r="R80" s="179">
        <v>1214.5691895320799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1459.97866</v>
      </c>
      <c r="Y80" s="166">
        <v>545.28075100616695</v>
      </c>
      <c r="Z80" s="177">
        <v>573</v>
      </c>
      <c r="AA80" s="182">
        <v>0.951624347305701</v>
      </c>
      <c r="AB80" s="183">
        <v>-215.363822812546</v>
      </c>
      <c r="AC80" s="168">
        <v>5.0000000000000001E-3</v>
      </c>
      <c r="AD80" s="168"/>
      <c r="AE80" s="176">
        <v>75</v>
      </c>
      <c r="AF80" s="176">
        <v>382</v>
      </c>
      <c r="AG80" s="167"/>
      <c r="AH80" s="180">
        <v>193.55</v>
      </c>
      <c r="AI80" s="166">
        <v>72.288104099578803</v>
      </c>
      <c r="AJ80" s="181" t="s">
        <v>53</v>
      </c>
      <c r="AK80" s="178">
        <v>1.14743022380284</v>
      </c>
      <c r="AL80" s="179">
        <v>9.3500411567357293</v>
      </c>
      <c r="AM80" s="168">
        <v>0.02</v>
      </c>
      <c r="AN80" s="168">
        <v>1.4999999999999999E-2</v>
      </c>
      <c r="AO80" s="176">
        <v>0</v>
      </c>
      <c r="AP80" s="176">
        <v>9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-13.5809419284481</v>
      </c>
      <c r="AW80" s="168"/>
      <c r="AX80" s="168"/>
      <c r="AY80" s="176">
        <v>10</v>
      </c>
      <c r="AZ80" s="176">
        <v>19</v>
      </c>
      <c r="BA80" s="167"/>
      <c r="BB80" s="184">
        <v>134.6</v>
      </c>
      <c r="BC80" s="180">
        <v>50.271138268164798</v>
      </c>
      <c r="BD80" s="181" t="s">
        <v>55</v>
      </c>
      <c r="BE80" s="178">
        <v>1.5709730708801499</v>
      </c>
      <c r="BF80" s="179">
        <v>41.038116143103899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3887.80377</v>
      </c>
      <c r="M81" s="171">
        <v>483.76064000000002</v>
      </c>
      <c r="N81" s="171">
        <v>4371.56441</v>
      </c>
      <c r="O81" s="166">
        <v>786.06249837715598</v>
      </c>
      <c r="P81" s="172">
        <v>255.63</v>
      </c>
      <c r="Q81" s="178">
        <v>3.0750009716275701</v>
      </c>
      <c r="R81" s="179">
        <v>2819.12641737286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2342.6053449999999</v>
      </c>
      <c r="Y81" s="166">
        <v>421.23003060187801</v>
      </c>
      <c r="Z81" s="177">
        <v>573</v>
      </c>
      <c r="AA81" s="188">
        <v>0.73513094345877406</v>
      </c>
      <c r="AB81" s="171">
        <v>-1137.21693632594</v>
      </c>
      <c r="AC81" s="168"/>
      <c r="AD81" s="168"/>
      <c r="AE81" s="176">
        <v>845</v>
      </c>
      <c r="AF81" s="176">
        <v>1482</v>
      </c>
      <c r="AG81" s="167"/>
      <c r="AH81" s="180">
        <v>255</v>
      </c>
      <c r="AI81" s="166">
        <v>45.8522209183634</v>
      </c>
      <c r="AJ81" s="181" t="s">
        <v>53</v>
      </c>
      <c r="AK81" s="188">
        <v>0.72781303045021195</v>
      </c>
      <c r="AL81" s="171">
        <v>-127.59826129761601</v>
      </c>
      <c r="AM81" s="168"/>
      <c r="AN81" s="168"/>
      <c r="AO81" s="176">
        <v>96</v>
      </c>
      <c r="AP81" s="176">
        <v>166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-54.367812393045398</v>
      </c>
      <c r="AW81" s="168"/>
      <c r="AX81" s="168"/>
      <c r="AY81" s="176">
        <v>47</v>
      </c>
      <c r="AZ81" s="176">
        <v>64</v>
      </c>
      <c r="BA81" s="167"/>
      <c r="BB81" s="184">
        <v>219.2</v>
      </c>
      <c r="BC81" s="180">
        <v>39.414928726687201</v>
      </c>
      <c r="BD81" s="181" t="s">
        <v>55</v>
      </c>
      <c r="BE81" s="178">
        <v>1.2317165227089799</v>
      </c>
      <c r="BF81" s="179">
        <v>24.864375213909302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5057.3916200000003</v>
      </c>
      <c r="M82" s="171">
        <v>1785.21137</v>
      </c>
      <c r="N82" s="171">
        <v>6842.6029900000003</v>
      </c>
      <c r="O82" s="166">
        <v>1461.5665334553701</v>
      </c>
      <c r="P82" s="172">
        <v>287.5</v>
      </c>
      <c r="Q82" s="178">
        <v>5.0837096815839002</v>
      </c>
      <c r="R82" s="179">
        <v>5372.7860781200197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2291.9000900000001</v>
      </c>
      <c r="Y82" s="166">
        <v>489.54534911097397</v>
      </c>
      <c r="Z82" s="177">
        <v>573</v>
      </c>
      <c r="AA82" s="188">
        <v>0.854354885010426</v>
      </c>
      <c r="AB82" s="171">
        <v>-637.50892045992896</v>
      </c>
      <c r="AC82" s="168"/>
      <c r="AD82" s="168"/>
      <c r="AE82" s="176">
        <v>391</v>
      </c>
      <c r="AF82" s="176">
        <v>928</v>
      </c>
      <c r="AG82" s="167"/>
      <c r="AH82" s="180">
        <v>189.2</v>
      </c>
      <c r="AI82" s="166">
        <v>40.4127476829918</v>
      </c>
      <c r="AJ82" s="181" t="s">
        <v>53</v>
      </c>
      <c r="AK82" s="173">
        <v>0.64147218544431495</v>
      </c>
      <c r="AL82" s="174">
        <v>-132.88161895109201</v>
      </c>
      <c r="AM82" s="168"/>
      <c r="AN82" s="168"/>
      <c r="AO82" s="176">
        <v>106</v>
      </c>
      <c r="AP82" s="176">
        <v>165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-23.798506400277201</v>
      </c>
      <c r="AW82" s="168"/>
      <c r="AX82" s="168"/>
      <c r="AY82" s="176">
        <v>17</v>
      </c>
      <c r="AZ82" s="176">
        <v>32</v>
      </c>
      <c r="BA82" s="167"/>
      <c r="BB82" s="184">
        <v>209.2</v>
      </c>
      <c r="BC82" s="180">
        <v>44.684708326014203</v>
      </c>
      <c r="BD82" s="181" t="s">
        <v>55</v>
      </c>
      <c r="BE82" s="178">
        <v>1.3963971351879401</v>
      </c>
      <c r="BF82" s="179">
        <v>45.602987199445501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572.47702000000004</v>
      </c>
      <c r="M83" s="171">
        <v>691.70268999999996</v>
      </c>
      <c r="N83" s="171">
        <v>1264.1797099999999</v>
      </c>
      <c r="O83" s="166">
        <v>442.440553010374</v>
      </c>
      <c r="P83" s="172">
        <v>255.63</v>
      </c>
      <c r="Q83" s="178">
        <v>1.73078493529857</v>
      </c>
      <c r="R83" s="179">
        <v>466.57382889620197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604.84105</v>
      </c>
      <c r="Y83" s="166">
        <v>211.683676401811</v>
      </c>
      <c r="Z83" s="177">
        <v>573</v>
      </c>
      <c r="AA83" s="173">
        <v>0.36943049982864101</v>
      </c>
      <c r="AB83" s="174">
        <v>-1183.0092409379799</v>
      </c>
      <c r="AC83" s="168"/>
      <c r="AD83" s="168"/>
      <c r="AE83" s="176">
        <v>1033</v>
      </c>
      <c r="AF83" s="176">
        <v>1360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-51.4699272759038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-34.322521212927903</v>
      </c>
      <c r="AW83" s="168"/>
      <c r="AX83" s="168"/>
      <c r="AY83" s="176">
        <v>31</v>
      </c>
      <c r="AZ83" s="176">
        <v>40</v>
      </c>
      <c r="BA83" s="167"/>
      <c r="BB83" s="184">
        <v>118.4</v>
      </c>
      <c r="BC83" s="180">
        <v>41.437907175735603</v>
      </c>
      <c r="BD83" s="181" t="s">
        <v>55</v>
      </c>
      <c r="BE83" s="178">
        <v>1.29493459924174</v>
      </c>
      <c r="BF83" s="179">
        <v>18.554957574144101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3569.1160399999999</v>
      </c>
      <c r="M84" s="171">
        <v>1225.3152399999999</v>
      </c>
      <c r="N84" s="171">
        <v>4794.4312799999998</v>
      </c>
      <c r="O84" s="166">
        <v>1471.4365483045699</v>
      </c>
      <c r="P84" s="172">
        <v>287.5</v>
      </c>
      <c r="Q84" s="178">
        <v>5.1180401680158996</v>
      </c>
      <c r="R84" s="179">
        <v>3771.4774176059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1271.31799</v>
      </c>
      <c r="Y84" s="166">
        <v>390.17427631230998</v>
      </c>
      <c r="Z84" s="177">
        <v>573</v>
      </c>
      <c r="AA84" s="173">
        <v>0.68093241939321003</v>
      </c>
      <c r="AB84" s="174">
        <v>-767.47353400632596</v>
      </c>
      <c r="AC84" s="168"/>
      <c r="AD84" s="168"/>
      <c r="AE84" s="176">
        <v>596</v>
      </c>
      <c r="AF84" s="176">
        <v>970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-161.11032462896799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-42.3296062549759</v>
      </c>
      <c r="AW84" s="168"/>
      <c r="AX84" s="168"/>
      <c r="AY84" s="176">
        <v>38</v>
      </c>
      <c r="AZ84" s="176">
        <v>48</v>
      </c>
      <c r="BA84" s="167"/>
      <c r="BB84" s="184">
        <v>81.2</v>
      </c>
      <c r="BC84" s="180">
        <v>24.9207133744403</v>
      </c>
      <c r="BD84" s="181" t="s">
        <v>55</v>
      </c>
      <c r="BE84" s="188">
        <v>0.77877229295125905</v>
      </c>
      <c r="BF84" s="171">
        <v>-32.6592125099519</v>
      </c>
      <c r="BG84" s="168"/>
      <c r="BH84" s="168"/>
      <c r="BI84" s="176">
        <v>24</v>
      </c>
      <c r="BJ84" s="176">
        <v>44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1.6E-2</v>
      </c>
      <c r="H85" s="169"/>
      <c r="I85" s="170">
        <v>4</v>
      </c>
      <c r="J85" s="170">
        <v>3</v>
      </c>
      <c r="K85" s="167"/>
      <c r="L85" s="171">
        <v>10981.78997</v>
      </c>
      <c r="M85" s="171">
        <v>2755.01757</v>
      </c>
      <c r="N85" s="171">
        <v>13736.80754</v>
      </c>
      <c r="O85" s="166">
        <v>3693.7693798763398</v>
      </c>
      <c r="P85" s="172">
        <v>287.5</v>
      </c>
      <c r="Q85" s="178">
        <v>12.847893495222101</v>
      </c>
      <c r="R85" s="179">
        <v>12569.2547548482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2262.3280650000002</v>
      </c>
      <c r="Y85" s="166">
        <v>608.33043699554503</v>
      </c>
      <c r="Z85" s="177">
        <v>573</v>
      </c>
      <c r="AA85" s="182">
        <v>1.06165870330811</v>
      </c>
      <c r="AB85" s="183">
        <v>-64.655398972072803</v>
      </c>
      <c r="AC85" s="168">
        <v>1.7000000000000001E-2</v>
      </c>
      <c r="AD85" s="168">
        <v>6.0000000000000001E-3</v>
      </c>
      <c r="AE85" s="176">
        <v>0</v>
      </c>
      <c r="AF85" s="176">
        <v>295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-94.446349441955704</v>
      </c>
      <c r="AM85" s="168"/>
      <c r="AN85" s="168"/>
      <c r="AO85" s="176">
        <v>73</v>
      </c>
      <c r="AP85" s="176">
        <v>120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-44.776850651925301</v>
      </c>
      <c r="AW85" s="168"/>
      <c r="AX85" s="168"/>
      <c r="AY85" s="176">
        <v>40</v>
      </c>
      <c r="AZ85" s="176">
        <v>52</v>
      </c>
      <c r="BA85" s="167"/>
      <c r="BB85" s="184">
        <v>110.4</v>
      </c>
      <c r="BC85" s="180">
        <v>29.686092518287399</v>
      </c>
      <c r="BD85" s="181" t="s">
        <v>55</v>
      </c>
      <c r="BE85" s="182">
        <v>0.927690391196482</v>
      </c>
      <c r="BF85" s="183">
        <v>-19.553701303850499</v>
      </c>
      <c r="BG85" s="168">
        <v>2E-3</v>
      </c>
      <c r="BH85" s="168"/>
      <c r="BI85" s="176">
        <v>9</v>
      </c>
      <c r="BJ85" s="176">
        <v>33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2.1999999999999999E-2</v>
      </c>
      <c r="H86" s="169"/>
      <c r="I86" s="170">
        <v>3</v>
      </c>
      <c r="J86" s="170">
        <v>3</v>
      </c>
      <c r="K86" s="167"/>
      <c r="L86" s="171">
        <v>3791.7838099999999</v>
      </c>
      <c r="M86" s="171">
        <v>4343.76602</v>
      </c>
      <c r="N86" s="171">
        <v>8135.5498299999999</v>
      </c>
      <c r="O86" s="166">
        <v>1009.26433716672</v>
      </c>
      <c r="P86" s="172">
        <v>287.5</v>
      </c>
      <c r="Q86" s="178">
        <v>3.5104846510146799</v>
      </c>
      <c r="R86" s="179">
        <v>5604.8393163414003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2734.83212</v>
      </c>
      <c r="Y86" s="166">
        <v>339.27252423381202</v>
      </c>
      <c r="Z86" s="177">
        <v>573</v>
      </c>
      <c r="AA86" s="173">
        <v>0.592098646132307</v>
      </c>
      <c r="AB86" s="174">
        <v>-2308.9839646134901</v>
      </c>
      <c r="AC86" s="168"/>
      <c r="AD86" s="168"/>
      <c r="AE86" s="176">
        <v>1885</v>
      </c>
      <c r="AF86" s="176">
        <v>2808</v>
      </c>
      <c r="AG86" s="167"/>
      <c r="AH86" s="180">
        <v>293.39999999999998</v>
      </c>
      <c r="AI86" s="166">
        <v>36.398050864709198</v>
      </c>
      <c r="AJ86" s="181" t="s">
        <v>53</v>
      </c>
      <c r="AK86" s="173">
        <v>0.57774683912236802</v>
      </c>
      <c r="AL86" s="174">
        <v>-261.15569516692801</v>
      </c>
      <c r="AM86" s="168"/>
      <c r="AN86" s="168"/>
      <c r="AO86" s="176">
        <v>215</v>
      </c>
      <c r="AP86" s="176">
        <v>317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-88.239541629695907</v>
      </c>
      <c r="AW86" s="168"/>
      <c r="AX86" s="168"/>
      <c r="AY86" s="176">
        <v>77</v>
      </c>
      <c r="AZ86" s="176">
        <v>103</v>
      </c>
      <c r="BA86" s="167"/>
      <c r="BB86" s="184">
        <v>288.39999999999998</v>
      </c>
      <c r="BC86" s="180">
        <v>35.777770515958203</v>
      </c>
      <c r="BD86" s="181" t="s">
        <v>55</v>
      </c>
      <c r="BE86" s="178">
        <v>1.1180553286236901</v>
      </c>
      <c r="BF86" s="179">
        <v>6.7209167406081702</v>
      </c>
      <c r="BG86" s="168">
        <v>0.02</v>
      </c>
      <c r="BH86" s="168">
        <v>1.2E-2</v>
      </c>
      <c r="BI86" s="176">
        <v>0</v>
      </c>
      <c r="BJ86" s="176">
        <v>22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2.9000000000000001E-2</v>
      </c>
      <c r="H87" s="169"/>
      <c r="I87" s="170">
        <v>3</v>
      </c>
      <c r="J87" s="170">
        <v>3</v>
      </c>
      <c r="K87" s="167"/>
      <c r="L87" s="171">
        <v>12123.340889999999</v>
      </c>
      <c r="M87" s="171">
        <v>1955.39708</v>
      </c>
      <c r="N87" s="171">
        <v>14078.73797</v>
      </c>
      <c r="O87" s="166">
        <v>2133.9893363716001</v>
      </c>
      <c r="P87" s="172">
        <v>271.31</v>
      </c>
      <c r="Q87" s="178">
        <v>7.8655019585404098</v>
      </c>
      <c r="R87" s="179">
        <v>12124.128849784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3078.0458199999998</v>
      </c>
      <c r="Y87" s="166">
        <v>466.55580711423403</v>
      </c>
      <c r="Z87" s="177">
        <v>573</v>
      </c>
      <c r="AA87" s="188">
        <v>0.81423352026916895</v>
      </c>
      <c r="AB87" s="171">
        <v>-1050.04022874047</v>
      </c>
      <c r="AC87" s="168"/>
      <c r="AD87" s="168"/>
      <c r="AE87" s="176">
        <v>703</v>
      </c>
      <c r="AF87" s="176">
        <v>1459</v>
      </c>
      <c r="AG87" s="167"/>
      <c r="AH87" s="180">
        <v>306.8</v>
      </c>
      <c r="AI87" s="166">
        <v>46.503310864504002</v>
      </c>
      <c r="AJ87" s="181" t="s">
        <v>53</v>
      </c>
      <c r="AK87" s="188">
        <v>0.73814779150006304</v>
      </c>
      <c r="AL87" s="171">
        <v>-147.07333520183201</v>
      </c>
      <c r="AM87" s="168"/>
      <c r="AN87" s="168"/>
      <c r="AO87" s="176">
        <v>109</v>
      </c>
      <c r="AP87" s="176">
        <v>192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-65.869418463957402</v>
      </c>
      <c r="AW87" s="168"/>
      <c r="AX87" s="168"/>
      <c r="AY87" s="176">
        <v>57</v>
      </c>
      <c r="AZ87" s="176">
        <v>78</v>
      </c>
      <c r="BA87" s="167"/>
      <c r="BB87" s="184">
        <v>250.4</v>
      </c>
      <c r="BC87" s="180">
        <v>37.954462322267901</v>
      </c>
      <c r="BD87" s="181" t="s">
        <v>55</v>
      </c>
      <c r="BE87" s="178">
        <v>1.1860769475708699</v>
      </c>
      <c r="BF87" s="179">
        <v>19.861163072085201</v>
      </c>
      <c r="BG87" s="168">
        <v>0.02</v>
      </c>
      <c r="BH87" s="168">
        <v>1.9E-2</v>
      </c>
      <c r="BI87" s="176">
        <v>0</v>
      </c>
      <c r="BJ87" s="176">
        <v>3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-8790.1266300000007</v>
      </c>
      <c r="M88" s="171">
        <v>-1747.70876</v>
      </c>
      <c r="N88" s="171">
        <v>-10537.83539</v>
      </c>
      <c r="O88" s="166">
        <v>-10444.766802184</v>
      </c>
      <c r="P88" s="172">
        <v>287.5</v>
      </c>
      <c r="Q88" s="173">
        <v>-36.329623659770597</v>
      </c>
      <c r="R88" s="174">
        <v>-10854.5828563004</v>
      </c>
      <c r="S88" s="168"/>
      <c r="T88" s="168"/>
      <c r="U88" s="175">
        <v>10828</v>
      </c>
      <c r="V88" s="176">
        <v>10886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-276.32885196569902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-45.8090100066998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25.144629837866699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-7930.2476800000004</v>
      </c>
      <c r="M89" s="171">
        <v>-1204.0251499999999</v>
      </c>
      <c r="N89" s="171">
        <v>-9134.2728299999999</v>
      </c>
      <c r="O89" s="166">
        <v>-5603.0680535743604</v>
      </c>
      <c r="P89" s="172">
        <v>264.70999999999998</v>
      </c>
      <c r="Q89" s="173">
        <v>-21.166816718576399</v>
      </c>
      <c r="R89" s="174">
        <v>-9605.5116592948198</v>
      </c>
      <c r="S89" s="168"/>
      <c r="T89" s="168"/>
      <c r="U89" s="175">
        <v>9566</v>
      </c>
      <c r="V89" s="176">
        <v>9653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-651.55650822723896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-46.953096768439899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-26.683326163413302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-30.966652326826601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3.1E-2</v>
      </c>
      <c r="G90" s="168">
        <v>2.4E-2</v>
      </c>
      <c r="H90" s="169"/>
      <c r="I90" s="170">
        <v>4</v>
      </c>
      <c r="J90" s="170">
        <v>3</v>
      </c>
      <c r="K90" s="167"/>
      <c r="L90" s="171">
        <v>1382.64159</v>
      </c>
      <c r="M90" s="171">
        <v>3871.95037</v>
      </c>
      <c r="N90" s="171">
        <v>5254.5919599999997</v>
      </c>
      <c r="O90" s="166">
        <v>1142.5146056173501</v>
      </c>
      <c r="P90" s="172">
        <v>265.83499999999998</v>
      </c>
      <c r="Q90" s="178">
        <v>4.29783363972897</v>
      </c>
      <c r="R90" s="179">
        <v>3919.4973748401499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2314.3428950000002</v>
      </c>
      <c r="Y90" s="166">
        <v>503.21139682637602</v>
      </c>
      <c r="Z90" s="177">
        <v>573</v>
      </c>
      <c r="AA90" s="188">
        <v>0.87820488102334404</v>
      </c>
      <c r="AB90" s="171">
        <v>-563.416607310058</v>
      </c>
      <c r="AC90" s="168"/>
      <c r="AD90" s="168"/>
      <c r="AE90" s="176">
        <v>321</v>
      </c>
      <c r="AF90" s="176">
        <v>849</v>
      </c>
      <c r="AG90" s="167"/>
      <c r="AH90" s="180">
        <v>264.39999999999998</v>
      </c>
      <c r="AI90" s="166">
        <v>57.488928545695799</v>
      </c>
      <c r="AJ90" s="181" t="s">
        <v>53</v>
      </c>
      <c r="AK90" s="182">
        <v>0.91252267532850495</v>
      </c>
      <c r="AL90" s="183">
        <v>-52.002877217336298</v>
      </c>
      <c r="AM90" s="168">
        <v>1E-3</v>
      </c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-23.3562862774187</v>
      </c>
      <c r="AW90" s="168"/>
      <c r="AX90" s="168"/>
      <c r="AY90" s="176">
        <v>17</v>
      </c>
      <c r="AZ90" s="176">
        <v>32</v>
      </c>
      <c r="BA90" s="167"/>
      <c r="BB90" s="184">
        <v>168.4</v>
      </c>
      <c r="BC90" s="180">
        <v>36.615490041963596</v>
      </c>
      <c r="BD90" s="181" t="s">
        <v>55</v>
      </c>
      <c r="BE90" s="178">
        <v>1.1442340638113599</v>
      </c>
      <c r="BF90" s="179">
        <v>7.68742744516251</v>
      </c>
      <c r="BG90" s="168">
        <v>0.02</v>
      </c>
      <c r="BH90" s="168">
        <v>1.4E-2</v>
      </c>
      <c r="BI90" s="176">
        <v>0</v>
      </c>
      <c r="BJ90" s="176">
        <v>9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0.02</v>
      </c>
      <c r="G91" s="168">
        <v>0.02</v>
      </c>
      <c r="H91" s="169"/>
      <c r="I91" s="170">
        <v>2</v>
      </c>
      <c r="J91" s="170">
        <v>2</v>
      </c>
      <c r="K91" s="167"/>
      <c r="L91" s="171">
        <v>-3443.7293399999999</v>
      </c>
      <c r="M91" s="171">
        <v>3350.1190299999998</v>
      </c>
      <c r="N91" s="171">
        <v>-93.610309999999998</v>
      </c>
      <c r="O91" s="166">
        <v>-15.9778093902528</v>
      </c>
      <c r="P91" s="172">
        <v>266.37799999999999</v>
      </c>
      <c r="Q91" s="173">
        <v>-5.9981715420390602E-2</v>
      </c>
      <c r="R91" s="174">
        <v>-1797.8373032355</v>
      </c>
      <c r="S91" s="168"/>
      <c r="T91" s="168"/>
      <c r="U91" s="175">
        <v>1655</v>
      </c>
      <c r="V91" s="176">
        <v>1967</v>
      </c>
      <c r="W91" s="167"/>
      <c r="X91" s="175">
        <v>2473.6033050000001</v>
      </c>
      <c r="Y91" s="166">
        <v>422.20522626609602</v>
      </c>
      <c r="Z91" s="177">
        <v>573</v>
      </c>
      <c r="AA91" s="188">
        <v>0.73683285561273304</v>
      </c>
      <c r="AB91" s="171">
        <v>-1192.32281173616</v>
      </c>
      <c r="AC91" s="168"/>
      <c r="AD91" s="168"/>
      <c r="AE91" s="176">
        <v>884</v>
      </c>
      <c r="AF91" s="176">
        <v>1555</v>
      </c>
      <c r="AG91" s="167"/>
      <c r="AH91" s="180">
        <v>290.7</v>
      </c>
      <c r="AI91" s="166">
        <v>49.617923386286101</v>
      </c>
      <c r="AJ91" s="181" t="s">
        <v>53</v>
      </c>
      <c r="AK91" s="188">
        <v>0.78758608549660503</v>
      </c>
      <c r="AL91" s="171">
        <v>-112.359939536436</v>
      </c>
      <c r="AM91" s="168"/>
      <c r="AN91" s="168"/>
      <c r="AO91" s="176">
        <v>79</v>
      </c>
      <c r="AP91" s="176">
        <v>153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-79.964429088618701</v>
      </c>
      <c r="AW91" s="168"/>
      <c r="AX91" s="168"/>
      <c r="AY91" s="176">
        <v>72</v>
      </c>
      <c r="AZ91" s="176">
        <v>91</v>
      </c>
      <c r="BA91" s="167"/>
      <c r="BB91" s="184">
        <v>229</v>
      </c>
      <c r="BC91" s="180">
        <v>39.086702633159703</v>
      </c>
      <c r="BD91" s="181" t="s">
        <v>55</v>
      </c>
      <c r="BE91" s="178">
        <v>1.2214594572862401</v>
      </c>
      <c r="BF91" s="179">
        <v>24.271141822762601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0.04</v>
      </c>
      <c r="G92" s="168">
        <v>0.03</v>
      </c>
      <c r="H92" s="169"/>
      <c r="I92" s="170">
        <v>5</v>
      </c>
      <c r="J92" s="170">
        <v>3</v>
      </c>
      <c r="K92" s="167"/>
      <c r="L92" s="171">
        <v>1648.2810899999999</v>
      </c>
      <c r="M92" s="171">
        <v>2332.2622299999998</v>
      </c>
      <c r="N92" s="171">
        <v>3980.5433200000002</v>
      </c>
      <c r="O92" s="166">
        <v>1226.35327856193</v>
      </c>
      <c r="P92" s="172">
        <v>247.02500000000001</v>
      </c>
      <c r="Q92" s="178">
        <v>4.9644905518143103</v>
      </c>
      <c r="R92" s="179">
        <v>3104.9744655379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1780.5033900000001</v>
      </c>
      <c r="Y92" s="166">
        <v>548.54978184665003</v>
      </c>
      <c r="Z92" s="177">
        <v>573</v>
      </c>
      <c r="AA92" s="182">
        <v>0.95732946221055804</v>
      </c>
      <c r="AB92" s="183">
        <v>-250.46899581837599</v>
      </c>
      <c r="AC92" s="168">
        <v>5.0000000000000001E-3</v>
      </c>
      <c r="AD92" s="168"/>
      <c r="AE92" s="176">
        <v>80</v>
      </c>
      <c r="AF92" s="176">
        <v>452</v>
      </c>
      <c r="AG92" s="167"/>
      <c r="AH92" s="180">
        <v>195.8</v>
      </c>
      <c r="AI92" s="166">
        <v>60.323416337653804</v>
      </c>
      <c r="AJ92" s="181" t="s">
        <v>53</v>
      </c>
      <c r="AK92" s="182">
        <v>0.95751454504212397</v>
      </c>
      <c r="AL92" s="183">
        <v>-27.500628807256</v>
      </c>
      <c r="AM92" s="168">
        <v>5.0000000000000001E-3</v>
      </c>
      <c r="AN92" s="168"/>
      <c r="AO92" s="176">
        <v>9</v>
      </c>
      <c r="AP92" s="176">
        <v>50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-30.111270808192</v>
      </c>
      <c r="AW92" s="168"/>
      <c r="AX92" s="168"/>
      <c r="AY92" s="176">
        <v>26</v>
      </c>
      <c r="AZ92" s="176">
        <v>36</v>
      </c>
      <c r="BA92" s="167"/>
      <c r="BB92" s="184">
        <v>142.6</v>
      </c>
      <c r="BC92" s="180">
        <v>43.9331928996396</v>
      </c>
      <c r="BD92" s="181" t="s">
        <v>55</v>
      </c>
      <c r="BE92" s="178">
        <v>1.3729122781137399</v>
      </c>
      <c r="BF92" s="179">
        <v>29.177458383615999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3828.3200099999999</v>
      </c>
      <c r="M93" s="171">
        <v>3035.2281499999999</v>
      </c>
      <c r="N93" s="171">
        <v>6863.5481600000003</v>
      </c>
      <c r="O93" s="166">
        <v>1148.9854288474301</v>
      </c>
      <c r="P93" s="172">
        <v>287.5</v>
      </c>
      <c r="Q93" s="178">
        <v>3.9964710568606301</v>
      </c>
      <c r="R93" s="179">
        <v>4988.1449645099301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2211.465655</v>
      </c>
      <c r="Y93" s="166">
        <v>370.20820059220603</v>
      </c>
      <c r="Z93" s="177">
        <v>573</v>
      </c>
      <c r="AA93" s="173">
        <v>0.64608761010856097</v>
      </c>
      <c r="AB93" s="174">
        <v>-1526.2944528810699</v>
      </c>
      <c r="AC93" s="168"/>
      <c r="AD93" s="168"/>
      <c r="AE93" s="176">
        <v>1212</v>
      </c>
      <c r="AF93" s="176">
        <v>1896</v>
      </c>
      <c r="AG93" s="167"/>
      <c r="AH93" s="180">
        <v>320.60000000000002</v>
      </c>
      <c r="AI93" s="166">
        <v>53.669722991859501</v>
      </c>
      <c r="AJ93" s="181" t="s">
        <v>53</v>
      </c>
      <c r="AK93" s="188">
        <v>0.85190036495014998</v>
      </c>
      <c r="AL93" s="171">
        <v>-90.357917620432303</v>
      </c>
      <c r="AM93" s="168"/>
      <c r="AN93" s="168"/>
      <c r="AO93" s="176">
        <v>56</v>
      </c>
      <c r="AP93" s="176">
        <v>132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-71.970264792490795</v>
      </c>
      <c r="AW93" s="168"/>
      <c r="AX93" s="168"/>
      <c r="AY93" s="176">
        <v>64</v>
      </c>
      <c r="AZ93" s="176">
        <v>83</v>
      </c>
      <c r="BA93" s="167"/>
      <c r="BB93" s="184">
        <v>143.19999999999999</v>
      </c>
      <c r="BC93" s="180">
        <v>23.9722530643614</v>
      </c>
      <c r="BD93" s="181" t="s">
        <v>55</v>
      </c>
      <c r="BE93" s="188">
        <v>0.74913290826129497</v>
      </c>
      <c r="BF93" s="171">
        <v>-65.540529584981499</v>
      </c>
      <c r="BG93" s="168"/>
      <c r="BH93" s="168"/>
      <c r="BI93" s="176">
        <v>48</v>
      </c>
      <c r="BJ93" s="176">
        <v>87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0.01</v>
      </c>
      <c r="G94" s="168">
        <v>6.0000000000000001E-3</v>
      </c>
      <c r="H94" s="169"/>
      <c r="I94" s="170">
        <v>2</v>
      </c>
      <c r="J94" s="170">
        <v>2</v>
      </c>
      <c r="K94" s="167"/>
      <c r="L94" s="171">
        <v>2720.60277</v>
      </c>
      <c r="M94" s="171">
        <v>-1001.14422</v>
      </c>
      <c r="N94" s="171">
        <v>1719.4585500000001</v>
      </c>
      <c r="O94" s="166">
        <v>321.55698747826</v>
      </c>
      <c r="P94" s="172">
        <v>287.5</v>
      </c>
      <c r="Q94" s="178">
        <v>1.1184590868809099</v>
      </c>
      <c r="R94" s="179">
        <v>40.676770117216201</v>
      </c>
      <c r="S94" s="168">
        <v>0.01</v>
      </c>
      <c r="T94" s="168">
        <v>6.0000000000000001E-3</v>
      </c>
      <c r="U94" s="175">
        <v>0</v>
      </c>
      <c r="V94" s="176">
        <v>126</v>
      </c>
      <c r="W94" s="167"/>
      <c r="X94" s="175">
        <v>2406.7459749999998</v>
      </c>
      <c r="Y94" s="166">
        <v>450.08702614344998</v>
      </c>
      <c r="Z94" s="177">
        <v>573</v>
      </c>
      <c r="AA94" s="188">
        <v>0.78549219222242594</v>
      </c>
      <c r="AB94" s="171">
        <v>-939.13910281855703</v>
      </c>
      <c r="AC94" s="168"/>
      <c r="AD94" s="168"/>
      <c r="AE94" s="176">
        <v>658</v>
      </c>
      <c r="AF94" s="176">
        <v>1271</v>
      </c>
      <c r="AG94" s="167"/>
      <c r="AH94" s="180">
        <v>302.45</v>
      </c>
      <c r="AI94" s="166">
        <v>56.561358145446398</v>
      </c>
      <c r="AJ94" s="181" t="s">
        <v>53</v>
      </c>
      <c r="AK94" s="188">
        <v>0.89779933564200598</v>
      </c>
      <c r="AL94" s="171">
        <v>-65.422181330836196</v>
      </c>
      <c r="AM94" s="168"/>
      <c r="AN94" s="168"/>
      <c r="AO94" s="176">
        <v>35</v>
      </c>
      <c r="AP94" s="176">
        <v>102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-75.327855576085398</v>
      </c>
      <c r="AW94" s="168"/>
      <c r="AX94" s="168"/>
      <c r="AY94" s="176">
        <v>68</v>
      </c>
      <c r="AZ94" s="176">
        <v>85</v>
      </c>
      <c r="BA94" s="167"/>
      <c r="BB94" s="184">
        <v>142</v>
      </c>
      <c r="BC94" s="180">
        <v>26.555506221370099</v>
      </c>
      <c r="BD94" s="181" t="s">
        <v>55</v>
      </c>
      <c r="BE94" s="188">
        <v>0.82985956941781502</v>
      </c>
      <c r="BF94" s="171">
        <v>-44.855711152170798</v>
      </c>
      <c r="BG94" s="168"/>
      <c r="BH94" s="168"/>
      <c r="BI94" s="176">
        <v>30</v>
      </c>
      <c r="BJ94" s="176">
        <v>64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4.1000000000000002E-2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1523.68885</v>
      </c>
      <c r="M95" s="171">
        <v>740.89972</v>
      </c>
      <c r="N95" s="171">
        <v>2264.5885699999999</v>
      </c>
      <c r="O95" s="166">
        <v>1219.0457079774301</v>
      </c>
      <c r="P95" s="172">
        <v>247.02500000000001</v>
      </c>
      <c r="Q95" s="178">
        <v>4.9349082399653099</v>
      </c>
      <c r="R95" s="179">
        <v>1763.4788029706999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1074.056</v>
      </c>
      <c r="Y95" s="166">
        <v>578.17273047854701</v>
      </c>
      <c r="Z95" s="177">
        <v>573</v>
      </c>
      <c r="AA95" s="182">
        <v>1.0090274528421399</v>
      </c>
      <c r="AB95" s="183">
        <v>-88.319858750290706</v>
      </c>
      <c r="AC95" s="168">
        <v>1.0999999999999999E-2</v>
      </c>
      <c r="AD95" s="168">
        <v>1E-3</v>
      </c>
      <c r="AE95" s="176">
        <v>0</v>
      </c>
      <c r="AF95" s="176">
        <v>204</v>
      </c>
      <c r="AG95" s="167"/>
      <c r="AH95" s="180">
        <v>100.7</v>
      </c>
      <c r="AI95" s="166">
        <v>54.207596213968102</v>
      </c>
      <c r="AJ95" s="181" t="s">
        <v>53</v>
      </c>
      <c r="AK95" s="188">
        <v>0.86043803514234996</v>
      </c>
      <c r="AL95" s="171">
        <v>-27.1004870877283</v>
      </c>
      <c r="AM95" s="168"/>
      <c r="AN95" s="168"/>
      <c r="AO95" s="176">
        <v>17</v>
      </c>
      <c r="AP95" s="176">
        <v>40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-6.5572665619627504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28.085466876074499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5.8999999999999997E-2</v>
      </c>
      <c r="G96" s="168">
        <v>3.9E-2</v>
      </c>
      <c r="H96" s="169"/>
      <c r="I96" s="170">
        <v>5</v>
      </c>
      <c r="J96" s="170">
        <v>5</v>
      </c>
      <c r="K96" s="167"/>
      <c r="L96" s="171">
        <v>1446.9458999999999</v>
      </c>
      <c r="M96" s="171">
        <v>1103.84086</v>
      </c>
      <c r="N96" s="171">
        <v>2550.78676</v>
      </c>
      <c r="O96" s="166">
        <v>771.21112840292699</v>
      </c>
      <c r="P96" s="172">
        <v>248.167</v>
      </c>
      <c r="Q96" s="178">
        <v>3.10762965423657</v>
      </c>
      <c r="R96" s="179">
        <v>1654.4575792938499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2022.3403000000001</v>
      </c>
      <c r="Y96" s="166">
        <v>611.43932892991495</v>
      </c>
      <c r="Z96" s="177">
        <v>573</v>
      </c>
      <c r="AA96" s="182">
        <v>1.0670843436822299</v>
      </c>
      <c r="AB96" s="183">
        <v>-47.220199762757403</v>
      </c>
      <c r="AC96" s="168">
        <v>1.7000000000000001E-2</v>
      </c>
      <c r="AD96" s="168">
        <v>7.0000000000000001E-3</v>
      </c>
      <c r="AE96" s="176">
        <v>0</v>
      </c>
      <c r="AF96" s="176">
        <v>252</v>
      </c>
      <c r="AG96" s="167"/>
      <c r="AH96" s="180">
        <v>212.75</v>
      </c>
      <c r="AI96" s="166">
        <v>64.323357067966995</v>
      </c>
      <c r="AJ96" s="181" t="s">
        <v>53</v>
      </c>
      <c r="AK96" s="182">
        <v>1.0210056677455099</v>
      </c>
      <c r="AL96" s="183">
        <v>-14.7933010210362</v>
      </c>
      <c r="AM96" s="168">
        <v>1.2E-2</v>
      </c>
      <c r="AN96" s="168">
        <v>2E-3</v>
      </c>
      <c r="AO96" s="176">
        <v>0</v>
      </c>
      <c r="AP96" s="176">
        <v>38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-43.188774862485403</v>
      </c>
      <c r="AW96" s="168"/>
      <c r="AX96" s="168"/>
      <c r="AY96" s="176">
        <v>39</v>
      </c>
      <c r="AZ96" s="176">
        <v>49</v>
      </c>
      <c r="BA96" s="167"/>
      <c r="BB96" s="184">
        <v>129.6</v>
      </c>
      <c r="BC96" s="180">
        <v>39.183582025892001</v>
      </c>
      <c r="BD96" s="181" t="s">
        <v>55</v>
      </c>
      <c r="BE96" s="178">
        <v>1.2244869383091299</v>
      </c>
      <c r="BF96" s="179">
        <v>14.0224502750292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1886.5208700000001</v>
      </c>
      <c r="M97" s="171">
        <v>1447.41742</v>
      </c>
      <c r="N97" s="171">
        <v>3333.9382900000001</v>
      </c>
      <c r="O97" s="166">
        <v>1091.3807614473999</v>
      </c>
      <c r="P97" s="172">
        <v>285.53899999999999</v>
      </c>
      <c r="Q97" s="178">
        <v>3.8221775710057102</v>
      </c>
      <c r="R97" s="179">
        <v>2381.4287466712599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1066.3833299999999</v>
      </c>
      <c r="Y97" s="166">
        <v>349.08572068687499</v>
      </c>
      <c r="Z97" s="177">
        <v>573</v>
      </c>
      <c r="AA97" s="173">
        <v>0.60922464343259097</v>
      </c>
      <c r="AB97" s="174">
        <v>-845.04722178930194</v>
      </c>
      <c r="AC97" s="168"/>
      <c r="AD97" s="168"/>
      <c r="AE97" s="176">
        <v>685</v>
      </c>
      <c r="AF97" s="176">
        <v>1035</v>
      </c>
      <c r="AG97" s="167"/>
      <c r="AH97" s="180">
        <v>141.5</v>
      </c>
      <c r="AI97" s="166">
        <v>46.320706717342198</v>
      </c>
      <c r="AJ97" s="181" t="s">
        <v>53</v>
      </c>
      <c r="AK97" s="188">
        <v>0.73524931297368601</v>
      </c>
      <c r="AL97" s="171">
        <v>-68.657285798823906</v>
      </c>
      <c r="AM97" s="168"/>
      <c r="AN97" s="168"/>
      <c r="AO97" s="176">
        <v>51</v>
      </c>
      <c r="AP97" s="176">
        <v>90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-35.973278933034599</v>
      </c>
      <c r="AW97" s="168"/>
      <c r="AX97" s="168"/>
      <c r="AY97" s="176">
        <v>32</v>
      </c>
      <c r="AZ97" s="176">
        <v>42</v>
      </c>
      <c r="BA97" s="167"/>
      <c r="BB97" s="184">
        <v>91.6</v>
      </c>
      <c r="BC97" s="180">
        <v>29.985701309601001</v>
      </c>
      <c r="BD97" s="181" t="s">
        <v>55</v>
      </c>
      <c r="BE97" s="182">
        <v>0.93705316592503296</v>
      </c>
      <c r="BF97" s="183">
        <v>-15.146557866069299</v>
      </c>
      <c r="BG97" s="168">
        <v>3.0000000000000001E-3</v>
      </c>
      <c r="BH97" s="168"/>
      <c r="BI97" s="176">
        <v>7</v>
      </c>
      <c r="BJ97" s="176">
        <v>26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3.7999999999999999E-2</v>
      </c>
      <c r="G98" s="168">
        <v>2.9000000000000001E-2</v>
      </c>
      <c r="H98" s="169"/>
      <c r="I98" s="170">
        <v>4</v>
      </c>
      <c r="J98" s="170">
        <v>3</v>
      </c>
      <c r="K98" s="167"/>
      <c r="L98" s="171">
        <v>413.00596999999999</v>
      </c>
      <c r="M98" s="171">
        <v>619.86054000000001</v>
      </c>
      <c r="N98" s="171">
        <v>1032.8665100000001</v>
      </c>
      <c r="O98" s="166">
        <v>376.245789387716</v>
      </c>
      <c r="P98" s="172">
        <v>287.5</v>
      </c>
      <c r="Q98" s="178">
        <v>1.30868100656597</v>
      </c>
      <c r="R98" s="179">
        <v>171.013832944933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699.65944000000002</v>
      </c>
      <c r="Y98" s="166">
        <v>254.867319016247</v>
      </c>
      <c r="Z98" s="177">
        <v>573</v>
      </c>
      <c r="AA98" s="173">
        <v>0.444794623065003</v>
      </c>
      <c r="AB98" s="174">
        <v>-1018.05041722627</v>
      </c>
      <c r="AC98" s="168"/>
      <c r="AD98" s="168"/>
      <c r="AE98" s="176">
        <v>874</v>
      </c>
      <c r="AF98" s="176">
        <v>1188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-19.458151841632102</v>
      </c>
      <c r="AM98" s="168">
        <v>8.0000000000000002E-3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-24.363975070890699</v>
      </c>
      <c r="AW98" s="168"/>
      <c r="AX98" s="168"/>
      <c r="AY98" s="176">
        <v>21</v>
      </c>
      <c r="AZ98" s="176">
        <v>30</v>
      </c>
      <c r="BA98" s="167"/>
      <c r="BB98" s="184">
        <v>104.4</v>
      </c>
      <c r="BC98" s="180">
        <v>38.030142357968003</v>
      </c>
      <c r="BD98" s="181" t="s">
        <v>55</v>
      </c>
      <c r="BE98" s="178">
        <v>1.1884419486865001</v>
      </c>
      <c r="BF98" s="179">
        <v>8.4720498582186092</v>
      </c>
      <c r="BG98" s="168">
        <v>0.02</v>
      </c>
      <c r="BH98" s="168">
        <v>1.9E-2</v>
      </c>
      <c r="BI98" s="176">
        <v>0</v>
      </c>
      <c r="BJ98" s="176">
        <v>2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4.2999999999999997E-2</v>
      </c>
      <c r="G99" s="168">
        <v>3.2000000000000001E-2</v>
      </c>
      <c r="H99" s="169"/>
      <c r="I99" s="170">
        <v>5</v>
      </c>
      <c r="J99" s="170">
        <v>4</v>
      </c>
      <c r="K99" s="167"/>
      <c r="L99" s="171">
        <v>1727.7213099999999</v>
      </c>
      <c r="M99" s="171">
        <v>29.659949999999998</v>
      </c>
      <c r="N99" s="171">
        <v>1757.3812600000001</v>
      </c>
      <c r="O99" s="166">
        <v>467.82365896424301</v>
      </c>
      <c r="P99" s="172">
        <v>261.89100000000002</v>
      </c>
      <c r="Q99" s="178">
        <v>1.7863296522761101</v>
      </c>
      <c r="R99" s="179">
        <v>683.07768256413101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2194.4523450000002</v>
      </c>
      <c r="Y99" s="166">
        <v>584.1741623332</v>
      </c>
      <c r="Z99" s="177">
        <v>573</v>
      </c>
      <c r="AA99" s="182">
        <v>1.0195011559043601</v>
      </c>
      <c r="AB99" s="183">
        <v>-156.052062829032</v>
      </c>
      <c r="AC99" s="168">
        <v>1.2E-2</v>
      </c>
      <c r="AD99" s="168">
        <v>2E-3</v>
      </c>
      <c r="AE99" s="176">
        <v>0</v>
      </c>
      <c r="AF99" s="176">
        <v>389</v>
      </c>
      <c r="AG99" s="167"/>
      <c r="AH99" s="180">
        <v>217.85</v>
      </c>
      <c r="AI99" s="166">
        <v>57.992756850815901</v>
      </c>
      <c r="AJ99" s="181" t="s">
        <v>53</v>
      </c>
      <c r="AK99" s="182">
        <v>0.92051995001294995</v>
      </c>
      <c r="AL99" s="183">
        <v>-40.582421803191998</v>
      </c>
      <c r="AM99" s="168">
        <v>1E-3</v>
      </c>
      <c r="AN99" s="168"/>
      <c r="AO99" s="176">
        <v>19</v>
      </c>
      <c r="AP99" s="176">
        <v>67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-41.633630934144001</v>
      </c>
      <c r="AW99" s="168"/>
      <c r="AX99" s="168"/>
      <c r="AY99" s="176">
        <v>37</v>
      </c>
      <c r="AZ99" s="176">
        <v>49</v>
      </c>
      <c r="BA99" s="167"/>
      <c r="BB99" s="184">
        <v>154</v>
      </c>
      <c r="BC99" s="180">
        <v>40.9955683039965</v>
      </c>
      <c r="BD99" s="181" t="s">
        <v>55</v>
      </c>
      <c r="BE99" s="178">
        <v>1.2811115094998899</v>
      </c>
      <c r="BF99" s="179">
        <v>22.732738131712001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1494.0301099999999</v>
      </c>
      <c r="M100" s="171">
        <v>-154.24280999999999</v>
      </c>
      <c r="N100" s="171">
        <v>1339.7873</v>
      </c>
      <c r="O100" s="166">
        <v>470.94729845104399</v>
      </c>
      <c r="P100" s="172">
        <v>228.56200000000001</v>
      </c>
      <c r="Q100" s="178">
        <v>2.0604794254996199</v>
      </c>
      <c r="R100" s="179">
        <v>629.735205572876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952.90559499999995</v>
      </c>
      <c r="Y100" s="166">
        <v>334.95489593320798</v>
      </c>
      <c r="Z100" s="177">
        <v>573</v>
      </c>
      <c r="AA100" s="173">
        <v>0.58456351820804298</v>
      </c>
      <c r="AB100" s="174">
        <v>-827.17967773449698</v>
      </c>
      <c r="AC100" s="168"/>
      <c r="AD100" s="168"/>
      <c r="AE100" s="176">
        <v>678</v>
      </c>
      <c r="AF100" s="176">
        <v>1004</v>
      </c>
      <c r="AG100" s="167"/>
      <c r="AH100" s="180">
        <v>106.3</v>
      </c>
      <c r="AI100" s="166">
        <v>37.3654070503176</v>
      </c>
      <c r="AJ100" s="181" t="s">
        <v>53</v>
      </c>
      <c r="AK100" s="173">
        <v>0.59310169921139</v>
      </c>
      <c r="AL100" s="174">
        <v>-89.416181818976099</v>
      </c>
      <c r="AM100" s="168"/>
      <c r="AN100" s="168"/>
      <c r="AO100" s="176">
        <v>73</v>
      </c>
      <c r="AP100" s="176">
        <v>109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-48.705696969898703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-50.011393939797401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1398.3889799999999</v>
      </c>
      <c r="M101" s="171">
        <v>353.37722000000002</v>
      </c>
      <c r="N101" s="171">
        <v>1751.7662</v>
      </c>
      <c r="O101" s="166">
        <v>713.06809110635095</v>
      </c>
      <c r="P101" s="172">
        <v>287.5</v>
      </c>
      <c r="Q101" s="178">
        <v>2.4802368386307898</v>
      </c>
      <c r="R101" s="179">
        <v>980.49764185051799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740.01513499999999</v>
      </c>
      <c r="Y101" s="166">
        <v>301.22808609063202</v>
      </c>
      <c r="Z101" s="177">
        <v>573</v>
      </c>
      <c r="AA101" s="173">
        <v>0.525703466126757</v>
      </c>
      <c r="AB101" s="174">
        <v>-797.15663480748901</v>
      </c>
      <c r="AC101" s="168"/>
      <c r="AD101" s="168"/>
      <c r="AE101" s="176">
        <v>668</v>
      </c>
      <c r="AF101" s="176">
        <v>950</v>
      </c>
      <c r="AG101" s="167"/>
      <c r="AH101" s="180">
        <v>87.3</v>
      </c>
      <c r="AI101" s="166">
        <v>35.536046050885403</v>
      </c>
      <c r="AJ101" s="181" t="s">
        <v>53</v>
      </c>
      <c r="AK101" s="173">
        <v>0.56406422302992598</v>
      </c>
      <c r="AL101" s="174">
        <v>-81.708414481451697</v>
      </c>
      <c r="AM101" s="168"/>
      <c r="AN101" s="168"/>
      <c r="AO101" s="176">
        <v>68</v>
      </c>
      <c r="AP101" s="176">
        <v>99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-41.4227719317973</v>
      </c>
      <c r="AW101" s="168"/>
      <c r="AX101" s="168"/>
      <c r="AY101" s="176">
        <v>38</v>
      </c>
      <c r="AZ101" s="176">
        <v>46</v>
      </c>
      <c r="BA101" s="167"/>
      <c r="BB101" s="184">
        <v>68.400000000000006</v>
      </c>
      <c r="BC101" s="180">
        <v>27.842675256363801</v>
      </c>
      <c r="BD101" s="181" t="s">
        <v>55</v>
      </c>
      <c r="BE101" s="188">
        <v>0.87008360176136901</v>
      </c>
      <c r="BF101" s="171">
        <v>-17.445543863594501</v>
      </c>
      <c r="BG101" s="168"/>
      <c r="BH101" s="168"/>
      <c r="BI101" s="176">
        <v>11</v>
      </c>
      <c r="BJ101" s="176">
        <v>26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6038.06945</v>
      </c>
      <c r="M102" s="171">
        <v>-242.11984000000001</v>
      </c>
      <c r="N102" s="171">
        <v>5795.9496099999997</v>
      </c>
      <c r="O102" s="166">
        <v>1450.1199228369701</v>
      </c>
      <c r="P102" s="172">
        <v>274.60399999999998</v>
      </c>
      <c r="Q102" s="178">
        <v>5.2807676612029297</v>
      </c>
      <c r="R102" s="179">
        <v>4597.4161049909499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1696.637375</v>
      </c>
      <c r="Y102" s="166">
        <v>424.49086428778099</v>
      </c>
      <c r="Z102" s="177">
        <v>573</v>
      </c>
      <c r="AA102" s="188">
        <v>0.74082175268373596</v>
      </c>
      <c r="AB102" s="171">
        <v>-804.27192847039396</v>
      </c>
      <c r="AC102" s="168"/>
      <c r="AD102" s="168"/>
      <c r="AE102" s="176">
        <v>594</v>
      </c>
      <c r="AF102" s="176">
        <v>1052</v>
      </c>
      <c r="AG102" s="167"/>
      <c r="AH102" s="180">
        <v>128.30000000000001</v>
      </c>
      <c r="AI102" s="166">
        <v>32.100069638111201</v>
      </c>
      <c r="AJ102" s="181" t="s">
        <v>53</v>
      </c>
      <c r="AK102" s="173">
        <v>0.50952491489065499</v>
      </c>
      <c r="AL102" s="174">
        <v>-146.669085721876</v>
      </c>
      <c r="AM102" s="168"/>
      <c r="AN102" s="168"/>
      <c r="AO102" s="176">
        <v>124</v>
      </c>
      <c r="AP102" s="176">
        <v>174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-61.833418596031997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-42.466837192063899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1.0999999999999999E-2</v>
      </c>
      <c r="H103" s="169"/>
      <c r="I103" s="170">
        <v>3</v>
      </c>
      <c r="J103" s="170">
        <v>3</v>
      </c>
      <c r="K103" s="167"/>
      <c r="L103" s="171">
        <v>3009.7157299999999</v>
      </c>
      <c r="M103" s="171">
        <v>1623.58644</v>
      </c>
      <c r="N103" s="171">
        <v>4633.3021699999999</v>
      </c>
      <c r="O103" s="166">
        <v>1486.4544924506399</v>
      </c>
      <c r="P103" s="172">
        <v>254.25200000000001</v>
      </c>
      <c r="Q103" s="178">
        <v>5.8463826929606801</v>
      </c>
      <c r="R103" s="179">
        <v>3767.88397291003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1388.4493050000001</v>
      </c>
      <c r="Y103" s="166">
        <v>445.44185361370802</v>
      </c>
      <c r="Z103" s="177">
        <v>573</v>
      </c>
      <c r="AA103" s="188">
        <v>0.77738543388081704</v>
      </c>
      <c r="AB103" s="171">
        <v>-561.91736638331304</v>
      </c>
      <c r="AC103" s="168"/>
      <c r="AD103" s="168"/>
      <c r="AE103" s="176">
        <v>398</v>
      </c>
      <c r="AF103" s="176">
        <v>755</v>
      </c>
      <c r="AG103" s="167"/>
      <c r="AH103" s="180">
        <v>99.8</v>
      </c>
      <c r="AI103" s="166">
        <v>32.017803480875401</v>
      </c>
      <c r="AJ103" s="181" t="s">
        <v>53</v>
      </c>
      <c r="AK103" s="173">
        <v>0.508219102871038</v>
      </c>
      <c r="AL103" s="174">
        <v>-114.63822041387201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-22.060500422570701</v>
      </c>
      <c r="AW103" s="168"/>
      <c r="AX103" s="168"/>
      <c r="AY103" s="176">
        <v>18</v>
      </c>
      <c r="AZ103" s="176">
        <v>28</v>
      </c>
      <c r="BA103" s="167"/>
      <c r="BB103" s="184">
        <v>100.8</v>
      </c>
      <c r="BC103" s="180">
        <v>32.338623155032501</v>
      </c>
      <c r="BD103" s="181" t="s">
        <v>55</v>
      </c>
      <c r="BE103" s="182">
        <v>1.0105819735947701</v>
      </c>
      <c r="BF103" s="183">
        <v>-8.1210008451413795</v>
      </c>
      <c r="BG103" s="168">
        <v>1.0999999999999999E-2</v>
      </c>
      <c r="BH103" s="168">
        <v>1E-3</v>
      </c>
      <c r="BI103" s="176">
        <v>0</v>
      </c>
      <c r="BJ103" s="176">
        <v>19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0.05</v>
      </c>
      <c r="G104" s="168">
        <v>3.4000000000000002E-2</v>
      </c>
      <c r="H104" s="169"/>
      <c r="I104" s="170">
        <v>5</v>
      </c>
      <c r="J104" s="170">
        <v>4</v>
      </c>
      <c r="K104" s="167"/>
      <c r="L104" s="171">
        <v>1311.7811899999999</v>
      </c>
      <c r="M104" s="171">
        <v>1365.7141999999999</v>
      </c>
      <c r="N104" s="171">
        <v>2677.49539</v>
      </c>
      <c r="O104" s="166">
        <v>760.88828758658099</v>
      </c>
      <c r="P104" s="172">
        <v>274.60399999999998</v>
      </c>
      <c r="Q104" s="178">
        <v>2.7708565337233999</v>
      </c>
      <c r="R104" s="179">
        <v>1622.28920003857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2348.4531550000002</v>
      </c>
      <c r="Y104" s="166">
        <v>667.38135432802903</v>
      </c>
      <c r="Z104" s="177">
        <v>573</v>
      </c>
      <c r="AA104" s="178">
        <v>1.1647144054590399</v>
      </c>
      <c r="AB104" s="179">
        <v>146.61652171025199</v>
      </c>
      <c r="AC104" s="168">
        <v>0.02</v>
      </c>
      <c r="AD104" s="168">
        <v>1.6E-2</v>
      </c>
      <c r="AE104" s="176">
        <v>0</v>
      </c>
      <c r="AF104" s="176">
        <v>72</v>
      </c>
      <c r="AG104" s="167"/>
      <c r="AH104" s="180">
        <v>205.4</v>
      </c>
      <c r="AI104" s="166">
        <v>58.370391543525201</v>
      </c>
      <c r="AJ104" s="181" t="s">
        <v>53</v>
      </c>
      <c r="AK104" s="182">
        <v>0.92651415148452698</v>
      </c>
      <c r="AL104" s="183">
        <v>-36.686750256987999</v>
      </c>
      <c r="AM104" s="168">
        <v>2E-3</v>
      </c>
      <c r="AN104" s="168"/>
      <c r="AO104" s="176">
        <v>17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-37.982349271616002</v>
      </c>
      <c r="AW104" s="168"/>
      <c r="AX104" s="168"/>
      <c r="AY104" s="176">
        <v>33</v>
      </c>
      <c r="AZ104" s="176">
        <v>45</v>
      </c>
      <c r="BA104" s="167"/>
      <c r="BB104" s="184">
        <v>121.4</v>
      </c>
      <c r="BC104" s="180">
        <v>34.499345342667802</v>
      </c>
      <c r="BD104" s="181" t="s">
        <v>55</v>
      </c>
      <c r="BE104" s="182">
        <v>1.0781045419583699</v>
      </c>
      <c r="BF104" s="183">
        <v>-1.56469854323201</v>
      </c>
      <c r="BG104" s="168">
        <v>1.7999999999999999E-2</v>
      </c>
      <c r="BH104" s="168">
        <v>8.0000000000000002E-3</v>
      </c>
      <c r="BI104" s="176">
        <v>0</v>
      </c>
      <c r="BJ104" s="176">
        <v>14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3.3000000000000002E-2</v>
      </c>
      <c r="G105" s="168">
        <v>1.4999999999999999E-2</v>
      </c>
      <c r="H105" s="169"/>
      <c r="I105" s="170">
        <v>4</v>
      </c>
      <c r="J105" s="170">
        <v>3</v>
      </c>
      <c r="K105" s="167"/>
      <c r="L105" s="171">
        <v>2728.6725000000001</v>
      </c>
      <c r="M105" s="171">
        <v>2489.6818199999998</v>
      </c>
      <c r="N105" s="171">
        <v>5218.3543200000004</v>
      </c>
      <c r="O105" s="166">
        <v>1592.5035621386</v>
      </c>
      <c r="P105" s="172">
        <v>246.58500000000001</v>
      </c>
      <c r="Q105" s="178">
        <v>6.4582337211857999</v>
      </c>
      <c r="R105" s="179">
        <v>4336.0011622400698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1847.4322500000001</v>
      </c>
      <c r="Y105" s="166">
        <v>563.78740471090396</v>
      </c>
      <c r="Z105" s="177">
        <v>573</v>
      </c>
      <c r="AA105" s="182">
        <v>0.98392217227033896</v>
      </c>
      <c r="AB105" s="183">
        <v>-202.92912395398099</v>
      </c>
      <c r="AC105" s="168">
        <v>8.0000000000000002E-3</v>
      </c>
      <c r="AD105" s="168"/>
      <c r="AE105" s="176">
        <v>31</v>
      </c>
      <c r="AF105" s="176">
        <v>406</v>
      </c>
      <c r="AG105" s="167"/>
      <c r="AH105" s="180">
        <v>126.8</v>
      </c>
      <c r="AI105" s="166">
        <v>38.6960024744305</v>
      </c>
      <c r="AJ105" s="181" t="s">
        <v>53</v>
      </c>
      <c r="AK105" s="173">
        <v>0.61422226149889603</v>
      </c>
      <c r="AL105" s="174">
        <v>-98.632402371903694</v>
      </c>
      <c r="AM105" s="168"/>
      <c r="AN105" s="168"/>
      <c r="AO105" s="176">
        <v>80</v>
      </c>
      <c r="AP105" s="176">
        <v>121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-44.452673618261301</v>
      </c>
      <c r="AW105" s="168"/>
      <c r="AX105" s="168"/>
      <c r="AY105" s="176">
        <v>40</v>
      </c>
      <c r="AZ105" s="176">
        <v>51</v>
      </c>
      <c r="BA105" s="167"/>
      <c r="BB105" s="184">
        <v>110</v>
      </c>
      <c r="BC105" s="180">
        <v>33.569087320089501</v>
      </c>
      <c r="BD105" s="181" t="s">
        <v>55</v>
      </c>
      <c r="BE105" s="182">
        <v>1.0490339787528</v>
      </c>
      <c r="BF105" s="183">
        <v>-4.5053472365225202</v>
      </c>
      <c r="BG105" s="168">
        <v>1.4999999999999999E-2</v>
      </c>
      <c r="BH105" s="168">
        <v>5.0000000000000001E-3</v>
      </c>
      <c r="BI105" s="176">
        <v>0</v>
      </c>
      <c r="BJ105" s="176">
        <v>16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1082.65724</v>
      </c>
      <c r="M106" s="171">
        <v>351.87522000000001</v>
      </c>
      <c r="N106" s="171">
        <v>1434.5324599999999</v>
      </c>
      <c r="O106" s="166">
        <v>568.69771357010904</v>
      </c>
      <c r="P106" s="172">
        <v>260.82400000000001</v>
      </c>
      <c r="Q106" s="178">
        <v>2.1803887432525699</v>
      </c>
      <c r="R106" s="179">
        <v>716.07826178983498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1236.1225099999999</v>
      </c>
      <c r="Y106" s="166">
        <v>490.04122578693301</v>
      </c>
      <c r="Z106" s="177">
        <v>573</v>
      </c>
      <c r="AA106" s="188">
        <v>0.85522028933147098</v>
      </c>
      <c r="AB106" s="171">
        <v>-342.23782330684497</v>
      </c>
      <c r="AC106" s="168"/>
      <c r="AD106" s="168"/>
      <c r="AE106" s="176">
        <v>210</v>
      </c>
      <c r="AF106" s="176">
        <v>499</v>
      </c>
      <c r="AG106" s="167"/>
      <c r="AH106" s="180">
        <v>109.7</v>
      </c>
      <c r="AI106" s="166">
        <v>43.488830624746498</v>
      </c>
      <c r="AJ106" s="181" t="s">
        <v>53</v>
      </c>
      <c r="AK106" s="173">
        <v>0.69029889880549999</v>
      </c>
      <c r="AL106" s="174">
        <v>-63.836999997087702</v>
      </c>
      <c r="AM106" s="168"/>
      <c r="AN106" s="168"/>
      <c r="AO106" s="176">
        <v>50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-39.072888888149301</v>
      </c>
      <c r="AW106" s="168"/>
      <c r="AX106" s="168"/>
      <c r="AY106" s="176">
        <v>36</v>
      </c>
      <c r="AZ106" s="176">
        <v>44</v>
      </c>
      <c r="BA106" s="167"/>
      <c r="BB106" s="184">
        <v>36.6</v>
      </c>
      <c r="BC106" s="180">
        <v>14.50949134791</v>
      </c>
      <c r="BD106" s="181" t="s">
        <v>55</v>
      </c>
      <c r="BE106" s="173">
        <v>0.453421604622186</v>
      </c>
      <c r="BF106" s="174">
        <v>-51.5457777762985</v>
      </c>
      <c r="BG106" s="168"/>
      <c r="BH106" s="168"/>
      <c r="BI106" s="176">
        <v>45</v>
      </c>
      <c r="BJ106" s="176">
        <v>61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1.4E-2</v>
      </c>
      <c r="H107" s="169"/>
      <c r="I107" s="170">
        <v>3</v>
      </c>
      <c r="J107" s="170">
        <v>3</v>
      </c>
      <c r="K107" s="167"/>
      <c r="L107" s="171">
        <v>4064.3967200000002</v>
      </c>
      <c r="M107" s="171">
        <v>-1735.76657</v>
      </c>
      <c r="N107" s="171">
        <v>2328.63015</v>
      </c>
      <c r="O107" s="166">
        <v>420.44126259452298</v>
      </c>
      <c r="P107" s="172">
        <v>236.32499999999999</v>
      </c>
      <c r="Q107" s="178">
        <v>1.77908076841013</v>
      </c>
      <c r="R107" s="179">
        <v>899.31667027955405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2088.0927799999999</v>
      </c>
      <c r="Y107" s="166">
        <v>377.01150817690302</v>
      </c>
      <c r="Z107" s="177">
        <v>573</v>
      </c>
      <c r="AA107" s="173">
        <v>0.65796074725463005</v>
      </c>
      <c r="AB107" s="174">
        <v>-1377.4594209089801</v>
      </c>
      <c r="AC107" s="168"/>
      <c r="AD107" s="168"/>
      <c r="AE107" s="176">
        <v>1086</v>
      </c>
      <c r="AF107" s="176">
        <v>1721</v>
      </c>
      <c r="AG107" s="167"/>
      <c r="AH107" s="180">
        <v>201.5</v>
      </c>
      <c r="AI107" s="166">
        <v>36.381438423270602</v>
      </c>
      <c r="AJ107" s="181" t="s">
        <v>53</v>
      </c>
      <c r="AK107" s="173">
        <v>0.577483149575724</v>
      </c>
      <c r="AL107" s="174">
        <v>-179.52929957638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-59.169345924160098</v>
      </c>
      <c r="AW107" s="168"/>
      <c r="AX107" s="168"/>
      <c r="AY107" s="176">
        <v>52</v>
      </c>
      <c r="AZ107" s="176">
        <v>69</v>
      </c>
      <c r="BA107" s="167"/>
      <c r="BB107" s="184">
        <v>184.6</v>
      </c>
      <c r="BC107" s="180">
        <v>33.330091974867301</v>
      </c>
      <c r="BD107" s="181" t="s">
        <v>55</v>
      </c>
      <c r="BE107" s="182">
        <v>1.0415653742146</v>
      </c>
      <c r="BF107" s="183">
        <v>-8.9386918483201292</v>
      </c>
      <c r="BG107" s="168">
        <v>1.4E-2</v>
      </c>
      <c r="BH107" s="168">
        <v>4.0000000000000001E-3</v>
      </c>
      <c r="BI107" s="176">
        <v>0</v>
      </c>
      <c r="BJ107" s="176">
        <v>29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0.02</v>
      </c>
      <c r="G108" s="168">
        <v>1.7000000000000001E-2</v>
      </c>
      <c r="H108" s="169"/>
      <c r="I108" s="170">
        <v>2</v>
      </c>
      <c r="J108" s="170">
        <v>2</v>
      </c>
      <c r="K108" s="167"/>
      <c r="L108" s="171">
        <v>2972.81342</v>
      </c>
      <c r="M108" s="171">
        <v>-2522.2708299999999</v>
      </c>
      <c r="N108" s="171">
        <v>450.54259000000002</v>
      </c>
      <c r="O108" s="166">
        <v>94.910709006018294</v>
      </c>
      <c r="P108" s="172">
        <v>287.5</v>
      </c>
      <c r="Q108" s="173">
        <v>0.33012420523832497</v>
      </c>
      <c r="R108" s="174">
        <v>-1039.7828707604999</v>
      </c>
      <c r="S108" s="168"/>
      <c r="T108" s="168"/>
      <c r="U108" s="175">
        <v>915</v>
      </c>
      <c r="V108" s="176">
        <v>1188</v>
      </c>
      <c r="W108" s="167"/>
      <c r="X108" s="175">
        <v>1974.17869</v>
      </c>
      <c r="Y108" s="166">
        <v>415.87788442480502</v>
      </c>
      <c r="Z108" s="177">
        <v>573</v>
      </c>
      <c r="AA108" s="188">
        <v>0.72579037421432002</v>
      </c>
      <c r="AB108" s="171">
        <v>-996.10475005483795</v>
      </c>
      <c r="AC108" s="168"/>
      <c r="AD108" s="168"/>
      <c r="AE108" s="176">
        <v>746</v>
      </c>
      <c r="AF108" s="176">
        <v>1290</v>
      </c>
      <c r="AG108" s="167"/>
      <c r="AH108" s="180">
        <v>205.3</v>
      </c>
      <c r="AI108" s="166">
        <v>43.248227784493302</v>
      </c>
      <c r="AJ108" s="181" t="s">
        <v>53</v>
      </c>
      <c r="AK108" s="173">
        <v>0.68647980610306802</v>
      </c>
      <c r="AL108" s="174">
        <v>-121.27566618404001</v>
      </c>
      <c r="AM108" s="168"/>
      <c r="AN108" s="168"/>
      <c r="AO108" s="176">
        <v>94</v>
      </c>
      <c r="AP108" s="176">
        <v>154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-43.239851729279998</v>
      </c>
      <c r="AW108" s="168"/>
      <c r="AX108" s="168"/>
      <c r="AY108" s="176">
        <v>37</v>
      </c>
      <c r="AZ108" s="176">
        <v>52</v>
      </c>
      <c r="BA108" s="167"/>
      <c r="BB108" s="184">
        <v>177.8</v>
      </c>
      <c r="BC108" s="180">
        <v>37.455113979945999</v>
      </c>
      <c r="BD108" s="181" t="s">
        <v>55</v>
      </c>
      <c r="BE108" s="178">
        <v>1.17047231187331</v>
      </c>
      <c r="BF108" s="179">
        <v>11.9202965414401</v>
      </c>
      <c r="BG108" s="168">
        <v>0.02</v>
      </c>
      <c r="BH108" s="168">
        <v>1.7000000000000001E-2</v>
      </c>
      <c r="BI108" s="176">
        <v>0</v>
      </c>
      <c r="BJ108" s="176">
        <v>5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1E-3</v>
      </c>
      <c r="G109" s="168"/>
      <c r="H109" s="169"/>
      <c r="I109" s="170">
        <v>2</v>
      </c>
      <c r="J109" s="170">
        <v>1</v>
      </c>
      <c r="K109" s="167"/>
      <c r="L109" s="171">
        <v>1640.1132500000001</v>
      </c>
      <c r="M109" s="171">
        <v>-687.83163000000002</v>
      </c>
      <c r="N109" s="171">
        <v>952.28161999999998</v>
      </c>
      <c r="O109" s="166">
        <v>163.468563900091</v>
      </c>
      <c r="P109" s="172">
        <v>236.41900000000001</v>
      </c>
      <c r="Q109" s="173">
        <v>0.69143581480376204</v>
      </c>
      <c r="R109" s="174">
        <v>-551.67797650301395</v>
      </c>
      <c r="S109" s="168"/>
      <c r="T109" s="168"/>
      <c r="U109" s="175">
        <v>425</v>
      </c>
      <c r="V109" s="176">
        <v>701</v>
      </c>
      <c r="W109" s="167"/>
      <c r="X109" s="175">
        <v>2752.7860599999999</v>
      </c>
      <c r="Y109" s="166">
        <v>472.54296890912298</v>
      </c>
      <c r="Z109" s="177">
        <v>573</v>
      </c>
      <c r="AA109" s="188">
        <v>0.82468231921312896</v>
      </c>
      <c r="AB109" s="171">
        <v>-892.30527697472405</v>
      </c>
      <c r="AC109" s="168"/>
      <c r="AD109" s="168"/>
      <c r="AE109" s="176">
        <v>586</v>
      </c>
      <c r="AF109" s="176">
        <v>1253</v>
      </c>
      <c r="AG109" s="167"/>
      <c r="AH109" s="180">
        <v>268</v>
      </c>
      <c r="AI109" s="166">
        <v>46.004852141558999</v>
      </c>
      <c r="AJ109" s="181" t="s">
        <v>53</v>
      </c>
      <c r="AK109" s="188">
        <v>0.73023574827871496</v>
      </c>
      <c r="AL109" s="171">
        <v>-132.76920458884399</v>
      </c>
      <c r="AM109" s="168"/>
      <c r="AN109" s="168"/>
      <c r="AO109" s="176">
        <v>100</v>
      </c>
      <c r="AP109" s="176">
        <v>173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-82.382655133674703</v>
      </c>
      <c r="AW109" s="168"/>
      <c r="AX109" s="168"/>
      <c r="AY109" s="176">
        <v>74</v>
      </c>
      <c r="AZ109" s="176">
        <v>93</v>
      </c>
      <c r="BA109" s="167"/>
      <c r="BB109" s="184">
        <v>171.4</v>
      </c>
      <c r="BC109" s="180">
        <v>29.4225061830717</v>
      </c>
      <c r="BD109" s="181" t="s">
        <v>55</v>
      </c>
      <c r="BE109" s="182">
        <v>0.91945331822099097</v>
      </c>
      <c r="BF109" s="183">
        <v>-32.165310267349398</v>
      </c>
      <c r="BG109" s="168">
        <v>1E-3</v>
      </c>
      <c r="BH109" s="168"/>
      <c r="BI109" s="176">
        <v>16</v>
      </c>
      <c r="BJ109" s="176">
        <v>53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4.2999999999999997E-2</v>
      </c>
      <c r="G110" s="168">
        <v>2.1000000000000001E-2</v>
      </c>
      <c r="H110" s="169"/>
      <c r="I110" s="170">
        <v>4</v>
      </c>
      <c r="J110" s="170">
        <v>4</v>
      </c>
      <c r="K110" s="167"/>
      <c r="L110" s="171">
        <v>1634.88858</v>
      </c>
      <c r="M110" s="171">
        <v>-587.90138000000002</v>
      </c>
      <c r="N110" s="171">
        <v>1046.9872</v>
      </c>
      <c r="O110" s="166">
        <v>349.24138923499601</v>
      </c>
      <c r="P110" s="172">
        <v>244.03100000000001</v>
      </c>
      <c r="Q110" s="178">
        <v>1.43113534442344</v>
      </c>
      <c r="R110" s="179">
        <v>248.103972878945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1843.8243199999999</v>
      </c>
      <c r="Y110" s="166">
        <v>615.04072544733299</v>
      </c>
      <c r="Z110" s="177">
        <v>573</v>
      </c>
      <c r="AA110" s="182">
        <v>1.07336950339849</v>
      </c>
      <c r="AB110" s="183">
        <v>-32.003296738710297</v>
      </c>
      <c r="AC110" s="168">
        <v>1.7999999999999999E-2</v>
      </c>
      <c r="AD110" s="168">
        <v>7.0000000000000001E-3</v>
      </c>
      <c r="AE110" s="176">
        <v>0</v>
      </c>
      <c r="AF110" s="176">
        <v>218</v>
      </c>
      <c r="AG110" s="167"/>
      <c r="AH110" s="180">
        <v>124.85</v>
      </c>
      <c r="AI110" s="166">
        <v>41.6459603765827</v>
      </c>
      <c r="AJ110" s="181" t="s">
        <v>53</v>
      </c>
      <c r="AK110" s="173">
        <v>0.66104699010448797</v>
      </c>
      <c r="AL110" s="174">
        <v>-81.392826971271802</v>
      </c>
      <c r="AM110" s="168"/>
      <c r="AN110" s="168"/>
      <c r="AO110" s="176">
        <v>65</v>
      </c>
      <c r="AP110" s="176">
        <v>102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-45.579130659370598</v>
      </c>
      <c r="AW110" s="168"/>
      <c r="AX110" s="168"/>
      <c r="AY110" s="176">
        <v>42</v>
      </c>
      <c r="AZ110" s="176">
        <v>51</v>
      </c>
      <c r="BA110" s="167"/>
      <c r="BB110" s="184">
        <v>100.2</v>
      </c>
      <c r="BC110" s="180">
        <v>33.423510049928602</v>
      </c>
      <c r="BD110" s="181" t="s">
        <v>55</v>
      </c>
      <c r="BE110" s="182">
        <v>1.0444846890602699</v>
      </c>
      <c r="BF110" s="183">
        <v>-4.5582613187412404</v>
      </c>
      <c r="BG110" s="168">
        <v>1.4999999999999999E-2</v>
      </c>
      <c r="BH110" s="168">
        <v>4.0000000000000001E-3</v>
      </c>
      <c r="BI110" s="176">
        <v>0</v>
      </c>
      <c r="BJ110" s="176">
        <v>15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2.7E-2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3068.3685300000002</v>
      </c>
      <c r="M111" s="171">
        <v>765.98181999999997</v>
      </c>
      <c r="N111" s="171">
        <v>3834.3503500000002</v>
      </c>
      <c r="O111" s="166">
        <v>1089.90357276339</v>
      </c>
      <c r="P111" s="172">
        <v>287.5</v>
      </c>
      <c r="Q111" s="178">
        <v>3.79096894874223</v>
      </c>
      <c r="R111" s="179">
        <v>2729.8542069785199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1643.4824900000001</v>
      </c>
      <c r="Y111" s="166">
        <v>467.15539116687</v>
      </c>
      <c r="Z111" s="177">
        <v>573</v>
      </c>
      <c r="AA111" s="188">
        <v>0.81527991477638695</v>
      </c>
      <c r="AB111" s="171">
        <v>-557.82634461324903</v>
      </c>
      <c r="AC111" s="168"/>
      <c r="AD111" s="168"/>
      <c r="AE111" s="176">
        <v>373</v>
      </c>
      <c r="AF111" s="176">
        <v>776</v>
      </c>
      <c r="AG111" s="167"/>
      <c r="AH111" s="180">
        <v>162</v>
      </c>
      <c r="AI111" s="166">
        <v>46.0480557776024</v>
      </c>
      <c r="AJ111" s="181" t="s">
        <v>53</v>
      </c>
      <c r="AK111" s="188">
        <v>0.73092152027940305</v>
      </c>
      <c r="AL111" s="171">
        <v>-80.028720036011705</v>
      </c>
      <c r="AM111" s="168"/>
      <c r="AN111" s="168"/>
      <c r="AO111" s="176">
        <v>60</v>
      </c>
      <c r="AP111" s="176">
        <v>104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-21.7676114377172</v>
      </c>
      <c r="AW111" s="168"/>
      <c r="AX111" s="168"/>
      <c r="AY111" s="176">
        <v>17</v>
      </c>
      <c r="AZ111" s="176">
        <v>28</v>
      </c>
      <c r="BA111" s="167"/>
      <c r="BB111" s="184">
        <v>120</v>
      </c>
      <c r="BC111" s="180">
        <v>34.109670946372198</v>
      </c>
      <c r="BD111" s="181" t="s">
        <v>55</v>
      </c>
      <c r="BE111" s="182">
        <v>1.0659272170741301</v>
      </c>
      <c r="BF111" s="183">
        <v>-2.9352228754345</v>
      </c>
      <c r="BG111" s="168">
        <v>1.7000000000000001E-2</v>
      </c>
      <c r="BH111" s="168">
        <v>7.0000000000000001E-3</v>
      </c>
      <c r="BI111" s="176">
        <v>0</v>
      </c>
      <c r="BJ111" s="176">
        <v>16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1.2999999999999999E-2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1574.85041</v>
      </c>
      <c r="M112" s="171">
        <v>1246.9985300000001</v>
      </c>
      <c r="N112" s="171">
        <v>2821.8489399999999</v>
      </c>
      <c r="O112" s="166">
        <v>847.25541701905797</v>
      </c>
      <c r="P112" s="172">
        <v>287.5</v>
      </c>
      <c r="Q112" s="178">
        <v>2.9469753635445501</v>
      </c>
      <c r="R112" s="179">
        <v>1776.2144631736701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1670.8596250000001</v>
      </c>
      <c r="Y112" s="166">
        <v>501.672803349878</v>
      </c>
      <c r="Z112" s="177">
        <v>573</v>
      </c>
      <c r="AA112" s="188">
        <v>0.87551972661409805</v>
      </c>
      <c r="AB112" s="171">
        <v>-413.13534968343902</v>
      </c>
      <c r="AC112" s="168"/>
      <c r="AD112" s="168"/>
      <c r="AE112" s="176">
        <v>238</v>
      </c>
      <c r="AF112" s="176">
        <v>620</v>
      </c>
      <c r="AG112" s="167"/>
      <c r="AH112" s="180">
        <v>85.5</v>
      </c>
      <c r="AI112" s="166">
        <v>25.671231768745699</v>
      </c>
      <c r="AJ112" s="181" t="s">
        <v>53</v>
      </c>
      <c r="AK112" s="173">
        <v>0.40747986934517</v>
      </c>
      <c r="AL112" s="174">
        <v>-143.63033753063999</v>
      </c>
      <c r="AM112" s="168"/>
      <c r="AN112" s="168"/>
      <c r="AO112" s="176">
        <v>125</v>
      </c>
      <c r="AP112" s="176">
        <v>167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-43.591831753813302</v>
      </c>
      <c r="AW112" s="168"/>
      <c r="AX112" s="168"/>
      <c r="AY112" s="176">
        <v>39</v>
      </c>
      <c r="AZ112" s="176">
        <v>50</v>
      </c>
      <c r="BA112" s="167"/>
      <c r="BB112" s="184">
        <v>99.8</v>
      </c>
      <c r="BC112" s="180">
        <v>29.9647828131091</v>
      </c>
      <c r="BD112" s="181" t="s">
        <v>55</v>
      </c>
      <c r="BE112" s="182">
        <v>0.93639946290965803</v>
      </c>
      <c r="BF112" s="183">
        <v>-16.5836635076266</v>
      </c>
      <c r="BG112" s="168">
        <v>3.0000000000000001E-3</v>
      </c>
      <c r="BH112" s="168"/>
      <c r="BI112" s="176">
        <v>7</v>
      </c>
      <c r="BJ112" s="176">
        <v>29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5615.4095900000002</v>
      </c>
      <c r="M113" s="171">
        <v>84.16704</v>
      </c>
      <c r="N113" s="171">
        <v>5699.5766299999996</v>
      </c>
      <c r="O113" s="166">
        <v>745.58624853468405</v>
      </c>
      <c r="P113" s="172">
        <v>287.5</v>
      </c>
      <c r="Q113" s="178">
        <v>2.5933434731641198</v>
      </c>
      <c r="R113" s="179">
        <v>3299.6100446382002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3969.4122000000002</v>
      </c>
      <c r="Y113" s="166">
        <v>519.25596289172199</v>
      </c>
      <c r="Z113" s="177">
        <v>573</v>
      </c>
      <c r="AA113" s="188">
        <v>0.90620586892098098</v>
      </c>
      <c r="AB113" s="171">
        <v>-813.82555099934598</v>
      </c>
      <c r="AC113" s="168">
        <v>0</v>
      </c>
      <c r="AD113" s="168"/>
      <c r="AE113" s="176">
        <v>411</v>
      </c>
      <c r="AF113" s="176">
        <v>1287</v>
      </c>
      <c r="AG113" s="167"/>
      <c r="AH113" s="180">
        <v>341.05</v>
      </c>
      <c r="AI113" s="166">
        <v>44.614224278401203</v>
      </c>
      <c r="AJ113" s="181" t="s">
        <v>53</v>
      </c>
      <c r="AK113" s="173">
        <v>0.70816229013335197</v>
      </c>
      <c r="AL113" s="174">
        <v>-184.855721314064</v>
      </c>
      <c r="AM113" s="168"/>
      <c r="AN113" s="168"/>
      <c r="AO113" s="176">
        <v>141</v>
      </c>
      <c r="AP113" s="176">
        <v>237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-102.76335779404801</v>
      </c>
      <c r="AW113" s="168"/>
      <c r="AX113" s="168"/>
      <c r="AY113" s="176">
        <v>92</v>
      </c>
      <c r="AZ113" s="176">
        <v>116</v>
      </c>
      <c r="BA113" s="167"/>
      <c r="BB113" s="184">
        <v>205.4</v>
      </c>
      <c r="BC113" s="180">
        <v>26.8692615944395</v>
      </c>
      <c r="BD113" s="181" t="s">
        <v>55</v>
      </c>
      <c r="BE113" s="188">
        <v>0.83966442482623505</v>
      </c>
      <c r="BF113" s="171">
        <v>-61.726715588096098</v>
      </c>
      <c r="BG113" s="168"/>
      <c r="BH113" s="168"/>
      <c r="BI113" s="176">
        <v>40</v>
      </c>
      <c r="BJ113" s="176">
        <v>89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2.4E-2</v>
      </c>
      <c r="H114" s="169"/>
      <c r="I114" s="170">
        <v>4</v>
      </c>
      <c r="J114" s="170">
        <v>4</v>
      </c>
      <c r="K114" s="167"/>
      <c r="L114" s="171">
        <v>4315.5343599999997</v>
      </c>
      <c r="M114" s="171">
        <v>-448.75927000000001</v>
      </c>
      <c r="N114" s="171">
        <v>3866.7750900000001</v>
      </c>
      <c r="O114" s="166">
        <v>639.68709817566901</v>
      </c>
      <c r="P114" s="172">
        <v>260.82400000000001</v>
      </c>
      <c r="Q114" s="178">
        <v>2.4525622572143302</v>
      </c>
      <c r="R114" s="179">
        <v>2145.0987550326499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3925.9583050000001</v>
      </c>
      <c r="Y114" s="166">
        <v>649.47787684339301</v>
      </c>
      <c r="Z114" s="177">
        <v>573</v>
      </c>
      <c r="AA114" s="178">
        <v>1.13346924405479</v>
      </c>
      <c r="AB114" s="179">
        <v>143.63558954325799</v>
      </c>
      <c r="AC114" s="168">
        <v>0.02</v>
      </c>
      <c r="AD114" s="168">
        <v>1.2999999999999999E-2</v>
      </c>
      <c r="AE114" s="176">
        <v>0</v>
      </c>
      <c r="AF114" s="176">
        <v>231</v>
      </c>
      <c r="AG114" s="167"/>
      <c r="AH114" s="180">
        <v>229.6</v>
      </c>
      <c r="AI114" s="166">
        <v>37.983113660001798</v>
      </c>
      <c r="AJ114" s="181" t="s">
        <v>53</v>
      </c>
      <c r="AK114" s="173">
        <v>0.60290656603177395</v>
      </c>
      <c r="AL114" s="174">
        <v>-186.25747133294001</v>
      </c>
      <c r="AM114" s="168"/>
      <c r="AN114" s="168"/>
      <c r="AO114" s="176">
        <v>152</v>
      </c>
      <c r="AP114" s="176">
        <v>228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-69.81459589408</v>
      </c>
      <c r="AW114" s="168"/>
      <c r="AX114" s="168"/>
      <c r="AY114" s="176">
        <v>61</v>
      </c>
      <c r="AZ114" s="176">
        <v>81</v>
      </c>
      <c r="BA114" s="167"/>
      <c r="BB114" s="184">
        <v>194.2</v>
      </c>
      <c r="BC114" s="180">
        <v>32.126832198485801</v>
      </c>
      <c r="BD114" s="181" t="s">
        <v>55</v>
      </c>
      <c r="BE114" s="182">
        <v>1.0039635062026799</v>
      </c>
      <c r="BF114" s="183">
        <v>-17.029191788160102</v>
      </c>
      <c r="BG114" s="168">
        <v>0.01</v>
      </c>
      <c r="BH114" s="168">
        <v>1E-3</v>
      </c>
      <c r="BI114" s="176">
        <v>0</v>
      </c>
      <c r="BJ114" s="176">
        <v>38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4.8000000000000001E-2</v>
      </c>
      <c r="G115" s="168">
        <v>0.03</v>
      </c>
      <c r="H115" s="169"/>
      <c r="I115" s="170">
        <v>5</v>
      </c>
      <c r="J115" s="170">
        <v>3</v>
      </c>
      <c r="K115" s="167"/>
      <c r="L115" s="171">
        <v>2431.8145300000001</v>
      </c>
      <c r="M115" s="171">
        <v>380.24502999999999</v>
      </c>
      <c r="N115" s="171">
        <v>2812.0595600000001</v>
      </c>
      <c r="O115" s="166">
        <v>701.20154443478498</v>
      </c>
      <c r="P115" s="172">
        <v>234.23500000000001</v>
      </c>
      <c r="Q115" s="178">
        <v>2.99358142222462</v>
      </c>
      <c r="R115" s="179">
        <v>1786.2751879023101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3343.492405</v>
      </c>
      <c r="Y115" s="166">
        <v>833.71706330145196</v>
      </c>
      <c r="Z115" s="177">
        <v>573</v>
      </c>
      <c r="AA115" s="178">
        <v>1.4550036008751299</v>
      </c>
      <c r="AB115" s="179">
        <v>834.15586173371901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251.55</v>
      </c>
      <c r="AI115" s="166">
        <v>62.725288970255697</v>
      </c>
      <c r="AJ115" s="181" t="s">
        <v>53</v>
      </c>
      <c r="AK115" s="182">
        <v>0.99563950746437602</v>
      </c>
      <c r="AL115" s="183">
        <v>-24.345640882680101</v>
      </c>
      <c r="AM115" s="168">
        <v>8.9999999999999993E-3</v>
      </c>
      <c r="AN115" s="168">
        <v>0</v>
      </c>
      <c r="AO115" s="176">
        <v>2</v>
      </c>
      <c r="AP115" s="176">
        <v>52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-41.268734192426699</v>
      </c>
      <c r="AW115" s="168"/>
      <c r="AX115" s="168"/>
      <c r="AY115" s="176">
        <v>36</v>
      </c>
      <c r="AZ115" s="176">
        <v>49</v>
      </c>
      <c r="BA115" s="167"/>
      <c r="BB115" s="184">
        <v>127.4</v>
      </c>
      <c r="BC115" s="180">
        <v>31.767846610258701</v>
      </c>
      <c r="BD115" s="181" t="s">
        <v>55</v>
      </c>
      <c r="BE115" s="182">
        <v>0.99274520657058396</v>
      </c>
      <c r="BF115" s="183">
        <v>-12.7374683848534</v>
      </c>
      <c r="BG115" s="168">
        <v>8.9999999999999993E-3</v>
      </c>
      <c r="BH115" s="168"/>
      <c r="BI115" s="176">
        <v>1</v>
      </c>
      <c r="BJ115" s="176">
        <v>27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2.5000000000000001E-2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1914.6487999999999</v>
      </c>
      <c r="M116" s="171">
        <v>970.41903000000002</v>
      </c>
      <c r="N116" s="171">
        <v>2885.06783</v>
      </c>
      <c r="O116" s="166">
        <v>1224.48254383877</v>
      </c>
      <c r="P116" s="172">
        <v>258.77999999999997</v>
      </c>
      <c r="Q116" s="178">
        <v>4.73175107751283</v>
      </c>
      <c r="R116" s="179">
        <v>2219.2479213128299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1413.122245</v>
      </c>
      <c r="Y116" s="166">
        <v>599.75834998401001</v>
      </c>
      <c r="Z116" s="177">
        <v>573</v>
      </c>
      <c r="AA116" s="182">
        <v>1.0466986910715701</v>
      </c>
      <c r="AB116" s="183">
        <v>-61.160186709358399</v>
      </c>
      <c r="AC116" s="168">
        <v>1.4999999999999999E-2</v>
      </c>
      <c r="AD116" s="168">
        <v>5.0000000000000001E-3</v>
      </c>
      <c r="AE116" s="176">
        <v>0</v>
      </c>
      <c r="AF116" s="176">
        <v>207</v>
      </c>
      <c r="AG116" s="167"/>
      <c r="AH116" s="180">
        <v>130</v>
      </c>
      <c r="AI116" s="166">
        <v>55.174692616859403</v>
      </c>
      <c r="AJ116" s="181" t="s">
        <v>53</v>
      </c>
      <c r="AK116" s="188">
        <v>0.87578877169618097</v>
      </c>
      <c r="AL116" s="171">
        <v>-32.093879926159801</v>
      </c>
      <c r="AM116" s="168"/>
      <c r="AN116" s="168"/>
      <c r="AO116" s="176">
        <v>19</v>
      </c>
      <c r="AP116" s="176">
        <v>49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-33.166699663786602</v>
      </c>
      <c r="AW116" s="168"/>
      <c r="AX116" s="168"/>
      <c r="AY116" s="176">
        <v>30</v>
      </c>
      <c r="AZ116" s="176">
        <v>38</v>
      </c>
      <c r="BA116" s="167"/>
      <c r="BB116" s="184">
        <v>62.2</v>
      </c>
      <c r="BC116" s="180">
        <v>26.398968313605</v>
      </c>
      <c r="BD116" s="181" t="s">
        <v>55</v>
      </c>
      <c r="BE116" s="188">
        <v>0.82496775980015802</v>
      </c>
      <c r="BF116" s="171">
        <v>-20.133399327573301</v>
      </c>
      <c r="BG116" s="168"/>
      <c r="BH116" s="168"/>
      <c r="BI116" s="176">
        <v>14</v>
      </c>
      <c r="BJ116" s="176">
        <v>29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3.9E-2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2577.70093</v>
      </c>
      <c r="M117" s="171">
        <v>2905.7128299999999</v>
      </c>
      <c r="N117" s="171">
        <v>5483.4137600000004</v>
      </c>
      <c r="O117" s="166">
        <v>1022.8056253495701</v>
      </c>
      <c r="P117" s="172">
        <v>227.6</v>
      </c>
      <c r="Q117" s="178">
        <v>4.4938735735921398</v>
      </c>
      <c r="R117" s="179">
        <v>4150.9579781757602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2763.1614100000002</v>
      </c>
      <c r="Y117" s="166">
        <v>515.40466534059897</v>
      </c>
      <c r="Z117" s="177">
        <v>573</v>
      </c>
      <c r="AA117" s="188">
        <v>0.89948458174624701</v>
      </c>
      <c r="AB117" s="171">
        <v>-591.39554511991298</v>
      </c>
      <c r="AC117" s="168"/>
      <c r="AD117" s="168"/>
      <c r="AE117" s="176">
        <v>309</v>
      </c>
      <c r="AF117" s="176">
        <v>924</v>
      </c>
      <c r="AG117" s="167"/>
      <c r="AH117" s="180">
        <v>335.85</v>
      </c>
      <c r="AI117" s="166">
        <v>62.645148498451398</v>
      </c>
      <c r="AJ117" s="181" t="s">
        <v>53</v>
      </c>
      <c r="AK117" s="182">
        <v>0.99436743648335502</v>
      </c>
      <c r="AL117" s="183">
        <v>-32.975633808995703</v>
      </c>
      <c r="AM117" s="168">
        <v>8.9999999999999993E-3</v>
      </c>
      <c r="AN117" s="168"/>
      <c r="AO117" s="176">
        <v>2</v>
      </c>
      <c r="AP117" s="176">
        <v>70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-45.070002237205301</v>
      </c>
      <c r="AW117" s="168"/>
      <c r="AX117" s="168"/>
      <c r="AY117" s="176">
        <v>38</v>
      </c>
      <c r="AZ117" s="176">
        <v>55</v>
      </c>
      <c r="BA117" s="167"/>
      <c r="BB117" s="184">
        <v>211.4</v>
      </c>
      <c r="BC117" s="180">
        <v>39.431842764843303</v>
      </c>
      <c r="BD117" s="181" t="s">
        <v>55</v>
      </c>
      <c r="BE117" s="178">
        <v>1.2322450864013501</v>
      </c>
      <c r="BF117" s="179">
        <v>24.0599955255895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7.9000000000000001E-2</v>
      </c>
      <c r="G118" s="168">
        <v>7.2999999999999995E-2</v>
      </c>
      <c r="H118" s="169"/>
      <c r="I118" s="170">
        <v>6</v>
      </c>
      <c r="J118" s="170">
        <v>6</v>
      </c>
      <c r="K118" s="167"/>
      <c r="L118" s="171">
        <v>5903.4721</v>
      </c>
      <c r="M118" s="171">
        <v>2353.8956199999998</v>
      </c>
      <c r="N118" s="171">
        <v>8257.3677200000002</v>
      </c>
      <c r="O118" s="166">
        <v>849.99906513187898</v>
      </c>
      <c r="P118" s="172">
        <v>242.374</v>
      </c>
      <c r="Q118" s="178">
        <v>3.5069729638157501</v>
      </c>
      <c r="R118" s="179">
        <v>5686.1914824652204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6627.3678849999997</v>
      </c>
      <c r="Y118" s="166">
        <v>682.20971834533202</v>
      </c>
      <c r="Z118" s="177">
        <v>573</v>
      </c>
      <c r="AA118" s="178">
        <v>1.19059287669342</v>
      </c>
      <c r="AB118" s="179">
        <v>548.81166978124304</v>
      </c>
      <c r="AC118" s="168">
        <v>0.02</v>
      </c>
      <c r="AD118" s="168">
        <v>1.9E-2</v>
      </c>
      <c r="AE118" s="176">
        <v>0</v>
      </c>
      <c r="AF118" s="176">
        <v>53</v>
      </c>
      <c r="AG118" s="167"/>
      <c r="AH118" s="180">
        <v>760</v>
      </c>
      <c r="AI118" s="166">
        <v>78.233077586646203</v>
      </c>
      <c r="AJ118" s="181" t="s">
        <v>53</v>
      </c>
      <c r="AK118" s="178">
        <v>1.2417948823277201</v>
      </c>
      <c r="AL118" s="179">
        <v>91.677065342440301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-2.63280880191994</v>
      </c>
      <c r="AW118" s="168">
        <v>8.9999999999999993E-3</v>
      </c>
      <c r="AX118" s="168">
        <v>4.0000000000000001E-3</v>
      </c>
      <c r="AY118" s="176">
        <v>0</v>
      </c>
      <c r="AZ118" s="176">
        <v>20</v>
      </c>
      <c r="BA118" s="167"/>
      <c r="BB118" s="184">
        <v>475.2</v>
      </c>
      <c r="BC118" s="180">
        <v>48.916261143650402</v>
      </c>
      <c r="BD118" s="181" t="s">
        <v>55</v>
      </c>
      <c r="BE118" s="178">
        <v>1.52863316073907</v>
      </c>
      <c r="BF118" s="179">
        <v>135.73438239615999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579.12189999999998</v>
      </c>
      <c r="M119" s="171">
        <v>3064.8989200000001</v>
      </c>
      <c r="N119" s="171">
        <v>3644.0208200000002</v>
      </c>
      <c r="O119" s="166">
        <v>1334.61098998583</v>
      </c>
      <c r="P119" s="172">
        <v>212.5</v>
      </c>
      <c r="Q119" s="178">
        <v>6.2805223058156701</v>
      </c>
      <c r="R119" s="179">
        <v>3010.4316785753699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1931.3181300000001</v>
      </c>
      <c r="Y119" s="166">
        <v>707.339098423942</v>
      </c>
      <c r="Z119" s="177">
        <v>573</v>
      </c>
      <c r="AA119" s="178">
        <v>1.2344486883489401</v>
      </c>
      <c r="AB119" s="179">
        <v>222.863645123227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220.05</v>
      </c>
      <c r="AI119" s="166">
        <v>80.592609881515799</v>
      </c>
      <c r="AJ119" s="181" t="s">
        <v>53</v>
      </c>
      <c r="AK119" s="178">
        <v>1.2792477758970799</v>
      </c>
      <c r="AL119" s="179">
        <v>32.209454542344297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11.894464645674701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156</v>
      </c>
      <c r="BC119" s="180">
        <v>57.1345018928264</v>
      </c>
      <c r="BD119" s="181" t="s">
        <v>55</v>
      </c>
      <c r="BE119" s="178">
        <v>1.7854531841508301</v>
      </c>
      <c r="BF119" s="179">
        <v>60.588929291349501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0.03</v>
      </c>
      <c r="G120" s="168">
        <v>1.4999999999999999E-2</v>
      </c>
      <c r="H120" s="169"/>
      <c r="I120" s="170">
        <v>5</v>
      </c>
      <c r="J120" s="170">
        <v>5</v>
      </c>
      <c r="K120" s="167"/>
      <c r="L120" s="171">
        <v>1320.2013999999999</v>
      </c>
      <c r="M120" s="171">
        <v>1251.0593200000001</v>
      </c>
      <c r="N120" s="171">
        <v>2571.2607200000002</v>
      </c>
      <c r="O120" s="166">
        <v>819.38784579974401</v>
      </c>
      <c r="P120" s="172">
        <v>212.5</v>
      </c>
      <c r="Q120" s="178">
        <v>3.8559428037635</v>
      </c>
      <c r="R120" s="179">
        <v>1843.0816859387301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1593.3157650000001</v>
      </c>
      <c r="Y120" s="166">
        <v>507.74453255837898</v>
      </c>
      <c r="Z120" s="177">
        <v>573</v>
      </c>
      <c r="AA120" s="188">
        <v>0.88611611266732904</v>
      </c>
      <c r="AB120" s="171">
        <v>-370.19758331579101</v>
      </c>
      <c r="AC120" s="168"/>
      <c r="AD120" s="168"/>
      <c r="AE120" s="176">
        <v>205</v>
      </c>
      <c r="AF120" s="176">
        <v>565</v>
      </c>
      <c r="AG120" s="167"/>
      <c r="AH120" s="180">
        <v>175.2</v>
      </c>
      <c r="AI120" s="166">
        <v>55.831269644299297</v>
      </c>
      <c r="AJ120" s="181" t="s">
        <v>53</v>
      </c>
      <c r="AK120" s="188">
        <v>0.88621062927459204</v>
      </c>
      <c r="AL120" s="171">
        <v>-40.683666568751804</v>
      </c>
      <c r="AM120" s="168"/>
      <c r="AN120" s="168"/>
      <c r="AO120" s="176">
        <v>23</v>
      </c>
      <c r="AP120" s="176">
        <v>63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-1.72759785873063</v>
      </c>
      <c r="AW120" s="168">
        <v>8.0000000000000002E-3</v>
      </c>
      <c r="AX120" s="168">
        <v>3.0000000000000001E-3</v>
      </c>
      <c r="AY120" s="176">
        <v>0</v>
      </c>
      <c r="AZ120" s="176">
        <v>8</v>
      </c>
      <c r="BA120" s="167"/>
      <c r="BB120" s="184">
        <v>102.2</v>
      </c>
      <c r="BC120" s="180">
        <v>32.568240625841298</v>
      </c>
      <c r="BD120" s="181" t="s">
        <v>55</v>
      </c>
      <c r="BE120" s="182">
        <v>1.0177575195575399</v>
      </c>
      <c r="BF120" s="183">
        <v>-7.45519571746126</v>
      </c>
      <c r="BG120" s="168">
        <v>1.2E-2</v>
      </c>
      <c r="BH120" s="168">
        <v>2E-3</v>
      </c>
      <c r="BI120" s="176">
        <v>0</v>
      </c>
      <c r="BJ120" s="176">
        <v>19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789.22523000000001</v>
      </c>
      <c r="M121" s="171">
        <v>-2.3836400000000002</v>
      </c>
      <c r="N121" s="171">
        <v>786.84159</v>
      </c>
      <c r="O121" s="166">
        <v>265.41518204421999</v>
      </c>
      <c r="P121" s="172">
        <v>221.85</v>
      </c>
      <c r="Q121" s="178">
        <v>1.1963722427055199</v>
      </c>
      <c r="R121" s="179">
        <v>68.644539275300801</v>
      </c>
      <c r="S121" s="168">
        <v>0.01</v>
      </c>
      <c r="T121" s="168">
        <v>0.01</v>
      </c>
      <c r="U121" s="175">
        <v>0</v>
      </c>
      <c r="V121" s="176">
        <v>3</v>
      </c>
      <c r="W121" s="167"/>
      <c r="X121" s="175">
        <v>2267.54358</v>
      </c>
      <c r="Y121" s="166">
        <v>764.88139382528402</v>
      </c>
      <c r="Z121" s="177">
        <v>573</v>
      </c>
      <c r="AA121" s="178">
        <v>1.3348715424524999</v>
      </c>
      <c r="AB121" s="179">
        <v>412.56539624857902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264.39999999999998</v>
      </c>
      <c r="AI121" s="166">
        <v>89.186660980251204</v>
      </c>
      <c r="AJ121" s="181" t="s">
        <v>53</v>
      </c>
      <c r="AK121" s="178">
        <v>1.4156612854008099</v>
      </c>
      <c r="AL121" s="179">
        <v>60.449519063979899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17.7030524606933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189</v>
      </c>
      <c r="BC121" s="180">
        <v>63.7529460108452</v>
      </c>
      <c r="BD121" s="181" t="s">
        <v>55</v>
      </c>
      <c r="BE121" s="178">
        <v>1.9922795628389101</v>
      </c>
      <c r="BF121" s="179">
        <v>85.4061049213866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2.8000000000000001E-2</v>
      </c>
      <c r="H122" s="169"/>
      <c r="I122" s="170">
        <v>3</v>
      </c>
      <c r="J122" s="170">
        <v>3</v>
      </c>
      <c r="K122" s="167"/>
      <c r="L122" s="171">
        <v>790.63486999999998</v>
      </c>
      <c r="M122" s="171">
        <v>519.15446999999995</v>
      </c>
      <c r="N122" s="171">
        <v>1309.78934</v>
      </c>
      <c r="O122" s="166">
        <v>401.850157618585</v>
      </c>
      <c r="P122" s="172">
        <v>225.95400000000001</v>
      </c>
      <c r="Q122" s="178">
        <v>1.7784600299998501</v>
      </c>
      <c r="R122" s="179">
        <v>505.55987453367499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1684.8502100000001</v>
      </c>
      <c r="Y122" s="166">
        <v>516.92077632285998</v>
      </c>
      <c r="Z122" s="177">
        <v>573</v>
      </c>
      <c r="AA122" s="188">
        <v>0.90213049969085501</v>
      </c>
      <c r="AB122" s="171">
        <v>-354.60686406022501</v>
      </c>
      <c r="AC122" s="168"/>
      <c r="AD122" s="168"/>
      <c r="AE122" s="176">
        <v>183</v>
      </c>
      <c r="AF122" s="176">
        <v>557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-52.4835002893441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-27.848190549674701</v>
      </c>
      <c r="AW122" s="168"/>
      <c r="AX122" s="168"/>
      <c r="AY122" s="176">
        <v>24</v>
      </c>
      <c r="AZ122" s="176">
        <v>34</v>
      </c>
      <c r="BA122" s="167"/>
      <c r="BB122" s="184">
        <v>123</v>
      </c>
      <c r="BC122" s="180">
        <v>37.737037459081797</v>
      </c>
      <c r="BD122" s="181" t="s">
        <v>55</v>
      </c>
      <c r="BE122" s="178">
        <v>1.1792824205963099</v>
      </c>
      <c r="BF122" s="179">
        <v>9.1036189006506198</v>
      </c>
      <c r="BG122" s="168">
        <v>0.02</v>
      </c>
      <c r="BH122" s="168">
        <v>1.7999999999999999E-2</v>
      </c>
      <c r="BI122" s="176">
        <v>0</v>
      </c>
      <c r="BJ122" s="176">
        <v>3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0.02</v>
      </c>
      <c r="G123" s="168">
        <v>0.01</v>
      </c>
      <c r="H123" s="169"/>
      <c r="I123" s="170">
        <v>5</v>
      </c>
      <c r="J123" s="170">
        <v>3</v>
      </c>
      <c r="K123" s="167"/>
      <c r="L123" s="171">
        <v>208.34438</v>
      </c>
      <c r="M123" s="171">
        <v>1798.81573</v>
      </c>
      <c r="N123" s="171">
        <v>2007.16011</v>
      </c>
      <c r="O123" s="166">
        <v>810.553931984011</v>
      </c>
      <c r="P123" s="172">
        <v>224.404</v>
      </c>
      <c r="Q123" s="178">
        <v>3.6120297854940699</v>
      </c>
      <c r="R123" s="179">
        <v>1400.34926671118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1037.87886</v>
      </c>
      <c r="Y123" s="166">
        <v>419.12789453357698</v>
      </c>
      <c r="Z123" s="177">
        <v>573</v>
      </c>
      <c r="AA123" s="188">
        <v>0.73146229412491603</v>
      </c>
      <c r="AB123" s="171">
        <v>-511.57040652152102</v>
      </c>
      <c r="AC123" s="168"/>
      <c r="AD123" s="168"/>
      <c r="AE123" s="176">
        <v>382</v>
      </c>
      <c r="AF123" s="176">
        <v>665</v>
      </c>
      <c r="AG123" s="167"/>
      <c r="AH123" s="180">
        <v>144.25</v>
      </c>
      <c r="AI123" s="166">
        <v>58.252654636850899</v>
      </c>
      <c r="AJ123" s="181" t="s">
        <v>53</v>
      </c>
      <c r="AK123" s="182">
        <v>0.92464531169604502</v>
      </c>
      <c r="AL123" s="183">
        <v>-26.1082963191202</v>
      </c>
      <c r="AM123" s="168">
        <v>2E-3</v>
      </c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-15.3655990651734</v>
      </c>
      <c r="AW123" s="168"/>
      <c r="AX123" s="168"/>
      <c r="AY123" s="176">
        <v>12</v>
      </c>
      <c r="AZ123" s="176">
        <v>20</v>
      </c>
      <c r="BA123" s="167"/>
      <c r="BB123" s="184">
        <v>78.2</v>
      </c>
      <c r="BC123" s="180">
        <v>31.579602028434898</v>
      </c>
      <c r="BD123" s="181" t="s">
        <v>55</v>
      </c>
      <c r="BE123" s="182">
        <v>0.98686256338859102</v>
      </c>
      <c r="BF123" s="183">
        <v>-8.3311981303467508</v>
      </c>
      <c r="BG123" s="168">
        <v>8.0000000000000002E-3</v>
      </c>
      <c r="BH123" s="168"/>
      <c r="BI123" s="176">
        <v>2</v>
      </c>
      <c r="BJ123" s="176">
        <v>17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1.6E-2</v>
      </c>
      <c r="G124" s="168"/>
      <c r="H124" s="169"/>
      <c r="I124" s="170">
        <v>3</v>
      </c>
      <c r="J124" s="170">
        <v>1</v>
      </c>
      <c r="K124" s="167"/>
      <c r="L124" s="171">
        <v>1658.9607800000001</v>
      </c>
      <c r="M124" s="171">
        <v>-1437.8832399999999</v>
      </c>
      <c r="N124" s="171">
        <v>221.07754</v>
      </c>
      <c r="O124" s="166">
        <v>34.054473001305901</v>
      </c>
      <c r="P124" s="172">
        <v>272.23099999999999</v>
      </c>
      <c r="Q124" s="173">
        <v>0.12509403044218301</v>
      </c>
      <c r="R124" s="174">
        <v>-1708.8041084418901</v>
      </c>
      <c r="S124" s="168"/>
      <c r="T124" s="168"/>
      <c r="U124" s="175">
        <v>1547</v>
      </c>
      <c r="V124" s="176">
        <v>1900</v>
      </c>
      <c r="W124" s="167"/>
      <c r="X124" s="175">
        <v>3625.1861549999999</v>
      </c>
      <c r="Y124" s="166">
        <v>558.41857133092401</v>
      </c>
      <c r="Z124" s="177">
        <v>573</v>
      </c>
      <c r="AA124" s="182">
        <v>0.97455248050772203</v>
      </c>
      <c r="AB124" s="183">
        <v>-436.88680714319599</v>
      </c>
      <c r="AC124" s="168">
        <v>7.0000000000000001E-3</v>
      </c>
      <c r="AD124" s="168"/>
      <c r="AE124" s="176">
        <v>95</v>
      </c>
      <c r="AF124" s="176">
        <v>839</v>
      </c>
      <c r="AG124" s="167"/>
      <c r="AH124" s="180">
        <v>224.4</v>
      </c>
      <c r="AI124" s="166">
        <v>34.5662600619359</v>
      </c>
      <c r="AJ124" s="181" t="s">
        <v>53</v>
      </c>
      <c r="AK124" s="173">
        <v>0.548670794633903</v>
      </c>
      <c r="AL124" s="174">
        <v>-222.215351858676</v>
      </c>
      <c r="AM124" s="168"/>
      <c r="AN124" s="168"/>
      <c r="AO124" s="176">
        <v>185</v>
      </c>
      <c r="AP124" s="176">
        <v>267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-61.6261211069653</v>
      </c>
      <c r="AW124" s="168"/>
      <c r="AX124" s="168"/>
      <c r="AY124" s="176">
        <v>53</v>
      </c>
      <c r="AZ124" s="176">
        <v>73</v>
      </c>
      <c r="BA124" s="167"/>
      <c r="BB124" s="184">
        <v>206.6</v>
      </c>
      <c r="BC124" s="180">
        <v>31.824373122976599</v>
      </c>
      <c r="BD124" s="181" t="s">
        <v>55</v>
      </c>
      <c r="BE124" s="182">
        <v>0.99451166009301994</v>
      </c>
      <c r="BF124" s="183">
        <v>-20.2522422139307</v>
      </c>
      <c r="BG124" s="168">
        <v>8.9999999999999993E-3</v>
      </c>
      <c r="BH124" s="168"/>
      <c r="BI124" s="176">
        <v>2</v>
      </c>
      <c r="BJ124" s="176">
        <v>43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2.3E-2</v>
      </c>
      <c r="H125" s="169"/>
      <c r="I125" s="170">
        <v>4</v>
      </c>
      <c r="J125" s="170">
        <v>4</v>
      </c>
      <c r="K125" s="167"/>
      <c r="L125" s="171">
        <v>1048.1140499999999</v>
      </c>
      <c r="M125" s="171">
        <v>769.87869999999998</v>
      </c>
      <c r="N125" s="171">
        <v>1817.9927499999999</v>
      </c>
      <c r="O125" s="166">
        <v>653.410607091668</v>
      </c>
      <c r="P125" s="172">
        <v>278.23599999999999</v>
      </c>
      <c r="Q125" s="178">
        <v>2.3484042578662301</v>
      </c>
      <c r="R125" s="179">
        <v>972.63229881268796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1257.339655</v>
      </c>
      <c r="Y125" s="166">
        <v>451.904479428743</v>
      </c>
      <c r="Z125" s="177">
        <v>573</v>
      </c>
      <c r="AA125" s="188">
        <v>0.78866401296464705</v>
      </c>
      <c r="AB125" s="171">
        <v>-483.59803289922797</v>
      </c>
      <c r="AC125" s="168"/>
      <c r="AD125" s="168"/>
      <c r="AE125" s="176">
        <v>337</v>
      </c>
      <c r="AF125" s="176">
        <v>656</v>
      </c>
      <c r="AG125" s="167"/>
      <c r="AH125" s="180">
        <v>133.85</v>
      </c>
      <c r="AI125" s="166">
        <v>48.107457941853603</v>
      </c>
      <c r="AJ125" s="181" t="s">
        <v>53</v>
      </c>
      <c r="AK125" s="188">
        <v>0.76361044352148599</v>
      </c>
      <c r="AL125" s="171">
        <v>-57.561997098867998</v>
      </c>
      <c r="AM125" s="168"/>
      <c r="AN125" s="168"/>
      <c r="AO125" s="176">
        <v>42</v>
      </c>
      <c r="AP125" s="176">
        <v>77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-29.512570691775998</v>
      </c>
      <c r="AW125" s="168"/>
      <c r="AX125" s="168"/>
      <c r="AY125" s="176">
        <v>26</v>
      </c>
      <c r="AZ125" s="176">
        <v>35</v>
      </c>
      <c r="BA125" s="167"/>
      <c r="BB125" s="184">
        <v>101</v>
      </c>
      <c r="BC125" s="180">
        <v>36.3007340465238</v>
      </c>
      <c r="BD125" s="181" t="s">
        <v>55</v>
      </c>
      <c r="BE125" s="178">
        <v>1.1343979389538701</v>
      </c>
      <c r="BF125" s="179">
        <v>3.77485861644799</v>
      </c>
      <c r="BG125" s="168">
        <v>0.02</v>
      </c>
      <c r="BH125" s="168">
        <v>1.2999999999999999E-2</v>
      </c>
      <c r="BI125" s="176">
        <v>0</v>
      </c>
      <c r="BJ125" s="176">
        <v>6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2.5999999999999999E-2</v>
      </c>
      <c r="G126" s="168">
        <v>1.4999999999999999E-2</v>
      </c>
      <c r="H126" s="169"/>
      <c r="I126" s="170">
        <v>3</v>
      </c>
      <c r="J126" s="170">
        <v>3</v>
      </c>
      <c r="K126" s="167"/>
      <c r="L126" s="171">
        <v>2477.6832899999999</v>
      </c>
      <c r="M126" s="171">
        <v>1330.3958299999999</v>
      </c>
      <c r="N126" s="171">
        <v>3808.0791199999999</v>
      </c>
      <c r="O126" s="166">
        <v>601.65021195065401</v>
      </c>
      <c r="P126" s="172">
        <v>213.245</v>
      </c>
      <c r="Q126" s="178">
        <v>2.8214036059492802</v>
      </c>
      <c r="R126" s="179">
        <v>2334.1948482596999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2979.1891049999999</v>
      </c>
      <c r="Y126" s="166">
        <v>470.69131180875502</v>
      </c>
      <c r="Z126" s="177">
        <v>573</v>
      </c>
      <c r="AA126" s="188">
        <v>0.82145080594896103</v>
      </c>
      <c r="AB126" s="171">
        <v>-981.211784620814</v>
      </c>
      <c r="AC126" s="168"/>
      <c r="AD126" s="168"/>
      <c r="AE126" s="176">
        <v>648</v>
      </c>
      <c r="AF126" s="176">
        <v>1373</v>
      </c>
      <c r="AG126" s="167"/>
      <c r="AH126" s="180">
        <v>251</v>
      </c>
      <c r="AI126" s="166">
        <v>39.656267225774997</v>
      </c>
      <c r="AJ126" s="181" t="s">
        <v>53</v>
      </c>
      <c r="AK126" s="173">
        <v>0.62946455913928601</v>
      </c>
      <c r="AL126" s="174">
        <v>-184.43674702637199</v>
      </c>
      <c r="AM126" s="168"/>
      <c r="AN126" s="168"/>
      <c r="AO126" s="176">
        <v>148</v>
      </c>
      <c r="AP126" s="176">
        <v>228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-26.6871103559041</v>
      </c>
      <c r="AW126" s="168"/>
      <c r="AX126" s="168"/>
      <c r="AY126" s="176">
        <v>18</v>
      </c>
      <c r="AZ126" s="176">
        <v>38</v>
      </c>
      <c r="BA126" s="167"/>
      <c r="BB126" s="184">
        <v>213.6</v>
      </c>
      <c r="BC126" s="180">
        <v>33.747325416038002</v>
      </c>
      <c r="BD126" s="181" t="s">
        <v>55</v>
      </c>
      <c r="BE126" s="182">
        <v>1.05460391925119</v>
      </c>
      <c r="BF126" s="183">
        <v>-7.5742207118081204</v>
      </c>
      <c r="BG126" s="168">
        <v>1.6E-2</v>
      </c>
      <c r="BH126" s="168">
        <v>5.0000000000000001E-3</v>
      </c>
      <c r="BI126" s="176">
        <v>0</v>
      </c>
      <c r="BJ126" s="176">
        <v>30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0.06</v>
      </c>
      <c r="G127" s="168">
        <v>4.7E-2</v>
      </c>
      <c r="H127" s="169"/>
      <c r="I127" s="170">
        <v>6</v>
      </c>
      <c r="J127" s="170">
        <v>5</v>
      </c>
      <c r="K127" s="167"/>
      <c r="L127" s="171">
        <v>1205.29936</v>
      </c>
      <c r="M127" s="171">
        <v>1218.6614999999999</v>
      </c>
      <c r="N127" s="171">
        <v>2423.9608600000001</v>
      </c>
      <c r="O127" s="166">
        <v>829.73814571166997</v>
      </c>
      <c r="P127" s="172">
        <v>212.5</v>
      </c>
      <c r="Q127" s="178">
        <v>3.9046500974666798</v>
      </c>
      <c r="R127" s="179">
        <v>1746.0601024296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1965.5979</v>
      </c>
      <c r="Y127" s="166">
        <v>672.83741403347301</v>
      </c>
      <c r="Z127" s="177">
        <v>573</v>
      </c>
      <c r="AA127" s="178">
        <v>1.1742363246657499</v>
      </c>
      <c r="AB127" s="179">
        <v>137.65844546899399</v>
      </c>
      <c r="AC127" s="168">
        <v>0.02</v>
      </c>
      <c r="AD127" s="168">
        <v>1.7000000000000001E-2</v>
      </c>
      <c r="AE127" s="176">
        <v>0</v>
      </c>
      <c r="AF127" s="176">
        <v>44</v>
      </c>
      <c r="AG127" s="167"/>
      <c r="AH127" s="180">
        <v>183.5</v>
      </c>
      <c r="AI127" s="166">
        <v>62.813287231911602</v>
      </c>
      <c r="AJ127" s="181" t="s">
        <v>53</v>
      </c>
      <c r="AK127" s="182">
        <v>0.99703630526843801</v>
      </c>
      <c r="AL127" s="183">
        <v>-17.4776363620478</v>
      </c>
      <c r="AM127" s="168">
        <v>0.01</v>
      </c>
      <c r="AN127" s="168">
        <v>0</v>
      </c>
      <c r="AO127" s="176">
        <v>1</v>
      </c>
      <c r="AP127" s="176">
        <v>38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-33.6419393935359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23.316121212928099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8846.2306599999993</v>
      </c>
      <c r="M128" s="171">
        <v>2797.3481900000002</v>
      </c>
      <c r="N128" s="171">
        <v>11643.57885</v>
      </c>
      <c r="O128" s="166">
        <v>1365.30765546067</v>
      </c>
      <c r="P128" s="172">
        <v>246.12100000000001</v>
      </c>
      <c r="Q128" s="178">
        <v>5.5473025684954598</v>
      </c>
      <c r="R128" s="179">
        <v>9351.5120396532002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4201.0185750000001</v>
      </c>
      <c r="Y128" s="166">
        <v>492.60479918337001</v>
      </c>
      <c r="Z128" s="177">
        <v>573</v>
      </c>
      <c r="AA128" s="188">
        <v>0.859694239412512</v>
      </c>
      <c r="AB128" s="171">
        <v>-1135.19524799242</v>
      </c>
      <c r="AC128" s="168"/>
      <c r="AD128" s="168"/>
      <c r="AE128" s="176">
        <v>686</v>
      </c>
      <c r="AF128" s="176">
        <v>1663</v>
      </c>
      <c r="AG128" s="167"/>
      <c r="AH128" s="180">
        <v>364.55</v>
      </c>
      <c r="AI128" s="166">
        <v>42.746556897167999</v>
      </c>
      <c r="AJ128" s="181" t="s">
        <v>53</v>
      </c>
      <c r="AK128" s="173">
        <v>0.67851677614552497</v>
      </c>
      <c r="AL128" s="174">
        <v>-222.15413760649599</v>
      </c>
      <c r="AM128" s="168"/>
      <c r="AN128" s="168"/>
      <c r="AO128" s="176">
        <v>173</v>
      </c>
      <c r="AP128" s="176">
        <v>281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39.595774576127901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405.2</v>
      </c>
      <c r="BC128" s="180">
        <v>47.513111657475001</v>
      </c>
      <c r="BD128" s="181" t="s">
        <v>55</v>
      </c>
      <c r="BE128" s="178">
        <v>1.48478473929609</v>
      </c>
      <c r="BF128" s="179">
        <v>107.191549152256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7.0000000000000007E-2</v>
      </c>
      <c r="H129" s="169"/>
      <c r="I129" s="170">
        <v>7</v>
      </c>
      <c r="J129" s="170">
        <v>7</v>
      </c>
      <c r="K129" s="167"/>
      <c r="L129" s="171">
        <v>2018.87652</v>
      </c>
      <c r="M129" s="171">
        <v>2670.2712900000001</v>
      </c>
      <c r="N129" s="171">
        <v>4689.1478100000004</v>
      </c>
      <c r="O129" s="166">
        <v>1128.7801060158699</v>
      </c>
      <c r="P129" s="172">
        <v>212.5</v>
      </c>
      <c r="Q129" s="178">
        <v>5.3119063812511502</v>
      </c>
      <c r="R129" s="179">
        <v>3725.1719713832999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2772.46371</v>
      </c>
      <c r="Y129" s="166">
        <v>667.39245750049497</v>
      </c>
      <c r="Z129" s="177">
        <v>573</v>
      </c>
      <c r="AA129" s="178">
        <v>1.1647337827233799</v>
      </c>
      <c r="AB129" s="179">
        <v>173.13121340061599</v>
      </c>
      <c r="AC129" s="168">
        <v>0.02</v>
      </c>
      <c r="AD129" s="168">
        <v>1.6E-2</v>
      </c>
      <c r="AE129" s="176">
        <v>0</v>
      </c>
      <c r="AF129" s="176">
        <v>84</v>
      </c>
      <c r="AG129" s="167"/>
      <c r="AH129" s="180">
        <v>299</v>
      </c>
      <c r="AI129" s="166">
        <v>71.975818501389099</v>
      </c>
      <c r="AJ129" s="181" t="s">
        <v>53</v>
      </c>
      <c r="AK129" s="178">
        <v>1.1424733095458599</v>
      </c>
      <c r="AL129" s="179">
        <v>13.2095160806959</v>
      </c>
      <c r="AM129" s="168">
        <v>0.02</v>
      </c>
      <c r="AN129" s="168">
        <v>1.4E-2</v>
      </c>
      <c r="AO129" s="176">
        <v>0</v>
      </c>
      <c r="AP129" s="176">
        <v>16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29.218289798272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229.8</v>
      </c>
      <c r="BC129" s="180">
        <v>55.317869871636198</v>
      </c>
      <c r="BD129" s="181" t="s">
        <v>55</v>
      </c>
      <c r="BE129" s="178">
        <v>1.7286834334886301</v>
      </c>
      <c r="BF129" s="179">
        <v>84.636579596543996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2.5999999999999999E-2</v>
      </c>
      <c r="H130" s="169"/>
      <c r="I130" s="170">
        <v>4</v>
      </c>
      <c r="J130" s="170">
        <v>4</v>
      </c>
      <c r="K130" s="167"/>
      <c r="L130" s="171">
        <v>2174.2863600000001</v>
      </c>
      <c r="M130" s="171">
        <v>2783.4766199999999</v>
      </c>
      <c r="N130" s="171">
        <v>4957.7629800000004</v>
      </c>
      <c r="O130" s="166">
        <v>1550.5505498723801</v>
      </c>
      <c r="P130" s="172">
        <v>212.5</v>
      </c>
      <c r="Q130" s="178">
        <v>7.2967084699876699</v>
      </c>
      <c r="R130" s="179">
        <v>4215.8014234395296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1278.6325650000001</v>
      </c>
      <c r="Y130" s="166">
        <v>399.89495963066099</v>
      </c>
      <c r="Z130" s="177">
        <v>573</v>
      </c>
      <c r="AA130" s="173">
        <v>0.69789696270621404</v>
      </c>
      <c r="AB130" s="174">
        <v>-722.04494986657505</v>
      </c>
      <c r="AC130" s="168"/>
      <c r="AD130" s="168"/>
      <c r="AE130" s="176">
        <v>554</v>
      </c>
      <c r="AF130" s="176">
        <v>920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-107.06977912145599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-29.865340729258602</v>
      </c>
      <c r="AW130" s="168"/>
      <c r="AX130" s="168"/>
      <c r="AY130" s="176">
        <v>26</v>
      </c>
      <c r="AZ130" s="176">
        <v>36</v>
      </c>
      <c r="BA130" s="167"/>
      <c r="BB130" s="184">
        <v>119</v>
      </c>
      <c r="BC130" s="180">
        <v>37.217494297158503</v>
      </c>
      <c r="BD130" s="181" t="s">
        <v>55</v>
      </c>
      <c r="BE130" s="178">
        <v>1.1630466967862001</v>
      </c>
      <c r="BF130" s="179">
        <v>7.2693185414827504</v>
      </c>
      <c r="BG130" s="168">
        <v>0.02</v>
      </c>
      <c r="BH130" s="168">
        <v>1.6E-2</v>
      </c>
      <c r="BI130" s="176">
        <v>0</v>
      </c>
      <c r="BJ130" s="176">
        <v>4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4.8000000000000001E-2</v>
      </c>
      <c r="G131" s="168">
        <v>2.5999999999999999E-2</v>
      </c>
      <c r="H131" s="169"/>
      <c r="I131" s="170">
        <v>6</v>
      </c>
      <c r="J131" s="170">
        <v>5</v>
      </c>
      <c r="K131" s="167"/>
      <c r="L131" s="171">
        <v>722.55963999999994</v>
      </c>
      <c r="M131" s="171">
        <v>1303.83923</v>
      </c>
      <c r="N131" s="171">
        <v>2026.39887</v>
      </c>
      <c r="O131" s="166">
        <v>552.96231556855798</v>
      </c>
      <c r="P131" s="172">
        <v>212.5</v>
      </c>
      <c r="Q131" s="178">
        <v>2.6021756026755698</v>
      </c>
      <c r="R131" s="179">
        <v>1176.0229139097301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1963.9371000000001</v>
      </c>
      <c r="Y131" s="166">
        <v>535.91779117355998</v>
      </c>
      <c r="Z131" s="177">
        <v>573</v>
      </c>
      <c r="AA131" s="182">
        <v>0.93528410326973799</v>
      </c>
      <c r="AB131" s="183">
        <v>-329.07665453986999</v>
      </c>
      <c r="AC131" s="168">
        <v>3.0000000000000001E-3</v>
      </c>
      <c r="AD131" s="168"/>
      <c r="AE131" s="176">
        <v>136</v>
      </c>
      <c r="AF131" s="176">
        <v>556</v>
      </c>
      <c r="AG131" s="167"/>
      <c r="AH131" s="180">
        <v>242.1</v>
      </c>
      <c r="AI131" s="166">
        <v>66.0640797727783</v>
      </c>
      <c r="AJ131" s="181" t="s">
        <v>53</v>
      </c>
      <c r="AK131" s="182">
        <v>1.0486361868695</v>
      </c>
      <c r="AL131" s="183">
        <v>-10.0114599232319</v>
      </c>
      <c r="AM131" s="168">
        <v>1.4999999999999999E-2</v>
      </c>
      <c r="AN131" s="168">
        <v>5.0000000000000001E-3</v>
      </c>
      <c r="AO131" s="176">
        <v>0</v>
      </c>
      <c r="AP131" s="176">
        <v>35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-26.128307282090599</v>
      </c>
      <c r="AW131" s="168"/>
      <c r="AX131" s="168"/>
      <c r="AY131" s="176">
        <v>21</v>
      </c>
      <c r="AZ131" s="176">
        <v>33</v>
      </c>
      <c r="BA131" s="167"/>
      <c r="BB131" s="184">
        <v>130.6</v>
      </c>
      <c r="BC131" s="180">
        <v>35.638037250412403</v>
      </c>
      <c r="BD131" s="181" t="s">
        <v>55</v>
      </c>
      <c r="BE131" s="178">
        <v>1.11368866407539</v>
      </c>
      <c r="BF131" s="179">
        <v>2.5433854358187502</v>
      </c>
      <c r="BG131" s="168">
        <v>0.02</v>
      </c>
      <c r="BH131" s="168">
        <v>1.0999999999999999E-2</v>
      </c>
      <c r="BI131" s="176">
        <v>0</v>
      </c>
      <c r="BJ131" s="176">
        <v>11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4.3999999999999997E-2</v>
      </c>
      <c r="G132" s="168">
        <v>0.04</v>
      </c>
      <c r="H132" s="169"/>
      <c r="I132" s="170">
        <v>4</v>
      </c>
      <c r="J132" s="170">
        <v>3</v>
      </c>
      <c r="K132" s="167"/>
      <c r="L132" s="171">
        <v>-947.50597000000005</v>
      </c>
      <c r="M132" s="171">
        <v>596.93637999999999</v>
      </c>
      <c r="N132" s="171">
        <v>-350.56959000000001</v>
      </c>
      <c r="O132" s="166">
        <v>-124.289383977722</v>
      </c>
      <c r="P132" s="172">
        <v>212.5</v>
      </c>
      <c r="Q132" s="173">
        <v>-0.58489121871869298</v>
      </c>
      <c r="R132" s="174">
        <v>-1005.08786626792</v>
      </c>
      <c r="S132" s="168"/>
      <c r="T132" s="168"/>
      <c r="U132" s="175">
        <v>950</v>
      </c>
      <c r="V132" s="176">
        <v>1070</v>
      </c>
      <c r="W132" s="167"/>
      <c r="X132" s="175">
        <v>1439.0324450000001</v>
      </c>
      <c r="Y132" s="166">
        <v>510.18816581610901</v>
      </c>
      <c r="Z132" s="177">
        <v>573</v>
      </c>
      <c r="AA132" s="188">
        <v>0.89038074313457205</v>
      </c>
      <c r="AB132" s="171">
        <v>-325.85683641890301</v>
      </c>
      <c r="AC132" s="168"/>
      <c r="AD132" s="168"/>
      <c r="AE132" s="176">
        <v>178</v>
      </c>
      <c r="AF132" s="176">
        <v>501</v>
      </c>
      <c r="AG132" s="167"/>
      <c r="AH132" s="180">
        <v>220.15</v>
      </c>
      <c r="AI132" s="166">
        <v>78.051002320810397</v>
      </c>
      <c r="AJ132" s="181" t="s">
        <v>53</v>
      </c>
      <c r="AK132" s="178">
        <v>1.23890479874302</v>
      </c>
      <c r="AL132" s="179">
        <v>26.104581624099701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-5.08137609546674</v>
      </c>
      <c r="AW132" s="168">
        <v>4.0000000000000001E-3</v>
      </c>
      <c r="AX132" s="168"/>
      <c r="AY132" s="176">
        <v>1</v>
      </c>
      <c r="AZ132" s="176">
        <v>10</v>
      </c>
      <c r="BA132" s="167"/>
      <c r="BB132" s="184">
        <v>130</v>
      </c>
      <c r="BC132" s="180">
        <v>46.0896220836037</v>
      </c>
      <c r="BD132" s="181" t="s">
        <v>55</v>
      </c>
      <c r="BE132" s="178">
        <v>1.4403006901126201</v>
      </c>
      <c r="BF132" s="179">
        <v>31.437247809066498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7.0000000000000007E-2</v>
      </c>
      <c r="G133" s="168">
        <v>5.8999999999999997E-2</v>
      </c>
      <c r="H133" s="169"/>
      <c r="I133" s="170">
        <v>6</v>
      </c>
      <c r="J133" s="170">
        <v>6</v>
      </c>
      <c r="K133" s="167"/>
      <c r="L133" s="171">
        <v>688.44727999999998</v>
      </c>
      <c r="M133" s="171">
        <v>686.94325000000003</v>
      </c>
      <c r="N133" s="171">
        <v>1375.3905299999999</v>
      </c>
      <c r="O133" s="166">
        <v>703.69570749086199</v>
      </c>
      <c r="P133" s="172">
        <v>212.5</v>
      </c>
      <c r="Q133" s="178">
        <v>3.3115092117217002</v>
      </c>
      <c r="R133" s="179">
        <v>921.84311015781805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1786.96288</v>
      </c>
      <c r="Y133" s="166">
        <v>914.26986057662305</v>
      </c>
      <c r="Z133" s="177">
        <v>573</v>
      </c>
      <c r="AA133" s="178">
        <v>1.5955843989120799</v>
      </c>
      <c r="AB133" s="179">
        <v>563.98560202555097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134.30000000000001</v>
      </c>
      <c r="AI133" s="166">
        <v>68.712363110441601</v>
      </c>
      <c r="AJ133" s="181" t="s">
        <v>53</v>
      </c>
      <c r="AK133" s="178">
        <v>1.0906724303244699</v>
      </c>
      <c r="AL133" s="179">
        <v>-0.16347035321169301</v>
      </c>
      <c r="AM133" s="168">
        <v>0.02</v>
      </c>
      <c r="AN133" s="168">
        <v>8.9999999999999993E-3</v>
      </c>
      <c r="AO133" s="176">
        <v>0</v>
      </c>
      <c r="AP133" s="176">
        <v>14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-10.4494527881173</v>
      </c>
      <c r="AW133" s="168"/>
      <c r="AX133" s="168"/>
      <c r="AY133" s="176">
        <v>8</v>
      </c>
      <c r="AZ133" s="176">
        <v>14</v>
      </c>
      <c r="BA133" s="167"/>
      <c r="BB133" s="184">
        <v>95.6</v>
      </c>
      <c r="BC133" s="180">
        <v>48.912151253597997</v>
      </c>
      <c r="BD133" s="181" t="s">
        <v>55</v>
      </c>
      <c r="BE133" s="178">
        <v>1.5285047266749401</v>
      </c>
      <c r="BF133" s="179">
        <v>27.301094423765502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3.7999999999999999E-2</v>
      </c>
      <c r="G134" s="168">
        <v>2.1999999999999999E-2</v>
      </c>
      <c r="H134" s="169"/>
      <c r="I134" s="170">
        <v>5</v>
      </c>
      <c r="J134" s="170">
        <v>4</v>
      </c>
      <c r="K134" s="167"/>
      <c r="L134" s="171">
        <v>3037.2775000000001</v>
      </c>
      <c r="M134" s="171">
        <v>-447.68745000000001</v>
      </c>
      <c r="N134" s="171">
        <v>2589.5900499999998</v>
      </c>
      <c r="O134" s="166">
        <v>432.287340835522</v>
      </c>
      <c r="P134" s="172">
        <v>212.5</v>
      </c>
      <c r="Q134" s="178">
        <v>2.03429336863775</v>
      </c>
      <c r="R134" s="179">
        <v>1199.50916088338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2431.5339399999998</v>
      </c>
      <c r="Y134" s="166">
        <v>405.90260264319397</v>
      </c>
      <c r="Z134" s="177">
        <v>573</v>
      </c>
      <c r="AA134" s="173">
        <v>0.70838150548550405</v>
      </c>
      <c r="AB134" s="174">
        <v>-1316.77829277092</v>
      </c>
      <c r="AC134" s="168"/>
      <c r="AD134" s="168"/>
      <c r="AE134" s="176">
        <v>1001</v>
      </c>
      <c r="AF134" s="176">
        <v>1688</v>
      </c>
      <c r="AG134" s="167"/>
      <c r="AH134" s="180">
        <v>372.4</v>
      </c>
      <c r="AI134" s="166">
        <v>62.165749257164599</v>
      </c>
      <c r="AJ134" s="181" t="s">
        <v>53</v>
      </c>
      <c r="AK134" s="182">
        <v>0.98675792471689805</v>
      </c>
      <c r="AL134" s="183">
        <v>-39.7180988910441</v>
      </c>
      <c r="AM134" s="168">
        <v>8.0000000000000002E-3</v>
      </c>
      <c r="AN134" s="168"/>
      <c r="AO134" s="176">
        <v>5</v>
      </c>
      <c r="AP134" s="176">
        <v>81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-42.764914004074697</v>
      </c>
      <c r="AW134" s="168"/>
      <c r="AX134" s="168"/>
      <c r="AY134" s="176">
        <v>34</v>
      </c>
      <c r="AZ134" s="176">
        <v>54</v>
      </c>
      <c r="BA134" s="167"/>
      <c r="BB134" s="184">
        <v>215.2</v>
      </c>
      <c r="BC134" s="180">
        <v>35.923923845708401</v>
      </c>
      <c r="BD134" s="181" t="s">
        <v>55</v>
      </c>
      <c r="BE134" s="178">
        <v>1.12262262017839</v>
      </c>
      <c r="BF134" s="179">
        <v>5.8701719918506399</v>
      </c>
      <c r="BG134" s="168">
        <v>0.02</v>
      </c>
      <c r="BH134" s="168">
        <v>1.2E-2</v>
      </c>
      <c r="BI134" s="176">
        <v>0</v>
      </c>
      <c r="BJ134" s="176">
        <v>15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7.0499999999999993E-2</v>
      </c>
      <c r="G135" s="168">
        <v>5.7000000000000002E-2</v>
      </c>
      <c r="H135" s="169"/>
      <c r="I135" s="170">
        <v>7</v>
      </c>
      <c r="J135" s="170">
        <v>6</v>
      </c>
      <c r="K135" s="167"/>
      <c r="L135" s="171">
        <v>1181.1936700000001</v>
      </c>
      <c r="M135" s="171">
        <v>-123.21432</v>
      </c>
      <c r="N135" s="171">
        <v>1057.9793500000001</v>
      </c>
      <c r="O135" s="166">
        <v>273.15610300646398</v>
      </c>
      <c r="P135" s="172">
        <v>212.5</v>
      </c>
      <c r="Q135" s="178">
        <v>1.2854404847362999</v>
      </c>
      <c r="R135" s="179">
        <v>159.210823632168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2605.9686649999999</v>
      </c>
      <c r="Y135" s="166">
        <v>672.82621828900403</v>
      </c>
      <c r="Z135" s="177">
        <v>573</v>
      </c>
      <c r="AA135" s="178">
        <v>1.1742167858446799</v>
      </c>
      <c r="AB135" s="179">
        <v>182.46576801756299</v>
      </c>
      <c r="AC135" s="168">
        <v>0.02</v>
      </c>
      <c r="AD135" s="168">
        <v>1.7000000000000001E-2</v>
      </c>
      <c r="AE135" s="176">
        <v>0</v>
      </c>
      <c r="AF135" s="176">
        <v>58</v>
      </c>
      <c r="AG135" s="167"/>
      <c r="AH135" s="180">
        <v>268.2</v>
      </c>
      <c r="AI135" s="166">
        <v>69.245649101122595</v>
      </c>
      <c r="AJ135" s="181" t="s">
        <v>53</v>
      </c>
      <c r="AK135" s="178">
        <v>1.0991372873194101</v>
      </c>
      <c r="AL135" s="179">
        <v>1.7415663003602599</v>
      </c>
      <c r="AM135" s="168">
        <v>0.02</v>
      </c>
      <c r="AN135" s="168">
        <v>0.01</v>
      </c>
      <c r="AO135" s="176">
        <v>0</v>
      </c>
      <c r="AP135" s="176">
        <v>25</v>
      </c>
      <c r="AQ135" s="167"/>
      <c r="AR135" s="180">
        <v>56.8</v>
      </c>
      <c r="AS135" s="166">
        <v>14.6649995113488</v>
      </c>
      <c r="AT135" s="181" t="s">
        <v>54</v>
      </c>
      <c r="AU135" s="182">
        <v>0.91656246945930298</v>
      </c>
      <c r="AV135" s="183">
        <v>-10.871983161813301</v>
      </c>
      <c r="AW135" s="168">
        <v>5.0000000000000001E-4</v>
      </c>
      <c r="AX135" s="168"/>
      <c r="AY135" s="176">
        <v>6</v>
      </c>
      <c r="AZ135" s="176">
        <v>18</v>
      </c>
      <c r="BA135" s="167"/>
      <c r="BB135" s="184">
        <v>212.8</v>
      </c>
      <c r="BC135" s="180">
        <v>54.942110845335101</v>
      </c>
      <c r="BD135" s="181" t="s">
        <v>55</v>
      </c>
      <c r="BE135" s="178">
        <v>1.7169409639167199</v>
      </c>
      <c r="BF135" s="179">
        <v>77.456033676373494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4.2500000000000003E-2</v>
      </c>
      <c r="G136" s="168">
        <v>2.5999999999999999E-2</v>
      </c>
      <c r="H136" s="169"/>
      <c r="I136" s="170">
        <v>5</v>
      </c>
      <c r="J136" s="170">
        <v>5</v>
      </c>
      <c r="K136" s="167"/>
      <c r="L136" s="171">
        <v>1364.9541999999999</v>
      </c>
      <c r="M136" s="171">
        <v>-737.30642</v>
      </c>
      <c r="N136" s="171">
        <v>627.64778000000001</v>
      </c>
      <c r="O136" s="166">
        <v>225.720369543597</v>
      </c>
      <c r="P136" s="172">
        <v>212.5</v>
      </c>
      <c r="Q136" s="182">
        <v>1.0622135037345699</v>
      </c>
      <c r="R136" s="183">
        <v>-17.6004430269832</v>
      </c>
      <c r="S136" s="168">
        <v>8.5000000000000006E-3</v>
      </c>
      <c r="T136" s="168">
        <v>3.0000000000000001E-3</v>
      </c>
      <c r="U136" s="175">
        <v>0</v>
      </c>
      <c r="V136" s="176">
        <v>82</v>
      </c>
      <c r="W136" s="167"/>
      <c r="X136" s="175">
        <v>1659.5316399999999</v>
      </c>
      <c r="Y136" s="166">
        <v>596.81577309186298</v>
      </c>
      <c r="Z136" s="177">
        <v>573</v>
      </c>
      <c r="AA136" s="182">
        <v>1.0415633038252401</v>
      </c>
      <c r="AB136" s="183">
        <v>-80.361215503347495</v>
      </c>
      <c r="AC136" s="168">
        <v>1.4E-2</v>
      </c>
      <c r="AD136" s="168">
        <v>4.0000000000000001E-3</v>
      </c>
      <c r="AE136" s="176">
        <v>0</v>
      </c>
      <c r="AF136" s="176">
        <v>253</v>
      </c>
      <c r="AG136" s="167"/>
      <c r="AH136" s="180">
        <v>147.85</v>
      </c>
      <c r="AI136" s="166">
        <v>53.171153791097296</v>
      </c>
      <c r="AJ136" s="181" t="s">
        <v>53</v>
      </c>
      <c r="AK136" s="188">
        <v>0.84398656811265604</v>
      </c>
      <c r="AL136" s="171">
        <v>-43.447120238587999</v>
      </c>
      <c r="AM136" s="168"/>
      <c r="AN136" s="168"/>
      <c r="AO136" s="176">
        <v>28</v>
      </c>
      <c r="AP136" s="176">
        <v>63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-36.583395616149303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8.4332087677013696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2.5999999999999999E-2</v>
      </c>
      <c r="G137" s="168">
        <v>1.6E-2</v>
      </c>
      <c r="H137" s="169"/>
      <c r="I137" s="170">
        <v>4</v>
      </c>
      <c r="J137" s="170">
        <v>4</v>
      </c>
      <c r="K137" s="167"/>
      <c r="L137" s="171">
        <v>6075.4373299999997</v>
      </c>
      <c r="M137" s="171">
        <v>3320.855</v>
      </c>
      <c r="N137" s="171">
        <v>9396.2923300000002</v>
      </c>
      <c r="O137" s="166">
        <v>1080.13575783736</v>
      </c>
      <c r="P137" s="172">
        <v>226.98400000000001</v>
      </c>
      <c r="Q137" s="178">
        <v>4.7586427141884897</v>
      </c>
      <c r="R137" s="179">
        <v>7240.0574872860598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4431.7639150000005</v>
      </c>
      <c r="Y137" s="166">
        <v>509.44633337996402</v>
      </c>
      <c r="Z137" s="177">
        <v>573</v>
      </c>
      <c r="AA137" s="188">
        <v>0.88908609664915095</v>
      </c>
      <c r="AB137" s="171">
        <v>-1011.45042995421</v>
      </c>
      <c r="AC137" s="168"/>
      <c r="AD137" s="168"/>
      <c r="AE137" s="176">
        <v>553</v>
      </c>
      <c r="AF137" s="176">
        <v>1550</v>
      </c>
      <c r="AG137" s="167"/>
      <c r="AH137" s="180">
        <v>390.5</v>
      </c>
      <c r="AI137" s="166">
        <v>44.889302995481401</v>
      </c>
      <c r="AJ137" s="181" t="s">
        <v>53</v>
      </c>
      <c r="AK137" s="173">
        <v>0.71252861897589503</v>
      </c>
      <c r="AL137" s="174">
        <v>-207.96859290072399</v>
      </c>
      <c r="AM137" s="168"/>
      <c r="AN137" s="168"/>
      <c r="AO137" s="176">
        <v>158</v>
      </c>
      <c r="AP137" s="176">
        <v>268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-76.592023593834696</v>
      </c>
      <c r="AW137" s="168"/>
      <c r="AX137" s="168"/>
      <c r="AY137" s="176">
        <v>64</v>
      </c>
      <c r="AZ137" s="176">
        <v>92</v>
      </c>
      <c r="BA137" s="167"/>
      <c r="BB137" s="184">
        <v>293.8</v>
      </c>
      <c r="BC137" s="180">
        <v>33.773309142311</v>
      </c>
      <c r="BD137" s="181" t="s">
        <v>55</v>
      </c>
      <c r="BE137" s="182">
        <v>1.0554159106972201</v>
      </c>
      <c r="BF137" s="183">
        <v>-10.184047187669499</v>
      </c>
      <c r="BG137" s="168">
        <v>1.6E-2</v>
      </c>
      <c r="BH137" s="168">
        <v>6.0000000000000001E-3</v>
      </c>
      <c r="BI137" s="176">
        <v>0</v>
      </c>
      <c r="BJ137" s="176">
        <v>41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7.5499999999999998E-2</v>
      </c>
      <c r="H138" s="169"/>
      <c r="I138" s="170">
        <v>6</v>
      </c>
      <c r="J138" s="170">
        <v>6</v>
      </c>
      <c r="K138" s="167"/>
      <c r="L138" s="171">
        <v>4911.6354600000004</v>
      </c>
      <c r="M138" s="171">
        <v>695.45372999999995</v>
      </c>
      <c r="N138" s="171">
        <v>5607.0891899999997</v>
      </c>
      <c r="O138" s="166">
        <v>1916.24050363789</v>
      </c>
      <c r="P138" s="172">
        <v>212.5</v>
      </c>
      <c r="Q138" s="178">
        <v>9.0176023700606596</v>
      </c>
      <c r="R138" s="179">
        <v>4928.0903670081198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1966.0537899999999</v>
      </c>
      <c r="Y138" s="166">
        <v>671.90511459097695</v>
      </c>
      <c r="Z138" s="177">
        <v>573</v>
      </c>
      <c r="AA138" s="178">
        <v>1.17260927502788</v>
      </c>
      <c r="AB138" s="179">
        <v>135.15343435600499</v>
      </c>
      <c r="AC138" s="168">
        <v>0.02</v>
      </c>
      <c r="AD138" s="168">
        <v>1.7000000000000001E-2</v>
      </c>
      <c r="AE138" s="176">
        <v>0</v>
      </c>
      <c r="AF138" s="176">
        <v>46</v>
      </c>
      <c r="AG138" s="167"/>
      <c r="AH138" s="180">
        <v>255.8</v>
      </c>
      <c r="AI138" s="166">
        <v>87.420460816777506</v>
      </c>
      <c r="AJ138" s="181" t="s">
        <v>53</v>
      </c>
      <c r="AK138" s="178">
        <v>1.38762636217107</v>
      </c>
      <c r="AL138" s="179">
        <v>54.4968195365241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3.7753827394346802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147.80000000000001</v>
      </c>
      <c r="BC138" s="180">
        <v>50.511118486003603</v>
      </c>
      <c r="BD138" s="181" t="s">
        <v>55</v>
      </c>
      <c r="BE138" s="178">
        <v>1.5784724526876099</v>
      </c>
      <c r="BF138" s="179">
        <v>45.550765478869401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7.5999999999999998E-2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1525.6712399999999</v>
      </c>
      <c r="M139" s="171">
        <v>147.86439999999999</v>
      </c>
      <c r="N139" s="171">
        <v>1673.5356400000001</v>
      </c>
      <c r="O139" s="166">
        <v>588.01269416910395</v>
      </c>
      <c r="P139" s="172">
        <v>212.5</v>
      </c>
      <c r="Q139" s="178">
        <v>2.76711856079578</v>
      </c>
      <c r="R139" s="179">
        <v>1013.10101144023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2466.9282699999999</v>
      </c>
      <c r="Y139" s="166">
        <v>866.77875492668204</v>
      </c>
      <c r="Z139" s="177">
        <v>573</v>
      </c>
      <c r="AA139" s="178">
        <v>1.5127028881792</v>
      </c>
      <c r="AB139" s="179">
        <v>686.08571863648899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277.2</v>
      </c>
      <c r="AI139" s="166">
        <v>97.396861427866398</v>
      </c>
      <c r="AJ139" s="181" t="s">
        <v>53</v>
      </c>
      <c r="AK139" s="178">
        <v>1.5459819274264499</v>
      </c>
      <c r="AL139" s="179">
        <v>81.4005571799281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-3.1268426209706202</v>
      </c>
      <c r="AW139" s="168">
        <v>6.0000000000000001E-3</v>
      </c>
      <c r="AX139" s="168">
        <v>1E-3</v>
      </c>
      <c r="AY139" s="176">
        <v>0</v>
      </c>
      <c r="AZ139" s="176">
        <v>9</v>
      </c>
      <c r="BA139" s="167"/>
      <c r="BB139" s="184">
        <v>161.4</v>
      </c>
      <c r="BC139" s="180">
        <v>56.709427974233897</v>
      </c>
      <c r="BD139" s="181" t="s">
        <v>55</v>
      </c>
      <c r="BE139" s="178">
        <v>1.7721696241948099</v>
      </c>
      <c r="BF139" s="179">
        <v>61.946314758058797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7.0000000000000007E-2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213.47171311992199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78">
        <v>1.0891745558708401</v>
      </c>
      <c r="AB140" s="179">
        <v>-1.0111697372719799</v>
      </c>
      <c r="AC140" s="168">
        <v>0.02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8.6319242173680006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-9.9125271828906705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4.3749456342186699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5.8999999999999997E-2</v>
      </c>
      <c r="H141" s="169"/>
      <c r="I141" s="170">
        <v>7</v>
      </c>
      <c r="J141" s="170">
        <v>7</v>
      </c>
      <c r="K141" s="167"/>
      <c r="L141" s="171">
        <v>1211.06882</v>
      </c>
      <c r="M141" s="171">
        <v>385.38193999999999</v>
      </c>
      <c r="N141" s="171">
        <v>1596.4507599999999</v>
      </c>
      <c r="O141" s="166">
        <v>589.81988353293195</v>
      </c>
      <c r="P141" s="172">
        <v>287.5</v>
      </c>
      <c r="Q141" s="178">
        <v>2.05154742098411</v>
      </c>
      <c r="R141" s="179">
        <v>746.69012951760101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1826.08158</v>
      </c>
      <c r="Y141" s="166">
        <v>674.65859381546602</v>
      </c>
      <c r="Z141" s="177">
        <v>573</v>
      </c>
      <c r="AA141" s="178">
        <v>1.17741464889261</v>
      </c>
      <c r="AB141" s="179">
        <v>132.47169733421001</v>
      </c>
      <c r="AC141" s="168">
        <v>0.02</v>
      </c>
      <c r="AD141" s="168">
        <v>1.7999999999999999E-2</v>
      </c>
      <c r="AE141" s="176">
        <v>0</v>
      </c>
      <c r="AF141" s="176">
        <v>36</v>
      </c>
      <c r="AG141" s="167"/>
      <c r="AH141" s="180">
        <v>171.95</v>
      </c>
      <c r="AI141" s="166">
        <v>63.528128467606301</v>
      </c>
      <c r="AJ141" s="181" t="s">
        <v>53</v>
      </c>
      <c r="AK141" s="182">
        <v>1.0083829915493101</v>
      </c>
      <c r="AL141" s="183">
        <v>-14.2584164187518</v>
      </c>
      <c r="AM141" s="168">
        <v>1.0999999999999999E-2</v>
      </c>
      <c r="AN141" s="168">
        <v>1E-3</v>
      </c>
      <c r="AO141" s="176">
        <v>0</v>
      </c>
      <c r="AP141" s="176">
        <v>33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11.8089736079361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137.4</v>
      </c>
      <c r="BC141" s="180">
        <v>50.763389656580998</v>
      </c>
      <c r="BD141" s="181" t="s">
        <v>55</v>
      </c>
      <c r="BE141" s="178">
        <v>1.58635592676816</v>
      </c>
      <c r="BF141" s="179">
        <v>42.817947215872103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7.0000000000000007E-2</v>
      </c>
      <c r="H142" s="169"/>
      <c r="I142" s="170">
        <v>7</v>
      </c>
      <c r="J142" s="170">
        <v>7</v>
      </c>
      <c r="K142" s="167"/>
      <c r="L142" s="171">
        <v>1678.32428</v>
      </c>
      <c r="M142" s="171">
        <v>2834.6209399999998</v>
      </c>
      <c r="N142" s="171">
        <v>4512.9452199999996</v>
      </c>
      <c r="O142" s="166">
        <v>1509.64008242912</v>
      </c>
      <c r="P142" s="172">
        <v>273.93400000000003</v>
      </c>
      <c r="Q142" s="178">
        <v>5.51096279552418</v>
      </c>
      <c r="R142" s="179">
        <v>3618.7028955476399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1998.3595800000001</v>
      </c>
      <c r="Y142" s="166">
        <v>668.477806401164</v>
      </c>
      <c r="Z142" s="177">
        <v>573</v>
      </c>
      <c r="AA142" s="178">
        <v>1.1666279343824899</v>
      </c>
      <c r="AB142" s="179">
        <v>127.83291331678301</v>
      </c>
      <c r="AC142" s="168">
        <v>0.02</v>
      </c>
      <c r="AD142" s="168">
        <v>1.7000000000000001E-2</v>
      </c>
      <c r="AE142" s="176">
        <v>0</v>
      </c>
      <c r="AF142" s="176">
        <v>58</v>
      </c>
      <c r="AG142" s="167"/>
      <c r="AH142" s="180">
        <v>213.2</v>
      </c>
      <c r="AI142" s="166">
        <v>71.318230087864407</v>
      </c>
      <c r="AJ142" s="181" t="s">
        <v>53</v>
      </c>
      <c r="AK142" s="178">
        <v>1.1320353982200699</v>
      </c>
      <c r="AL142" s="179">
        <v>7.5399999981802903</v>
      </c>
      <c r="AM142" s="168">
        <v>0.02</v>
      </c>
      <c r="AN142" s="168">
        <v>1.2999999999999999E-2</v>
      </c>
      <c r="AO142" s="176">
        <v>0</v>
      </c>
      <c r="AP142" s="176">
        <v>13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17.1688888884267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130.80000000000001</v>
      </c>
      <c r="BC142" s="180">
        <v>43.754336282798597</v>
      </c>
      <c r="BD142" s="181" t="s">
        <v>55</v>
      </c>
      <c r="BE142" s="178">
        <v>1.3673230088374599</v>
      </c>
      <c r="BF142" s="179">
        <v>26.3377777768535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2282.62815</v>
      </c>
      <c r="M143" s="171">
        <v>-108.62309999999999</v>
      </c>
      <c r="N143" s="171">
        <v>2174.0050500000002</v>
      </c>
      <c r="O143" s="166">
        <v>743.30658742449396</v>
      </c>
      <c r="P143" s="172">
        <v>287.5</v>
      </c>
      <c r="Q143" s="178">
        <v>2.5854142171286698</v>
      </c>
      <c r="R143" s="179">
        <v>1255.7717166826999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2261.97957</v>
      </c>
      <c r="Y143" s="166">
        <v>773.38565289929898</v>
      </c>
      <c r="Z143" s="177">
        <v>573</v>
      </c>
      <c r="AA143" s="178">
        <v>1.34971318132513</v>
      </c>
      <c r="AB143" s="179">
        <v>431.90061351021802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155.5</v>
      </c>
      <c r="AI143" s="166">
        <v>53.166470033962803</v>
      </c>
      <c r="AJ143" s="181" t="s">
        <v>53</v>
      </c>
      <c r="AK143" s="188">
        <v>0.84391222276131395</v>
      </c>
      <c r="AL143" s="171">
        <v>-45.712869561703798</v>
      </c>
      <c r="AM143" s="168"/>
      <c r="AN143" s="168"/>
      <c r="AO143" s="176">
        <v>29</v>
      </c>
      <c r="AP143" s="176">
        <v>66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10.5983188414721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154</v>
      </c>
      <c r="BC143" s="180">
        <v>52.653610194406902</v>
      </c>
      <c r="BD143" s="181" t="s">
        <v>55</v>
      </c>
      <c r="BE143" s="178">
        <v>1.6454253185752199</v>
      </c>
      <c r="BF143" s="179">
        <v>51.796637682944102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849.60068999999999</v>
      </c>
      <c r="M144" s="171">
        <v>516.55607999999995</v>
      </c>
      <c r="N144" s="171">
        <v>1366.1567700000001</v>
      </c>
      <c r="O144" s="166">
        <v>512.02336501600701</v>
      </c>
      <c r="P144" s="172">
        <v>265.91699999999997</v>
      </c>
      <c r="Q144" s="178">
        <v>1.925500682604</v>
      </c>
      <c r="R144" s="179">
        <v>591.37481000481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1087.1326550000001</v>
      </c>
      <c r="Y144" s="166">
        <v>407.447616887984</v>
      </c>
      <c r="Z144" s="177">
        <v>573</v>
      </c>
      <c r="AA144" s="173">
        <v>0.71107786542405604</v>
      </c>
      <c r="AB144" s="174">
        <v>-582.373480663549</v>
      </c>
      <c r="AC144" s="168"/>
      <c r="AD144" s="168"/>
      <c r="AE144" s="176">
        <v>442</v>
      </c>
      <c r="AF144" s="176">
        <v>748</v>
      </c>
      <c r="AG144" s="167"/>
      <c r="AH144" s="180">
        <v>113.1</v>
      </c>
      <c r="AI144" s="166">
        <v>42.388870629620598</v>
      </c>
      <c r="AJ144" s="181" t="s">
        <v>53</v>
      </c>
      <c r="AK144" s="173">
        <v>0.672839216343184</v>
      </c>
      <c r="AL144" s="174">
        <v>-70.458266224788204</v>
      </c>
      <c r="AM144" s="168"/>
      <c r="AN144" s="168"/>
      <c r="AO144" s="176">
        <v>55</v>
      </c>
      <c r="AP144" s="176">
        <v>89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5.3820276254506298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106.8</v>
      </c>
      <c r="BC144" s="180">
        <v>40.027686854495897</v>
      </c>
      <c r="BD144" s="181" t="s">
        <v>55</v>
      </c>
      <c r="BE144" s="178">
        <v>1.2508652142029999</v>
      </c>
      <c r="BF144" s="179">
        <v>13.5640552509012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6.2E-2</v>
      </c>
      <c r="G145" s="168">
        <v>3.7499999999999999E-2</v>
      </c>
      <c r="H145" s="169"/>
      <c r="I145" s="170">
        <v>6</v>
      </c>
      <c r="J145" s="170">
        <v>6</v>
      </c>
      <c r="K145" s="167"/>
      <c r="L145" s="171">
        <v>10037.73885</v>
      </c>
      <c r="M145" s="171">
        <v>3604.9342900000001</v>
      </c>
      <c r="N145" s="171">
        <v>13642.673140000001</v>
      </c>
      <c r="O145" s="166">
        <v>1283.54032948703</v>
      </c>
      <c r="P145" s="172">
        <v>287.5</v>
      </c>
      <c r="Q145" s="178">
        <v>4.4644881025635801</v>
      </c>
      <c r="R145" s="179">
        <v>10305.7174293721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6281.4003199999997</v>
      </c>
      <c r="Y145" s="166">
        <v>590.97147264591899</v>
      </c>
      <c r="Z145" s="177">
        <v>573</v>
      </c>
      <c r="AA145" s="182">
        <v>1.0313638266071901</v>
      </c>
      <c r="AB145" s="183">
        <v>-369.29749631236302</v>
      </c>
      <c r="AC145" s="168">
        <v>1.2999999999999999E-2</v>
      </c>
      <c r="AD145" s="168">
        <v>3.0000000000000001E-3</v>
      </c>
      <c r="AE145" s="176">
        <v>0</v>
      </c>
      <c r="AF145" s="176">
        <v>1028</v>
      </c>
      <c r="AG145" s="167"/>
      <c r="AH145" s="180">
        <v>694.95</v>
      </c>
      <c r="AI145" s="166">
        <v>65.3828133844018</v>
      </c>
      <c r="AJ145" s="181" t="s">
        <v>53</v>
      </c>
      <c r="AK145" s="182">
        <v>1.03782243467304</v>
      </c>
      <c r="AL145" s="183">
        <v>-36.278555720207599</v>
      </c>
      <c r="AM145" s="168">
        <v>1.4E-2</v>
      </c>
      <c r="AN145" s="168">
        <v>4.0000000000000001E-3</v>
      </c>
      <c r="AO145" s="176">
        <v>0</v>
      </c>
      <c r="AP145" s="176">
        <v>109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-15.6088395479892</v>
      </c>
      <c r="AW145" s="168">
        <v>5.0000000000000001E-3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408.8</v>
      </c>
      <c r="BC145" s="180">
        <v>38.461031889407103</v>
      </c>
      <c r="BD145" s="181" t="s">
        <v>55</v>
      </c>
      <c r="BE145" s="178">
        <v>1.20190724654397</v>
      </c>
      <c r="BF145" s="179">
        <v>37.382320904021498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6.4000000000000001E-2</v>
      </c>
      <c r="G146" s="168">
        <v>5.1999999999999998E-2</v>
      </c>
      <c r="H146" s="169"/>
      <c r="I146" s="170">
        <v>6</v>
      </c>
      <c r="J146" s="170">
        <v>5</v>
      </c>
      <c r="K146" s="167"/>
      <c r="L146" s="171">
        <v>1798.9796699999999</v>
      </c>
      <c r="M146" s="171">
        <v>-147.45534000000001</v>
      </c>
      <c r="N146" s="171">
        <v>1651.52433</v>
      </c>
      <c r="O146" s="166">
        <v>698.15415160000998</v>
      </c>
      <c r="P146" s="172">
        <v>212.5</v>
      </c>
      <c r="Q146" s="178">
        <v>3.2854313016471099</v>
      </c>
      <c r="R146" s="179">
        <v>1102.59653246673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1520.49155</v>
      </c>
      <c r="Y146" s="166">
        <v>642.76224626084297</v>
      </c>
      <c r="Z146" s="177">
        <v>573</v>
      </c>
      <c r="AA146" s="178">
        <v>1.12174912087407</v>
      </c>
      <c r="AB146" s="179">
        <v>40.323888886769303</v>
      </c>
      <c r="AC146" s="168">
        <v>0.02</v>
      </c>
      <c r="AD146" s="168">
        <v>1.2E-2</v>
      </c>
      <c r="AE146" s="176">
        <v>0</v>
      </c>
      <c r="AF146" s="176">
        <v>107</v>
      </c>
      <c r="AG146" s="167"/>
      <c r="AH146" s="180">
        <v>140.6</v>
      </c>
      <c r="AI146" s="166">
        <v>59.436286787831598</v>
      </c>
      <c r="AJ146" s="181" t="s">
        <v>53</v>
      </c>
      <c r="AK146" s="182">
        <v>0.94343312361637499</v>
      </c>
      <c r="AL146" s="183">
        <v>-22.1409470333919</v>
      </c>
      <c r="AM146" s="168">
        <v>4.0000000000000001E-3</v>
      </c>
      <c r="AN146" s="168"/>
      <c r="AO146" s="176">
        <v>9</v>
      </c>
      <c r="AP146" s="176">
        <v>39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43.768965832789398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155</v>
      </c>
      <c r="BC146" s="180">
        <v>65.523644751876901</v>
      </c>
      <c r="BD146" s="181" t="s">
        <v>55</v>
      </c>
      <c r="BE146" s="178">
        <v>2.0476138984961501</v>
      </c>
      <c r="BF146" s="179">
        <v>72.337931665578694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7.0000000000000007E-2</v>
      </c>
      <c r="G147" s="168">
        <v>0.05</v>
      </c>
      <c r="H147" s="169"/>
      <c r="I147" s="170">
        <v>7</v>
      </c>
      <c r="J147" s="170">
        <v>6</v>
      </c>
      <c r="K147" s="167"/>
      <c r="L147" s="171">
        <v>424.00729000000001</v>
      </c>
      <c r="M147" s="171">
        <v>1076.35411</v>
      </c>
      <c r="N147" s="171">
        <v>1500.3614</v>
      </c>
      <c r="O147" s="166">
        <v>793.883107450892</v>
      </c>
      <c r="P147" s="172">
        <v>273.64299999999997</v>
      </c>
      <c r="Q147" s="178">
        <v>2.9011635870491599</v>
      </c>
      <c r="R147" s="179">
        <v>935.62432136237203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1187.9262000000001</v>
      </c>
      <c r="Y147" s="166">
        <v>628.56491981087402</v>
      </c>
      <c r="Z147" s="177">
        <v>573</v>
      </c>
      <c r="AA147" s="178">
        <v>1.09697193684271</v>
      </c>
      <c r="AB147" s="179">
        <v>5.3841797058171297</v>
      </c>
      <c r="AC147" s="168">
        <v>0.02</v>
      </c>
      <c r="AD147" s="168">
        <v>0.01</v>
      </c>
      <c r="AE147" s="176">
        <v>0</v>
      </c>
      <c r="AF147" s="176">
        <v>112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-11.0177090375803</v>
      </c>
      <c r="AM147" s="168">
        <v>0.01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26.479629450773299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83.6</v>
      </c>
      <c r="BC147" s="180">
        <v>44.235094146580003</v>
      </c>
      <c r="BD147" s="181" t="s">
        <v>55</v>
      </c>
      <c r="BE147" s="178">
        <v>1.38234669208063</v>
      </c>
      <c r="BF147" s="179">
        <v>17.559258901546499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4.2000000000000003E-2</v>
      </c>
      <c r="G148" s="168">
        <v>3.3500000000000002E-2</v>
      </c>
      <c r="H148" s="169"/>
      <c r="I148" s="170">
        <v>6</v>
      </c>
      <c r="J148" s="170">
        <v>4</v>
      </c>
      <c r="K148" s="167"/>
      <c r="L148" s="171">
        <v>5525.2289600000004</v>
      </c>
      <c r="M148" s="171">
        <v>-1818.8518899999999</v>
      </c>
      <c r="N148" s="171">
        <v>3706.37707</v>
      </c>
      <c r="O148" s="166">
        <v>462.01854969880799</v>
      </c>
      <c r="P148" s="172">
        <v>287.5</v>
      </c>
      <c r="Q148" s="178">
        <v>1.6070210424306399</v>
      </c>
      <c r="R148" s="179">
        <v>1187.8265012294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4261.0627949999998</v>
      </c>
      <c r="Y148" s="166">
        <v>531.16291611458905</v>
      </c>
      <c r="Z148" s="177">
        <v>573</v>
      </c>
      <c r="AA148" s="182">
        <v>0.926985891997538</v>
      </c>
      <c r="AB148" s="183">
        <v>-758.51799075845099</v>
      </c>
      <c r="AC148" s="168">
        <v>2E-3</v>
      </c>
      <c r="AD148" s="168"/>
      <c r="AE148" s="176">
        <v>336</v>
      </c>
      <c r="AF148" s="176">
        <v>1255</v>
      </c>
      <c r="AG148" s="167"/>
      <c r="AH148" s="180">
        <v>464.15</v>
      </c>
      <c r="AI148" s="166">
        <v>57.858632781445998</v>
      </c>
      <c r="AJ148" s="181" t="s">
        <v>53</v>
      </c>
      <c r="AK148" s="182">
        <v>0.91839099653088796</v>
      </c>
      <c r="AL148" s="183">
        <v>-87.741081156688296</v>
      </c>
      <c r="AM148" s="168">
        <v>1E-3</v>
      </c>
      <c r="AN148" s="168"/>
      <c r="AO148" s="176">
        <v>42</v>
      </c>
      <c r="AP148" s="176">
        <v>143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-2.46281426201605</v>
      </c>
      <c r="AW148" s="168">
        <v>8.9999999999999993E-3</v>
      </c>
      <c r="AX148" s="168">
        <v>3.5000000000000001E-3</v>
      </c>
      <c r="AY148" s="176">
        <v>0</v>
      </c>
      <c r="AZ148" s="176">
        <v>17</v>
      </c>
      <c r="BA148" s="167"/>
      <c r="BB148" s="184">
        <v>344.6</v>
      </c>
      <c r="BC148" s="180">
        <v>42.956123788616303</v>
      </c>
      <c r="BD148" s="181" t="s">
        <v>55</v>
      </c>
      <c r="BE148" s="178">
        <v>1.3423788683942599</v>
      </c>
      <c r="BF148" s="179">
        <v>64.274371475967897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7.2999999999999995E-2</v>
      </c>
      <c r="G149" s="168">
        <v>6.0999999999999999E-2</v>
      </c>
      <c r="H149" s="169"/>
      <c r="I149" s="170">
        <v>6</v>
      </c>
      <c r="J149" s="170">
        <v>6</v>
      </c>
      <c r="K149" s="167"/>
      <c r="L149" s="171">
        <v>2189.3921500000001</v>
      </c>
      <c r="M149" s="171">
        <v>407.92901000000001</v>
      </c>
      <c r="N149" s="171">
        <v>2597.32116</v>
      </c>
      <c r="O149" s="166">
        <v>702.766444388899</v>
      </c>
      <c r="P149" s="172">
        <v>239.22399999999999</v>
      </c>
      <c r="Q149" s="178">
        <v>2.9376920559345998</v>
      </c>
      <c r="R149" s="179">
        <v>1631.8439579255801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2492.0674049999998</v>
      </c>
      <c r="Y149" s="166">
        <v>674.28756072249496</v>
      </c>
      <c r="Z149" s="177">
        <v>573</v>
      </c>
      <c r="AA149" s="178">
        <v>1.17676712167975</v>
      </c>
      <c r="AB149" s="179">
        <v>179.51332686133401</v>
      </c>
      <c r="AC149" s="168">
        <v>0.02</v>
      </c>
      <c r="AD149" s="168">
        <v>1.7999999999999999E-2</v>
      </c>
      <c r="AE149" s="176">
        <v>0</v>
      </c>
      <c r="AF149" s="176">
        <v>50</v>
      </c>
      <c r="AG149" s="167"/>
      <c r="AH149" s="180">
        <v>240.4</v>
      </c>
      <c r="AI149" s="166">
        <v>65.045884903617903</v>
      </c>
      <c r="AJ149" s="181" t="s">
        <v>53</v>
      </c>
      <c r="AK149" s="182">
        <v>1.03247436354949</v>
      </c>
      <c r="AL149" s="183">
        <v>-13.8598724655078</v>
      </c>
      <c r="AM149" s="168">
        <v>1.2999999999999999E-2</v>
      </c>
      <c r="AN149" s="168">
        <v>3.0000000000000001E-3</v>
      </c>
      <c r="AO149" s="176">
        <v>0</v>
      </c>
      <c r="AP149" s="176">
        <v>40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35.126064135744102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204</v>
      </c>
      <c r="BC149" s="180">
        <v>55.197007156148302</v>
      </c>
      <c r="BD149" s="181" t="s">
        <v>55</v>
      </c>
      <c r="BE149" s="178">
        <v>1.72490647362963</v>
      </c>
      <c r="BF149" s="179">
        <v>74.852128271488098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6.7000000000000004E-2</v>
      </c>
      <c r="G150" s="168">
        <v>4.8000000000000001E-2</v>
      </c>
      <c r="H150" s="169"/>
      <c r="I150" s="170">
        <v>7</v>
      </c>
      <c r="J150" s="170">
        <v>6</v>
      </c>
      <c r="K150" s="167"/>
      <c r="L150" s="171">
        <v>2125.1541200000001</v>
      </c>
      <c r="M150" s="171">
        <v>1765.28495</v>
      </c>
      <c r="N150" s="171">
        <v>3890.4390699999999</v>
      </c>
      <c r="O150" s="166">
        <v>1386.3771749770599</v>
      </c>
      <c r="P150" s="172">
        <v>229.53</v>
      </c>
      <c r="Q150" s="178">
        <v>6.0400695986453199</v>
      </c>
      <c r="R150" s="179">
        <v>3187.07640255775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1732.9791700000001</v>
      </c>
      <c r="Y150" s="166">
        <v>617.55568530178402</v>
      </c>
      <c r="Z150" s="177">
        <v>573</v>
      </c>
      <c r="AA150" s="182">
        <v>1.07775861309212</v>
      </c>
      <c r="AB150" s="183">
        <v>-22.899401186378999</v>
      </c>
      <c r="AC150" s="168">
        <v>1.7999999999999999E-2</v>
      </c>
      <c r="AD150" s="168">
        <v>8.0000000000000002E-3</v>
      </c>
      <c r="AE150" s="176">
        <v>0</v>
      </c>
      <c r="AF150" s="176">
        <v>197</v>
      </c>
      <c r="AG150" s="167"/>
      <c r="AH150" s="180">
        <v>176.05</v>
      </c>
      <c r="AI150" s="166">
        <v>62.736286898000699</v>
      </c>
      <c r="AJ150" s="181" t="s">
        <v>53</v>
      </c>
      <c r="AK150" s="182">
        <v>0.99581407774604203</v>
      </c>
      <c r="AL150" s="183">
        <v>-17.004712015256299</v>
      </c>
      <c r="AM150" s="168">
        <v>8.9999999999999993E-3</v>
      </c>
      <c r="AN150" s="168">
        <v>0</v>
      </c>
      <c r="AO150" s="176">
        <v>1</v>
      </c>
      <c r="AP150" s="176">
        <v>37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12.3702318691413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160.4</v>
      </c>
      <c r="BC150" s="180">
        <v>57.159332112691303</v>
      </c>
      <c r="BD150" s="181" t="s">
        <v>55</v>
      </c>
      <c r="BE150" s="178">
        <v>1.7862291285216001</v>
      </c>
      <c r="BF150" s="179">
        <v>62.340463738282502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2883.15508</v>
      </c>
      <c r="M151" s="171">
        <v>2703.7162800000001</v>
      </c>
      <c r="N151" s="171">
        <v>5586.8713600000001</v>
      </c>
      <c r="O151" s="166">
        <v>1499.8267913412201</v>
      </c>
      <c r="P151" s="172">
        <v>247.43600000000001</v>
      </c>
      <c r="Q151" s="178">
        <v>6.0614736390065298</v>
      </c>
      <c r="R151" s="179">
        <v>4580.3729590402099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1681.955305</v>
      </c>
      <c r="Y151" s="166">
        <v>451.53028693996799</v>
      </c>
      <c r="Z151" s="177">
        <v>573</v>
      </c>
      <c r="AA151" s="188">
        <v>0.78801097197202097</v>
      </c>
      <c r="AB151" s="171">
        <v>-648.84370464274195</v>
      </c>
      <c r="AC151" s="168"/>
      <c r="AD151" s="168"/>
      <c r="AE151" s="176">
        <v>453</v>
      </c>
      <c r="AF151" s="176">
        <v>880</v>
      </c>
      <c r="AG151" s="167"/>
      <c r="AH151" s="180">
        <v>216.45</v>
      </c>
      <c r="AI151" s="166">
        <v>58.107210291272303</v>
      </c>
      <c r="AJ151" s="181" t="s">
        <v>53</v>
      </c>
      <c r="AK151" s="182">
        <v>0.92233667129003705</v>
      </c>
      <c r="AL151" s="183">
        <v>-39.815859698940201</v>
      </c>
      <c r="AM151" s="168">
        <v>1E-3</v>
      </c>
      <c r="AN151" s="168"/>
      <c r="AO151" s="176">
        <v>19</v>
      </c>
      <c r="AP151" s="176">
        <v>66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36.516607060586601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195.2</v>
      </c>
      <c r="BC151" s="180">
        <v>52.402529216245597</v>
      </c>
      <c r="BD151" s="181" t="s">
        <v>55</v>
      </c>
      <c r="BE151" s="178">
        <v>1.63757903800767</v>
      </c>
      <c r="BF151" s="179">
        <v>65.033214121173202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0.01</v>
      </c>
      <c r="H152" s="169"/>
      <c r="I152" s="170">
        <v>3</v>
      </c>
      <c r="J152" s="170">
        <v>2</v>
      </c>
      <c r="K152" s="167"/>
      <c r="L152" s="171">
        <v>4726.3046100000001</v>
      </c>
      <c r="M152" s="171">
        <v>1678.00008</v>
      </c>
      <c r="N152" s="171">
        <v>6404.3046899999999</v>
      </c>
      <c r="O152" s="166">
        <v>807.45822274664295</v>
      </c>
      <c r="P152" s="172">
        <v>287.5</v>
      </c>
      <c r="Q152" s="178">
        <v>2.80855033998832</v>
      </c>
      <c r="R152" s="179">
        <v>3914.22978484125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2932.4932050000002</v>
      </c>
      <c r="Y152" s="166">
        <v>369.73034016061303</v>
      </c>
      <c r="Z152" s="177">
        <v>573</v>
      </c>
      <c r="AA152" s="173">
        <v>0.64525364774976002</v>
      </c>
      <c r="AB152" s="174">
        <v>-2030.3343451077001</v>
      </c>
      <c r="AC152" s="168"/>
      <c r="AD152" s="168"/>
      <c r="AE152" s="176">
        <v>1613</v>
      </c>
      <c r="AF152" s="176">
        <v>2522</v>
      </c>
      <c r="AG152" s="167"/>
      <c r="AH152" s="180">
        <v>281.3</v>
      </c>
      <c r="AI152" s="166">
        <v>35.466457180479701</v>
      </c>
      <c r="AJ152" s="181" t="s">
        <v>53</v>
      </c>
      <c r="AK152" s="173">
        <v>0.56295963778539304</v>
      </c>
      <c r="AL152" s="174">
        <v>-264.35119660869998</v>
      </c>
      <c r="AM152" s="168"/>
      <c r="AN152" s="168"/>
      <c r="AO152" s="176">
        <v>219</v>
      </c>
      <c r="AP152" s="176">
        <v>319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-70.178081678400005</v>
      </c>
      <c r="AW152" s="168"/>
      <c r="AX152" s="168"/>
      <c r="AY152" s="176">
        <v>59</v>
      </c>
      <c r="AZ152" s="176">
        <v>84</v>
      </c>
      <c r="BA152" s="167"/>
      <c r="BB152" s="184">
        <v>246.4</v>
      </c>
      <c r="BC152" s="180">
        <v>31.066246175862801</v>
      </c>
      <c r="BD152" s="181" t="s">
        <v>55</v>
      </c>
      <c r="BE152" s="182">
        <v>0.97082019299571298</v>
      </c>
      <c r="BF152" s="183">
        <v>-30.756163356799998</v>
      </c>
      <c r="BG152" s="168">
        <v>7.0000000000000001E-3</v>
      </c>
      <c r="BH152" s="168"/>
      <c r="BI152" s="176">
        <v>8</v>
      </c>
      <c r="BJ152" s="176">
        <v>59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0.06</v>
      </c>
      <c r="G153" s="168">
        <v>4.2999999999999997E-2</v>
      </c>
      <c r="H153" s="169"/>
      <c r="I153" s="170">
        <v>7</v>
      </c>
      <c r="J153" s="170">
        <v>6</v>
      </c>
      <c r="K153" s="167"/>
      <c r="L153" s="171">
        <v>-353.21111999999999</v>
      </c>
      <c r="M153" s="171">
        <v>1690.7227499999999</v>
      </c>
      <c r="N153" s="171">
        <v>1337.51163</v>
      </c>
      <c r="O153" s="166">
        <v>330.71915779187799</v>
      </c>
      <c r="P153" s="172">
        <v>232.012</v>
      </c>
      <c r="Q153" s="178">
        <v>1.42543988152284</v>
      </c>
      <c r="R153" s="179">
        <v>312.87164420162799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2377.2549549999999</v>
      </c>
      <c r="Y153" s="166">
        <v>587.81078155871296</v>
      </c>
      <c r="Z153" s="177">
        <v>573</v>
      </c>
      <c r="AA153" s="182">
        <v>1.0258477863153801</v>
      </c>
      <c r="AB153" s="183">
        <v>-153.29825717207399</v>
      </c>
      <c r="AC153" s="168">
        <v>1.2999999999999999E-2</v>
      </c>
      <c r="AD153" s="168">
        <v>3.0000000000000001E-3</v>
      </c>
      <c r="AE153" s="176">
        <v>0</v>
      </c>
      <c r="AF153" s="176">
        <v>404</v>
      </c>
      <c r="AG153" s="167"/>
      <c r="AH153" s="180">
        <v>248.7</v>
      </c>
      <c r="AI153" s="166">
        <v>61.494683633397599</v>
      </c>
      <c r="AJ153" s="181" t="s">
        <v>53</v>
      </c>
      <c r="AK153" s="182">
        <v>0.97610608941901</v>
      </c>
      <c r="AL153" s="183">
        <v>-29.528363641955799</v>
      </c>
      <c r="AM153" s="168">
        <v>7.0000000000000001E-3</v>
      </c>
      <c r="AN153" s="168"/>
      <c r="AO153" s="176">
        <v>7</v>
      </c>
      <c r="AP153" s="176">
        <v>58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10.438828281408099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196.4</v>
      </c>
      <c r="BC153" s="180">
        <v>48.562749761155203</v>
      </c>
      <c r="BD153" s="181" t="s">
        <v>55</v>
      </c>
      <c r="BE153" s="178">
        <v>1.5175859300361001</v>
      </c>
      <c r="BF153" s="179">
        <v>55.077656562816102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7.8E-2</v>
      </c>
      <c r="G154" s="168">
        <v>5.7000000000000002E-2</v>
      </c>
      <c r="H154" s="169"/>
      <c r="I154" s="170">
        <v>6</v>
      </c>
      <c r="J154" s="170">
        <v>6</v>
      </c>
      <c r="K154" s="167"/>
      <c r="L154" s="171">
        <v>1534.7593199999999</v>
      </c>
      <c r="M154" s="171">
        <v>-826.44759999999997</v>
      </c>
      <c r="N154" s="171">
        <v>708.31172000000004</v>
      </c>
      <c r="O154" s="166">
        <v>244.291614951746</v>
      </c>
      <c r="P154" s="172">
        <v>221.65100000000001</v>
      </c>
      <c r="Q154" s="178">
        <v>1.1021453318584</v>
      </c>
      <c r="R154" s="179">
        <v>6.5200634171135299</v>
      </c>
      <c r="S154" s="168">
        <v>0.01</v>
      </c>
      <c r="T154" s="168">
        <v>5.0000000000000001E-3</v>
      </c>
      <c r="U154" s="175">
        <v>0</v>
      </c>
      <c r="V154" s="176">
        <v>63</v>
      </c>
      <c r="W154" s="167"/>
      <c r="X154" s="175">
        <v>1808.51594</v>
      </c>
      <c r="Y154" s="166">
        <v>623.74413294837802</v>
      </c>
      <c r="Z154" s="177">
        <v>573</v>
      </c>
      <c r="AA154" s="178">
        <v>1.08855869624499</v>
      </c>
      <c r="AB154" s="179">
        <v>-5.7173331275466799</v>
      </c>
      <c r="AC154" s="168">
        <v>0.02</v>
      </c>
      <c r="AD154" s="168">
        <v>8.9999999999999993E-3</v>
      </c>
      <c r="AE154" s="176">
        <v>0</v>
      </c>
      <c r="AF154" s="176">
        <v>186</v>
      </c>
      <c r="AG154" s="167"/>
      <c r="AH154" s="180">
        <v>225.95</v>
      </c>
      <c r="AI154" s="166">
        <v>77.928528979228105</v>
      </c>
      <c r="AJ154" s="181" t="s">
        <v>53</v>
      </c>
      <c r="AK154" s="178">
        <v>1.23696077744807</v>
      </c>
      <c r="AL154" s="179">
        <v>26.4793259912121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-1.6592187958826401</v>
      </c>
      <c r="AW154" s="168">
        <v>8.0000000000000002E-3</v>
      </c>
      <c r="AX154" s="168">
        <v>3.0000000000000001E-3</v>
      </c>
      <c r="AY154" s="176">
        <v>0</v>
      </c>
      <c r="AZ154" s="176">
        <v>7</v>
      </c>
      <c r="BA154" s="167"/>
      <c r="BB154" s="184">
        <v>140.4</v>
      </c>
      <c r="BC154" s="180">
        <v>48.422949629049</v>
      </c>
      <c r="BD154" s="181" t="s">
        <v>55</v>
      </c>
      <c r="BE154" s="178">
        <v>1.5132171759077799</v>
      </c>
      <c r="BF154" s="179">
        <v>39.081562408234703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4.3999999999999997E-2</v>
      </c>
      <c r="G155" s="168">
        <v>2.5000000000000001E-2</v>
      </c>
      <c r="H155" s="169"/>
      <c r="I155" s="170">
        <v>6</v>
      </c>
      <c r="J155" s="170">
        <v>5</v>
      </c>
      <c r="K155" s="167"/>
      <c r="L155" s="171">
        <v>3166.7828</v>
      </c>
      <c r="M155" s="171">
        <v>2315.81349</v>
      </c>
      <c r="N155" s="171">
        <v>5482.5962900000004</v>
      </c>
      <c r="O155" s="166">
        <v>1116.3012192802601</v>
      </c>
      <c r="P155" s="172">
        <v>287.5</v>
      </c>
      <c r="Q155" s="178">
        <v>3.8827868496704698</v>
      </c>
      <c r="R155" s="179">
        <v>3940.66381199438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2706.737365</v>
      </c>
      <c r="Y155" s="166">
        <v>551.11375359372505</v>
      </c>
      <c r="Z155" s="177">
        <v>573</v>
      </c>
      <c r="AA155" s="182">
        <v>0.96180410749341305</v>
      </c>
      <c r="AB155" s="183">
        <v>-366.40110420771799</v>
      </c>
      <c r="AC155" s="168">
        <v>6.0000000000000001E-3</v>
      </c>
      <c r="AD155" s="168"/>
      <c r="AE155" s="176">
        <v>108</v>
      </c>
      <c r="AF155" s="176">
        <v>671</v>
      </c>
      <c r="AG155" s="167"/>
      <c r="AH155" s="180">
        <v>227.1</v>
      </c>
      <c r="AI155" s="166">
        <v>46.239408026620701</v>
      </c>
      <c r="AJ155" s="181" t="s">
        <v>53</v>
      </c>
      <c r="AK155" s="188">
        <v>0.73395885756540702</v>
      </c>
      <c r="AL155" s="171">
        <v>-110.784334310796</v>
      </c>
      <c r="AM155" s="168"/>
      <c r="AN155" s="168"/>
      <c r="AO155" s="176">
        <v>83</v>
      </c>
      <c r="AP155" s="176">
        <v>145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3.3881055718612698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169.4</v>
      </c>
      <c r="BC155" s="180">
        <v>34.491218492776497</v>
      </c>
      <c r="BD155" s="181" t="s">
        <v>55</v>
      </c>
      <c r="BE155" s="182">
        <v>1.07785057789926</v>
      </c>
      <c r="BF155" s="183">
        <v>-2.2237888562774502</v>
      </c>
      <c r="BG155" s="168">
        <v>1.7999999999999999E-2</v>
      </c>
      <c r="BH155" s="168">
        <v>8.0000000000000002E-3</v>
      </c>
      <c r="BI155" s="176">
        <v>0</v>
      </c>
      <c r="BJ155" s="176">
        <v>20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5.5E-2</v>
      </c>
      <c r="G156" s="168">
        <v>4.4999999999999998E-2</v>
      </c>
      <c r="H156" s="169"/>
      <c r="I156" s="170">
        <v>6</v>
      </c>
      <c r="J156" s="170">
        <v>6</v>
      </c>
      <c r="K156" s="167"/>
      <c r="L156" s="171">
        <v>2283.7221199999999</v>
      </c>
      <c r="M156" s="171">
        <v>1748.0572999999999</v>
      </c>
      <c r="N156" s="171">
        <v>4031.7794199999998</v>
      </c>
      <c r="O156" s="166">
        <v>1435.9132651657601</v>
      </c>
      <c r="P156" s="172">
        <v>264.61399999999998</v>
      </c>
      <c r="Q156" s="178">
        <v>5.4264448032445696</v>
      </c>
      <c r="R156" s="179">
        <v>3220.4373191815098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1690.031385</v>
      </c>
      <c r="Y156" s="166">
        <v>601.90259224745898</v>
      </c>
      <c r="Z156" s="177">
        <v>573</v>
      </c>
      <c r="AA156" s="182">
        <v>1.0504408241665999</v>
      </c>
      <c r="AB156" s="183">
        <v>-66.863653694070805</v>
      </c>
      <c r="AC156" s="168">
        <v>1.4999999999999999E-2</v>
      </c>
      <c r="AD156" s="168">
        <v>5.0000000000000001E-3</v>
      </c>
      <c r="AE156" s="176">
        <v>0</v>
      </c>
      <c r="AF156" s="176">
        <v>241</v>
      </c>
      <c r="AG156" s="167"/>
      <c r="AH156" s="180">
        <v>159.30000000000001</v>
      </c>
      <c r="AI156" s="166">
        <v>56.734498421767597</v>
      </c>
      <c r="AJ156" s="181" t="s">
        <v>53</v>
      </c>
      <c r="AK156" s="188">
        <v>0.90054759399631201</v>
      </c>
      <c r="AL156" s="171">
        <v>-33.866470222908298</v>
      </c>
      <c r="AM156" s="168"/>
      <c r="AN156" s="168"/>
      <c r="AO156" s="176">
        <v>18</v>
      </c>
      <c r="AP156" s="176">
        <v>53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28.3418488322773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175.2</v>
      </c>
      <c r="BC156" s="180">
        <v>62.397263800964801</v>
      </c>
      <c r="BD156" s="181" t="s">
        <v>55</v>
      </c>
      <c r="BE156" s="178">
        <v>1.94991449378015</v>
      </c>
      <c r="BF156" s="179">
        <v>77.083697664554506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4.5999999999999999E-2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5178.5259699999997</v>
      </c>
      <c r="M157" s="171">
        <v>4744.3244800000002</v>
      </c>
      <c r="N157" s="171">
        <v>9922.8504499999999</v>
      </c>
      <c r="O157" s="166">
        <v>1218.2487992649301</v>
      </c>
      <c r="P157" s="172">
        <v>241.934</v>
      </c>
      <c r="Q157" s="178">
        <v>5.03545925444514</v>
      </c>
      <c r="R157" s="179">
        <v>7770.9607923020303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4793.1490100000001</v>
      </c>
      <c r="Y157" s="166">
        <v>588.46478192467202</v>
      </c>
      <c r="Z157" s="177">
        <v>573</v>
      </c>
      <c r="AA157" s="182">
        <v>1.0269891482105999</v>
      </c>
      <c r="AB157" s="183">
        <v>-303.417714234443</v>
      </c>
      <c r="AC157" s="168">
        <v>1.2999999999999999E-2</v>
      </c>
      <c r="AD157" s="168">
        <v>3.0000000000000001E-3</v>
      </c>
      <c r="AE157" s="176">
        <v>0</v>
      </c>
      <c r="AF157" s="176">
        <v>808</v>
      </c>
      <c r="AG157" s="167"/>
      <c r="AH157" s="180">
        <v>454.3</v>
      </c>
      <c r="AI157" s="166">
        <v>55.775347244708001</v>
      </c>
      <c r="AJ157" s="181" t="s">
        <v>53</v>
      </c>
      <c r="AK157" s="188">
        <v>0.88532297213822198</v>
      </c>
      <c r="AL157" s="171">
        <v>-106.05550371164</v>
      </c>
      <c r="AM157" s="168"/>
      <c r="AN157" s="168"/>
      <c r="AO157" s="176">
        <v>59</v>
      </c>
      <c r="AP157" s="176">
        <v>162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-16.912508879146799</v>
      </c>
      <c r="AW157" s="168">
        <v>3.0000000000000001E-3</v>
      </c>
      <c r="AX157" s="168"/>
      <c r="AY157" s="176">
        <v>5</v>
      </c>
      <c r="AZ157" s="176">
        <v>31</v>
      </c>
      <c r="BA157" s="167"/>
      <c r="BB157" s="184">
        <v>329.2</v>
      </c>
      <c r="BC157" s="180">
        <v>40.416562432220701</v>
      </c>
      <c r="BD157" s="181" t="s">
        <v>55</v>
      </c>
      <c r="BE157" s="178">
        <v>1.2630175760069</v>
      </c>
      <c r="BF157" s="179">
        <v>44.574982241706401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4.3999999999999997E-2</v>
      </c>
      <c r="H158" s="169"/>
      <c r="I158" s="170">
        <v>5</v>
      </c>
      <c r="J158" s="170">
        <v>5</v>
      </c>
      <c r="K158" s="167"/>
      <c r="L158" s="171">
        <v>6993.5192699999998</v>
      </c>
      <c r="M158" s="171">
        <v>8301.7693899999995</v>
      </c>
      <c r="N158" s="171">
        <v>15295.28866</v>
      </c>
      <c r="O158" s="166">
        <v>3064.4295001301998</v>
      </c>
      <c r="P158" s="172">
        <v>267.06299999999999</v>
      </c>
      <c r="Q158" s="178">
        <v>11.4745565657923</v>
      </c>
      <c r="R158" s="179">
        <v>13839.680757337101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3272.9072700000002</v>
      </c>
      <c r="Y158" s="166">
        <v>655.730912461157</v>
      </c>
      <c r="Z158" s="177">
        <v>573</v>
      </c>
      <c r="AA158" s="178">
        <v>1.14438204618003</v>
      </c>
      <c r="AB158" s="179">
        <v>149.811490255699</v>
      </c>
      <c r="AC158" s="168">
        <v>0.02</v>
      </c>
      <c r="AD158" s="168">
        <v>1.4E-2</v>
      </c>
      <c r="AE158" s="176">
        <v>0</v>
      </c>
      <c r="AF158" s="176">
        <v>160</v>
      </c>
      <c r="AG158" s="167"/>
      <c r="AH158" s="180">
        <v>267.10000000000002</v>
      </c>
      <c r="AI158" s="166">
        <v>53.513806615845503</v>
      </c>
      <c r="AJ158" s="181" t="s">
        <v>53</v>
      </c>
      <c r="AK158" s="188">
        <v>0.84942550183881804</v>
      </c>
      <c r="AL158" s="171">
        <v>-76.277022903823607</v>
      </c>
      <c r="AM158" s="168"/>
      <c r="AN158" s="168"/>
      <c r="AO158" s="176">
        <v>48</v>
      </c>
      <c r="AP158" s="176">
        <v>111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-29.806862959701299</v>
      </c>
      <c r="AW158" s="168"/>
      <c r="AX158" s="168"/>
      <c r="AY158" s="176">
        <v>23</v>
      </c>
      <c r="AZ158" s="176">
        <v>39</v>
      </c>
      <c r="BA158" s="167"/>
      <c r="BB158" s="184">
        <v>230</v>
      </c>
      <c r="BC158" s="180">
        <v>46.080776943633403</v>
      </c>
      <c r="BD158" s="181" t="s">
        <v>55</v>
      </c>
      <c r="BE158" s="178">
        <v>1.4400242794885401</v>
      </c>
      <c r="BF158" s="179">
        <v>55.586274080597498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1.6E-2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927.55918999999994</v>
      </c>
      <c r="M159" s="171">
        <v>978.33536000000004</v>
      </c>
      <c r="N159" s="171">
        <v>1905.89455</v>
      </c>
      <c r="O159" s="166">
        <v>761.71299494483503</v>
      </c>
      <c r="P159" s="172">
        <v>242.67599999999999</v>
      </c>
      <c r="Q159" s="178">
        <v>3.13880645364533</v>
      </c>
      <c r="R159" s="179">
        <v>1242.82822866537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1382.69615</v>
      </c>
      <c r="Y159" s="166">
        <v>552.61064968950802</v>
      </c>
      <c r="Z159" s="177">
        <v>573</v>
      </c>
      <c r="AA159" s="182">
        <v>0.96441649160472698</v>
      </c>
      <c r="AB159" s="183">
        <v>-182.918093372817</v>
      </c>
      <c r="AC159" s="168">
        <v>6.0000000000000001E-3</v>
      </c>
      <c r="AD159" s="168"/>
      <c r="AE159" s="176">
        <v>52</v>
      </c>
      <c r="AF159" s="176">
        <v>338</v>
      </c>
      <c r="AG159" s="167"/>
      <c r="AH159" s="180">
        <v>122.7</v>
      </c>
      <c r="AI159" s="166">
        <v>49.038486667445099</v>
      </c>
      <c r="AJ159" s="181" t="s">
        <v>53</v>
      </c>
      <c r="AK159" s="188">
        <v>0.778388677261033</v>
      </c>
      <c r="AL159" s="171">
        <v>-49.435597438896103</v>
      </c>
      <c r="AM159" s="168"/>
      <c r="AN159" s="168"/>
      <c r="AO159" s="176">
        <v>35</v>
      </c>
      <c r="AP159" s="176">
        <v>67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-24.316977127338699</v>
      </c>
      <c r="AW159" s="168"/>
      <c r="AX159" s="168"/>
      <c r="AY159" s="176">
        <v>21</v>
      </c>
      <c r="AZ159" s="176">
        <v>29</v>
      </c>
      <c r="BA159" s="167"/>
      <c r="BB159" s="184">
        <v>54</v>
      </c>
      <c r="BC159" s="180">
        <v>21.581730073692199</v>
      </c>
      <c r="BD159" s="181" t="s">
        <v>55</v>
      </c>
      <c r="BE159" s="173">
        <v>0.67442906480288201</v>
      </c>
      <c r="BF159" s="174">
        <v>-33.433954254677403</v>
      </c>
      <c r="BG159" s="168"/>
      <c r="BH159" s="168"/>
      <c r="BI159" s="176">
        <v>27</v>
      </c>
      <c r="BJ159" s="176">
        <v>43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2.5000000000000001E-2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1058.91444</v>
      </c>
      <c r="M160" s="171">
        <v>-170.2895</v>
      </c>
      <c r="N160" s="171">
        <v>888.62494000000004</v>
      </c>
      <c r="O160" s="166">
        <v>646.43955055325796</v>
      </c>
      <c r="P160" s="172">
        <v>219.79400000000001</v>
      </c>
      <c r="Q160" s="178">
        <v>2.9411155470725201</v>
      </c>
      <c r="R160" s="179">
        <v>558.68943799434896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821.34510499999999</v>
      </c>
      <c r="Y160" s="166">
        <v>597.49612758484898</v>
      </c>
      <c r="Z160" s="177">
        <v>573</v>
      </c>
      <c r="AA160" s="182">
        <v>1.04275065896134</v>
      </c>
      <c r="AB160" s="183">
        <v>-38.7923084382113</v>
      </c>
      <c r="AC160" s="168">
        <v>1.4999999999999999E-2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-23.8700821057719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-13.4177986300373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-16.235597260074599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4.2999999999999997E-2</v>
      </c>
      <c r="G161" s="168">
        <v>2.1999999999999999E-2</v>
      </c>
      <c r="H161" s="169"/>
      <c r="I161" s="170">
        <v>4</v>
      </c>
      <c r="J161" s="170">
        <v>4</v>
      </c>
      <c r="K161" s="167"/>
      <c r="L161" s="171">
        <v>1181.72991</v>
      </c>
      <c r="M161" s="171">
        <v>876.2088</v>
      </c>
      <c r="N161" s="171">
        <v>2057.9387099999999</v>
      </c>
      <c r="O161" s="166">
        <v>753.96578748959701</v>
      </c>
      <c r="P161" s="172">
        <v>219.79400000000001</v>
      </c>
      <c r="Q161" s="178">
        <v>3.4303292514336001</v>
      </c>
      <c r="R161" s="179">
        <v>1402.8211085683499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1628.1337149999999</v>
      </c>
      <c r="Y161" s="166">
        <v>596.49838578931201</v>
      </c>
      <c r="Z161" s="177">
        <v>573</v>
      </c>
      <c r="AA161" s="182">
        <v>1.0410093992832701</v>
      </c>
      <c r="AB161" s="183">
        <v>-79.749055322820794</v>
      </c>
      <c r="AC161" s="168">
        <v>1.4E-2</v>
      </c>
      <c r="AD161" s="168">
        <v>4.0000000000000001E-3</v>
      </c>
      <c r="AE161" s="176">
        <v>0</v>
      </c>
      <c r="AF161" s="176">
        <v>249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-117.07768678942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-26.089571248106701</v>
      </c>
      <c r="AW161" s="168"/>
      <c r="AX161" s="168"/>
      <c r="AY161" s="176">
        <v>23</v>
      </c>
      <c r="AZ161" s="176">
        <v>31</v>
      </c>
      <c r="BA161" s="167"/>
      <c r="BB161" s="184">
        <v>94.6</v>
      </c>
      <c r="BC161" s="180">
        <v>34.658546024685002</v>
      </c>
      <c r="BD161" s="181" t="s">
        <v>55</v>
      </c>
      <c r="BE161" s="182">
        <v>1.0830795632714101</v>
      </c>
      <c r="BF161" s="183">
        <v>-0.77914249621338205</v>
      </c>
      <c r="BG161" s="168">
        <v>1.9E-2</v>
      </c>
      <c r="BH161" s="168">
        <v>8.0000000000000002E-3</v>
      </c>
      <c r="BI161" s="176">
        <v>0</v>
      </c>
      <c r="BJ161" s="176">
        <v>11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0.05</v>
      </c>
      <c r="G162" s="168">
        <v>0.04</v>
      </c>
      <c r="H162" s="169"/>
      <c r="I162" s="170">
        <v>5</v>
      </c>
      <c r="J162" s="170">
        <v>5</v>
      </c>
      <c r="K162" s="167"/>
      <c r="L162" s="171">
        <v>1061.19625</v>
      </c>
      <c r="M162" s="171">
        <v>534.88809000000003</v>
      </c>
      <c r="N162" s="171">
        <v>1596.0843400000001</v>
      </c>
      <c r="O162" s="166">
        <v>1354.51483684136</v>
      </c>
      <c r="P162" s="172">
        <v>224.79599999999999</v>
      </c>
      <c r="Q162" s="178">
        <v>6.0255290878901802</v>
      </c>
      <c r="R162" s="179">
        <v>1306.8277330104399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555.61907499999995</v>
      </c>
      <c r="Y162" s="166">
        <v>471.52538362701603</v>
      </c>
      <c r="Z162" s="177">
        <v>573</v>
      </c>
      <c r="AA162" s="188">
        <v>0.82290642866843899</v>
      </c>
      <c r="AB162" s="171">
        <v>-181.68957731150499</v>
      </c>
      <c r="AC162" s="168"/>
      <c r="AD162" s="168"/>
      <c r="AE162" s="176">
        <v>120</v>
      </c>
      <c r="AF162" s="176">
        <v>255</v>
      </c>
      <c r="AG162" s="167"/>
      <c r="AH162" s="180">
        <v>81.400000000000006</v>
      </c>
      <c r="AI162" s="166">
        <v>69.080000947122102</v>
      </c>
      <c r="AJ162" s="181" t="s">
        <v>53</v>
      </c>
      <c r="AK162" s="178">
        <v>1.0965079515416201</v>
      </c>
      <c r="AL162" s="179">
        <v>0.33465079297593497</v>
      </c>
      <c r="AM162" s="168">
        <v>0.02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-10.9880251954347</v>
      </c>
      <c r="AW162" s="168"/>
      <c r="AX162" s="168"/>
      <c r="AY162" s="176">
        <v>10</v>
      </c>
      <c r="AZ162" s="176">
        <v>14</v>
      </c>
      <c r="BA162" s="167"/>
      <c r="BB162" s="184">
        <v>46.4</v>
      </c>
      <c r="BC162" s="180">
        <v>39.377297837180201</v>
      </c>
      <c r="BD162" s="181" t="s">
        <v>55</v>
      </c>
      <c r="BE162" s="178">
        <v>1.23054055741188</v>
      </c>
      <c r="BF162" s="179">
        <v>5.2239496091306297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3230.8780900000002</v>
      </c>
      <c r="M163" s="171">
        <v>-286.78075000000001</v>
      </c>
      <c r="N163" s="171">
        <v>2944.0973399999998</v>
      </c>
      <c r="O163" s="166">
        <v>926.20076635805196</v>
      </c>
      <c r="P163" s="172">
        <v>239.25899999999999</v>
      </c>
      <c r="Q163" s="178">
        <v>3.8711219488422701</v>
      </c>
      <c r="R163" s="179">
        <v>2113.60056470686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2544.5034099999998</v>
      </c>
      <c r="Y163" s="166">
        <v>800.49017956134503</v>
      </c>
      <c r="Z163" s="177">
        <v>573</v>
      </c>
      <c r="AA163" s="178">
        <v>1.39701602017687</v>
      </c>
      <c r="AB163" s="179">
        <v>555.55146987248202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303.89999999999998</v>
      </c>
      <c r="AI163" s="166">
        <v>95.605674809723496</v>
      </c>
      <c r="AJ163" s="181" t="s">
        <v>53</v>
      </c>
      <c r="AK163" s="178">
        <v>1.51755039380514</v>
      </c>
      <c r="AL163" s="179">
        <v>85.2194201954037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7.7620749702612599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198.2</v>
      </c>
      <c r="BC163" s="180">
        <v>62.3528948578059</v>
      </c>
      <c r="BD163" s="181" t="s">
        <v>55</v>
      </c>
      <c r="BE163" s="178">
        <v>1.9485279643064299</v>
      </c>
      <c r="BF163" s="179">
        <v>87.1241499405225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2.3E-2</v>
      </c>
      <c r="G164" s="168">
        <v>1.2999999999999999E-2</v>
      </c>
      <c r="H164" s="169"/>
      <c r="I164" s="170">
        <v>3</v>
      </c>
      <c r="J164" s="170">
        <v>3</v>
      </c>
      <c r="K164" s="167"/>
      <c r="L164" s="171">
        <v>1870.79556</v>
      </c>
      <c r="M164" s="171">
        <v>-111.55054</v>
      </c>
      <c r="N164" s="171">
        <v>1759.2450200000001</v>
      </c>
      <c r="O164" s="166">
        <v>474.51076306595797</v>
      </c>
      <c r="P164" s="172">
        <v>272.85399999999998</v>
      </c>
      <c r="Q164" s="178">
        <v>1.7390647125054399</v>
      </c>
      <c r="R164" s="179">
        <v>654.57332605693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1846.7188699999999</v>
      </c>
      <c r="Y164" s="166">
        <v>498.10456770371002</v>
      </c>
      <c r="Z164" s="177">
        <v>573</v>
      </c>
      <c r="AA164" s="188">
        <v>0.86929243927348998</v>
      </c>
      <c r="AB164" s="171">
        <v>-473.11840791924902</v>
      </c>
      <c r="AC164" s="168"/>
      <c r="AD164" s="168"/>
      <c r="AE164" s="176">
        <v>278</v>
      </c>
      <c r="AF164" s="176">
        <v>703</v>
      </c>
      <c r="AG164" s="167"/>
      <c r="AH164" s="180">
        <v>91.2</v>
      </c>
      <c r="AI164" s="166">
        <v>24.5988370577371</v>
      </c>
      <c r="AJ164" s="181" t="s">
        <v>53</v>
      </c>
      <c r="AK164" s="173">
        <v>0.39045773107519199</v>
      </c>
      <c r="AL164" s="174">
        <v>-163.86064312201199</v>
      </c>
      <c r="AM164" s="168"/>
      <c r="AN164" s="168"/>
      <c r="AO164" s="176">
        <v>143</v>
      </c>
      <c r="AP164" s="176">
        <v>190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-32.977306189717297</v>
      </c>
      <c r="AW164" s="168"/>
      <c r="AX164" s="168"/>
      <c r="AY164" s="176">
        <v>28</v>
      </c>
      <c r="AZ164" s="176">
        <v>40</v>
      </c>
      <c r="BA164" s="167"/>
      <c r="BB164" s="184">
        <v>122</v>
      </c>
      <c r="BC164" s="180">
        <v>32.9063390465342</v>
      </c>
      <c r="BD164" s="181" t="s">
        <v>55</v>
      </c>
      <c r="BE164" s="182">
        <v>1.02832309520419</v>
      </c>
      <c r="BF164" s="183">
        <v>-7.5546123794345004</v>
      </c>
      <c r="BG164" s="168">
        <v>1.2999999999999999E-2</v>
      </c>
      <c r="BH164" s="168">
        <v>3.0000000000000001E-3</v>
      </c>
      <c r="BI164" s="176">
        <v>0</v>
      </c>
      <c r="BJ164" s="176">
        <v>21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1.4E-2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611.86848999999995</v>
      </c>
      <c r="M165" s="171">
        <v>831.32452999999998</v>
      </c>
      <c r="N165" s="171">
        <v>1443.1930199999999</v>
      </c>
      <c r="O165" s="166">
        <v>401.926688568342</v>
      </c>
      <c r="P165" s="172">
        <v>244.22499999999999</v>
      </c>
      <c r="Q165" s="178">
        <v>1.64572295452285</v>
      </c>
      <c r="R165" s="179">
        <v>485.579362422423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1729.8518449999999</v>
      </c>
      <c r="Y165" s="166">
        <v>481.76066135262198</v>
      </c>
      <c r="Z165" s="177">
        <v>573</v>
      </c>
      <c r="AA165" s="188">
        <v>0.840769042500212</v>
      </c>
      <c r="AB165" s="171">
        <v>-516.89859329236003</v>
      </c>
      <c r="AC165" s="168"/>
      <c r="AD165" s="168"/>
      <c r="AE165" s="176">
        <v>328</v>
      </c>
      <c r="AF165" s="176">
        <v>740</v>
      </c>
      <c r="AG165" s="167"/>
      <c r="AH165" s="180">
        <v>163.30000000000001</v>
      </c>
      <c r="AI165" s="166">
        <v>45.478759482366598</v>
      </c>
      <c r="AJ165" s="181" t="s">
        <v>53</v>
      </c>
      <c r="AK165" s="173">
        <v>0.72188507114867595</v>
      </c>
      <c r="AL165" s="174">
        <v>-83.724917299159998</v>
      </c>
      <c r="AM165" s="168"/>
      <c r="AN165" s="168"/>
      <c r="AO165" s="176">
        <v>63</v>
      </c>
      <c r="AP165" s="176">
        <v>109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-33.33648693312</v>
      </c>
      <c r="AW165" s="168"/>
      <c r="AX165" s="168"/>
      <c r="AY165" s="176">
        <v>29</v>
      </c>
      <c r="AZ165" s="176">
        <v>40</v>
      </c>
      <c r="BA165" s="167"/>
      <c r="BB165" s="184">
        <v>108.6</v>
      </c>
      <c r="BC165" s="180">
        <v>30.244906795989099</v>
      </c>
      <c r="BD165" s="181" t="s">
        <v>55</v>
      </c>
      <c r="BE165" s="182">
        <v>0.94515333737465801</v>
      </c>
      <c r="BF165" s="183">
        <v>-16.872973866239999</v>
      </c>
      <c r="BG165" s="168">
        <v>4.0000000000000001E-3</v>
      </c>
      <c r="BH165" s="168"/>
      <c r="BI165" s="176">
        <v>7</v>
      </c>
      <c r="BJ165" s="176">
        <v>30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3.1E-2</v>
      </c>
      <c r="H166" s="169"/>
      <c r="I166" s="170">
        <v>5</v>
      </c>
      <c r="J166" s="170">
        <v>4</v>
      </c>
      <c r="K166" s="167"/>
      <c r="L166" s="171">
        <v>12902.40545</v>
      </c>
      <c r="M166" s="171">
        <v>201.77823000000001</v>
      </c>
      <c r="N166" s="171">
        <v>13104.18368</v>
      </c>
      <c r="O166" s="166">
        <v>1584.4239539984701</v>
      </c>
      <c r="P166" s="172">
        <v>224.79599999999999</v>
      </c>
      <c r="Q166" s="178">
        <v>7.0482746756991697</v>
      </c>
      <c r="R166" s="179">
        <v>11073.9324146943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4739.8393800000003</v>
      </c>
      <c r="Y166" s="166">
        <v>573.09293239220199</v>
      </c>
      <c r="Z166" s="177">
        <v>573</v>
      </c>
      <c r="AA166" s="182">
        <v>1.0001621856757501</v>
      </c>
      <c r="AB166" s="183">
        <v>-435.225901500296</v>
      </c>
      <c r="AC166" s="168">
        <v>0.01</v>
      </c>
      <c r="AD166" s="168">
        <v>1E-3</v>
      </c>
      <c r="AE166" s="176">
        <v>0</v>
      </c>
      <c r="AF166" s="176">
        <v>948</v>
      </c>
      <c r="AG166" s="167"/>
      <c r="AH166" s="180">
        <v>498</v>
      </c>
      <c r="AI166" s="166">
        <v>60.213069990425801</v>
      </c>
      <c r="AJ166" s="181" t="s">
        <v>53</v>
      </c>
      <c r="AK166" s="182">
        <v>0.95576301572104505</v>
      </c>
      <c r="AL166" s="183">
        <v>-70.986235138775996</v>
      </c>
      <c r="AM166" s="168">
        <v>5.0000000000000001E-3</v>
      </c>
      <c r="AN166" s="168"/>
      <c r="AO166" s="176">
        <v>24</v>
      </c>
      <c r="AP166" s="176">
        <v>128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-48.9044406701653</v>
      </c>
      <c r="AW166" s="168"/>
      <c r="AX166" s="168"/>
      <c r="AY166" s="176">
        <v>37</v>
      </c>
      <c r="AZ166" s="176">
        <v>64</v>
      </c>
      <c r="BA166" s="167"/>
      <c r="BB166" s="184">
        <v>360</v>
      </c>
      <c r="BC166" s="180">
        <v>43.527520475006597</v>
      </c>
      <c r="BD166" s="181" t="s">
        <v>55</v>
      </c>
      <c r="BE166" s="178">
        <v>1.3602350148439599</v>
      </c>
      <c r="BF166" s="179">
        <v>70.991118659669297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3.5999999999999997E-2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-8166.7360500000004</v>
      </c>
      <c r="M167" s="171">
        <v>784.15520000000004</v>
      </c>
      <c r="N167" s="171">
        <v>-7382.5808500000003</v>
      </c>
      <c r="O167" s="166">
        <v>-3580.4179654464901</v>
      </c>
      <c r="P167" s="172">
        <v>225.90199999999999</v>
      </c>
      <c r="Q167" s="173">
        <v>-15.8494301309705</v>
      </c>
      <c r="R167" s="174">
        <v>-7891.2286828610004</v>
      </c>
      <c r="S167" s="168"/>
      <c r="T167" s="168"/>
      <c r="U167" s="175">
        <v>7849</v>
      </c>
      <c r="V167" s="176">
        <v>7942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-406.53739061223303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4.3972785976079098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-12.926087975210701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-2.65217595042138</v>
      </c>
      <c r="BG167" s="168">
        <v>1.6E-2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2445.0452399999999</v>
      </c>
      <c r="M168" s="171">
        <v>484.65165999999999</v>
      </c>
      <c r="N168" s="171">
        <v>2929.6968999999999</v>
      </c>
      <c r="O168" s="166">
        <v>1450.3831905519701</v>
      </c>
      <c r="P168" s="172">
        <v>258.548</v>
      </c>
      <c r="Q168" s="178">
        <v>5.60972504351985</v>
      </c>
      <c r="R168" s="179">
        <v>2359.3963968593598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1794.4673250000001</v>
      </c>
      <c r="Y168" s="166">
        <v>888.37355296882799</v>
      </c>
      <c r="Z168" s="177">
        <v>573</v>
      </c>
      <c r="AA168" s="178">
        <v>1.5503901447972599</v>
      </c>
      <c r="AB168" s="179">
        <v>530.554286416894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114.85</v>
      </c>
      <c r="AI168" s="166">
        <v>56.857932789871199</v>
      </c>
      <c r="AJ168" s="181" t="s">
        <v>53</v>
      </c>
      <c r="AK168" s="188">
        <v>0.90250686968049498</v>
      </c>
      <c r="AL168" s="171">
        <v>-24.1142607866243</v>
      </c>
      <c r="AM168" s="168"/>
      <c r="AN168" s="168"/>
      <c r="AO168" s="176">
        <v>13</v>
      </c>
      <c r="AP168" s="176">
        <v>38</v>
      </c>
      <c r="AQ168" s="167"/>
      <c r="AR168" s="180">
        <v>23.8</v>
      </c>
      <c r="AS168" s="166">
        <v>11.7824884666864</v>
      </c>
      <c r="AT168" s="181" t="s">
        <v>54</v>
      </c>
      <c r="AU168" s="188">
        <v>0.73640552916790103</v>
      </c>
      <c r="AV168" s="171">
        <v>-11.4925106759681</v>
      </c>
      <c r="AW168" s="168"/>
      <c r="AX168" s="168"/>
      <c r="AY168" s="176">
        <v>9</v>
      </c>
      <c r="AZ168" s="176">
        <v>15</v>
      </c>
      <c r="BA168" s="167"/>
      <c r="BB168" s="184">
        <v>104</v>
      </c>
      <c r="BC168" s="180">
        <v>51.486504224175903</v>
      </c>
      <c r="BD168" s="181" t="s">
        <v>55</v>
      </c>
      <c r="BE168" s="178">
        <v>1.6089532570055001</v>
      </c>
      <c r="BF168" s="179">
        <v>33.414978648063901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4.5999999999999999E-2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1295.2726700000001</v>
      </c>
      <c r="M169" s="171">
        <v>678.41827999999998</v>
      </c>
      <c r="N169" s="171">
        <v>1973.6909499999999</v>
      </c>
      <c r="O169" s="166">
        <v>1060.27865720554</v>
      </c>
      <c r="P169" s="172">
        <v>266.29899999999998</v>
      </c>
      <c r="Q169" s="178">
        <v>3.9815345052198499</v>
      </c>
      <c r="R169" s="179">
        <v>1432.3744011732999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1028.2102050000001</v>
      </c>
      <c r="Y169" s="166">
        <v>552.360710516724</v>
      </c>
      <c r="Z169" s="177">
        <v>573</v>
      </c>
      <c r="AA169" s="182">
        <v>0.96398029758590598</v>
      </c>
      <c r="AB169" s="183">
        <v>-136.54964193031699</v>
      </c>
      <c r="AC169" s="168">
        <v>6.0000000000000001E-3</v>
      </c>
      <c r="AD169" s="168"/>
      <c r="AE169" s="176">
        <v>39</v>
      </c>
      <c r="AF169" s="176">
        <v>252</v>
      </c>
      <c r="AG169" s="167"/>
      <c r="AH169" s="180">
        <v>106.1</v>
      </c>
      <c r="AI169" s="166">
        <v>56.997558573953697</v>
      </c>
      <c r="AJ169" s="181" t="s">
        <v>53</v>
      </c>
      <c r="AK169" s="188">
        <v>0.90472315196751896</v>
      </c>
      <c r="AL169" s="171">
        <v>-21.9626009713961</v>
      </c>
      <c r="AM169" s="168"/>
      <c r="AN169" s="168"/>
      <c r="AO169" s="176">
        <v>12</v>
      </c>
      <c r="AP169" s="176">
        <v>35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15.0761648326613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28.952329665322601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9145.5505599999997</v>
      </c>
      <c r="M170" s="171">
        <v>5923.8511600000002</v>
      </c>
      <c r="N170" s="171">
        <v>15069.40172</v>
      </c>
      <c r="O170" s="166">
        <v>1449.0869071304701</v>
      </c>
      <c r="P170" s="172">
        <v>287.5</v>
      </c>
      <c r="Q170" s="178">
        <v>5.0403022856712001</v>
      </c>
      <c r="R170" s="179">
        <v>11804.560497079499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4151.0401000000002</v>
      </c>
      <c r="Y170" s="166">
        <v>399.16766250249998</v>
      </c>
      <c r="Z170" s="177">
        <v>573</v>
      </c>
      <c r="AA170" s="173">
        <v>0.696627683250436</v>
      </c>
      <c r="AB170" s="174">
        <v>-2355.93040689904</v>
      </c>
      <c r="AC170" s="168"/>
      <c r="AD170" s="168"/>
      <c r="AE170" s="176">
        <v>1808</v>
      </c>
      <c r="AF170" s="176">
        <v>3000</v>
      </c>
      <c r="AG170" s="167"/>
      <c r="AH170" s="180">
        <v>850.8</v>
      </c>
      <c r="AI170" s="166">
        <v>81.813675386351306</v>
      </c>
      <c r="AJ170" s="181" t="s">
        <v>53</v>
      </c>
      <c r="AK170" s="178">
        <v>1.29862976803732</v>
      </c>
      <c r="AL170" s="179">
        <v>135.37392332523601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231.50448846355201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782</v>
      </c>
      <c r="BC170" s="180">
        <v>75.197806948902993</v>
      </c>
      <c r="BD170" s="181" t="s">
        <v>55</v>
      </c>
      <c r="BE170" s="178">
        <v>2.3499314671532199</v>
      </c>
      <c r="BF170" s="179">
        <v>418.60897692710398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2.7E-2</v>
      </c>
      <c r="G171" s="168">
        <v>1.6E-2</v>
      </c>
      <c r="H171" s="169"/>
      <c r="I171" s="170">
        <v>3</v>
      </c>
      <c r="J171" s="170">
        <v>3</v>
      </c>
      <c r="K171" s="167"/>
      <c r="L171" s="171">
        <v>1660.1143099999999</v>
      </c>
      <c r="M171" s="171">
        <v>1296.6723500000001</v>
      </c>
      <c r="N171" s="171">
        <v>2956.7866600000002</v>
      </c>
      <c r="O171" s="166">
        <v>622.44396485991399</v>
      </c>
      <c r="P171" s="172">
        <v>266.29899999999998</v>
      </c>
      <c r="Q171" s="178">
        <v>2.33738754129724</v>
      </c>
      <c r="R171" s="179">
        <v>1575.41066835421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2123.9812449999999</v>
      </c>
      <c r="Y171" s="166">
        <v>447.12705360551701</v>
      </c>
      <c r="Z171" s="177">
        <v>573</v>
      </c>
      <c r="AA171" s="188">
        <v>0.78032644608292601</v>
      </c>
      <c r="AB171" s="171">
        <v>-848.34851670784894</v>
      </c>
      <c r="AC171" s="168"/>
      <c r="AD171" s="168"/>
      <c r="AE171" s="176">
        <v>598</v>
      </c>
      <c r="AF171" s="176">
        <v>1143</v>
      </c>
      <c r="AG171" s="167"/>
      <c r="AH171" s="180">
        <v>218.8</v>
      </c>
      <c r="AI171" s="166">
        <v>46.060387566598799</v>
      </c>
      <c r="AJ171" s="181" t="s">
        <v>53</v>
      </c>
      <c r="AK171" s="188">
        <v>0.73111726296188595</v>
      </c>
      <c r="AL171" s="171">
        <v>-108.00065442861199</v>
      </c>
      <c r="AM171" s="168"/>
      <c r="AN171" s="168"/>
      <c r="AO171" s="176">
        <v>81</v>
      </c>
      <c r="AP171" s="176">
        <v>141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-34.696991600917301</v>
      </c>
      <c r="AW171" s="168"/>
      <c r="AX171" s="168"/>
      <c r="AY171" s="176">
        <v>28</v>
      </c>
      <c r="AZ171" s="176">
        <v>43</v>
      </c>
      <c r="BA171" s="167"/>
      <c r="BB171" s="184">
        <v>161.19999999999999</v>
      </c>
      <c r="BC171" s="180">
        <v>33.934801077402803</v>
      </c>
      <c r="BD171" s="181" t="s">
        <v>55</v>
      </c>
      <c r="BE171" s="182">
        <v>1.06046253366884</v>
      </c>
      <c r="BF171" s="183">
        <v>-4.7939832018345196</v>
      </c>
      <c r="BG171" s="168">
        <v>1.7000000000000001E-2</v>
      </c>
      <c r="BH171" s="168">
        <v>6.0000000000000001E-3</v>
      </c>
      <c r="BI171" s="176">
        <v>0</v>
      </c>
      <c r="BJ171" s="176">
        <v>22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3.3000000000000002E-2</v>
      </c>
      <c r="H172" s="169"/>
      <c r="I172" s="170">
        <v>4</v>
      </c>
      <c r="J172" s="170">
        <v>4</v>
      </c>
      <c r="K172" s="167"/>
      <c r="L172" s="171">
        <v>-160.31943000000001</v>
      </c>
      <c r="M172" s="171">
        <v>3099.4711299999999</v>
      </c>
      <c r="N172" s="171">
        <v>2939.1516999999999</v>
      </c>
      <c r="O172" s="166">
        <v>890.31633410112204</v>
      </c>
      <c r="P172" s="172">
        <v>263.185</v>
      </c>
      <c r="Q172" s="178">
        <v>3.38285363565979</v>
      </c>
      <c r="R172" s="179">
        <v>1990.38063211606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1594.5323149999999</v>
      </c>
      <c r="Y172" s="166">
        <v>483.00949056034602</v>
      </c>
      <c r="Z172" s="177">
        <v>573</v>
      </c>
      <c r="AA172" s="188">
        <v>0.84294850010531597</v>
      </c>
      <c r="AB172" s="171">
        <v>-471.10904715018398</v>
      </c>
      <c r="AC172" s="168"/>
      <c r="AD172" s="168"/>
      <c r="AE172" s="176">
        <v>298</v>
      </c>
      <c r="AF172" s="176">
        <v>676</v>
      </c>
      <c r="AG172" s="167"/>
      <c r="AH172" s="180">
        <v>162.80000000000001</v>
      </c>
      <c r="AI172" s="166">
        <v>49.314739076469799</v>
      </c>
      <c r="AJ172" s="181" t="s">
        <v>53</v>
      </c>
      <c r="AK172" s="188">
        <v>0.78277363613444095</v>
      </c>
      <c r="AL172" s="171">
        <v>-64.312401074104002</v>
      </c>
      <c r="AM172" s="168"/>
      <c r="AN172" s="168"/>
      <c r="AO172" s="176">
        <v>46</v>
      </c>
      <c r="AP172" s="176">
        <v>87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9.1206600446719897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119.8</v>
      </c>
      <c r="BC172" s="180">
        <v>36.289347305657699</v>
      </c>
      <c r="BD172" s="181" t="s">
        <v>55</v>
      </c>
      <c r="BE172" s="178">
        <v>1.1340421033018</v>
      </c>
      <c r="BF172" s="179">
        <v>4.4413200893439901</v>
      </c>
      <c r="BG172" s="168">
        <v>0.02</v>
      </c>
      <c r="BH172" s="168">
        <v>1.2999999999999999E-2</v>
      </c>
      <c r="BI172" s="176">
        <v>0</v>
      </c>
      <c r="BJ172" s="176">
        <v>7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1912.05888</v>
      </c>
      <c r="M173" s="171">
        <v>-623.57795999999996</v>
      </c>
      <c r="N173" s="171">
        <v>1288.48092</v>
      </c>
      <c r="O173" s="166">
        <v>323.31625470946398</v>
      </c>
      <c r="P173" s="172">
        <v>254.727</v>
      </c>
      <c r="Q173" s="178">
        <v>1.2692657421846301</v>
      </c>
      <c r="R173" s="179">
        <v>179.94933526009399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1279.9856400000001</v>
      </c>
      <c r="Y173" s="166">
        <v>321.18454901660101</v>
      </c>
      <c r="Z173" s="177">
        <v>573</v>
      </c>
      <c r="AA173" s="173">
        <v>0.56053149915637301</v>
      </c>
      <c r="AB173" s="174">
        <v>-1213.6196631518701</v>
      </c>
      <c r="AC173" s="168"/>
      <c r="AD173" s="168"/>
      <c r="AE173" s="176">
        <v>1004</v>
      </c>
      <c r="AF173" s="176">
        <v>1461</v>
      </c>
      <c r="AG173" s="167"/>
      <c r="AH173" s="180">
        <v>139</v>
      </c>
      <c r="AI173" s="166">
        <v>34.879025918843602</v>
      </c>
      <c r="AJ173" s="181" t="s">
        <v>53</v>
      </c>
      <c r="AK173" s="173">
        <v>0.55363533204513604</v>
      </c>
      <c r="AL173" s="174">
        <v>-135.16602809523201</v>
      </c>
      <c r="AM173" s="168"/>
      <c r="AN173" s="168"/>
      <c r="AO173" s="176">
        <v>113</v>
      </c>
      <c r="AP173" s="176">
        <v>163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-20.1294674527573</v>
      </c>
      <c r="AW173" s="168"/>
      <c r="AX173" s="168"/>
      <c r="AY173" s="176">
        <v>15</v>
      </c>
      <c r="AZ173" s="176">
        <v>28</v>
      </c>
      <c r="BA173" s="167"/>
      <c r="BB173" s="184">
        <v>120.4</v>
      </c>
      <c r="BC173" s="180">
        <v>30.2117605800631</v>
      </c>
      <c r="BD173" s="181" t="s">
        <v>55</v>
      </c>
      <c r="BE173" s="182">
        <v>0.94411751812697198</v>
      </c>
      <c r="BF173" s="183">
        <v>-18.858934905514499</v>
      </c>
      <c r="BG173" s="168">
        <v>4.0000000000000001E-3</v>
      </c>
      <c r="BH173" s="168"/>
      <c r="BI173" s="176">
        <v>8</v>
      </c>
      <c r="BJ173" s="176">
        <v>33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1080.3042600000001</v>
      </c>
      <c r="M174" s="171">
        <v>1682.3215499999999</v>
      </c>
      <c r="N174" s="171">
        <v>2762.62581</v>
      </c>
      <c r="O174" s="166">
        <v>920.36448315352095</v>
      </c>
      <c r="P174" s="172">
        <v>242.02199999999999</v>
      </c>
      <c r="Q174" s="178">
        <v>3.8028133109945399</v>
      </c>
      <c r="R174" s="179">
        <v>1969.3217117425399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1194.6413299999999</v>
      </c>
      <c r="Y174" s="166">
        <v>397.99289728610898</v>
      </c>
      <c r="Z174" s="177">
        <v>573</v>
      </c>
      <c r="AA174" s="173">
        <v>0.69457748217471105</v>
      </c>
      <c r="AB174" s="174">
        <v>-683.54845564563004</v>
      </c>
      <c r="AC174" s="168"/>
      <c r="AD174" s="168"/>
      <c r="AE174" s="176">
        <v>526</v>
      </c>
      <c r="AF174" s="176">
        <v>870</v>
      </c>
      <c r="AG174" s="167"/>
      <c r="AH174" s="180">
        <v>124.4</v>
      </c>
      <c r="AI174" s="166">
        <v>41.443666127298599</v>
      </c>
      <c r="AJ174" s="181" t="s">
        <v>53</v>
      </c>
      <c r="AK174" s="173">
        <v>0.65783597027458096</v>
      </c>
      <c r="AL174" s="174">
        <v>-82.102541877268195</v>
      </c>
      <c r="AM174" s="168"/>
      <c r="AN174" s="168"/>
      <c r="AO174" s="176">
        <v>65</v>
      </c>
      <c r="AP174" s="176">
        <v>103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-27.045090000576099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16.3098199988479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6.8500000000000005E-2</v>
      </c>
      <c r="G175" s="168">
        <v>4.8000000000000001E-2</v>
      </c>
      <c r="H175" s="169"/>
      <c r="I175" s="170">
        <v>6</v>
      </c>
      <c r="J175" s="170">
        <v>5</v>
      </c>
      <c r="K175" s="167"/>
      <c r="L175" s="171">
        <v>1337.0304599999999</v>
      </c>
      <c r="M175" s="171">
        <v>741.23098000000005</v>
      </c>
      <c r="N175" s="171">
        <v>2078.2614400000002</v>
      </c>
      <c r="O175" s="166">
        <v>767.85241407355397</v>
      </c>
      <c r="P175" s="172">
        <v>222.28899999999999</v>
      </c>
      <c r="Q175" s="178">
        <v>3.4542978468280201</v>
      </c>
      <c r="R175" s="179">
        <v>1421.2649697726399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1766.9174949999999</v>
      </c>
      <c r="Y175" s="166">
        <v>652.82059219871201</v>
      </c>
      <c r="Z175" s="177">
        <v>573</v>
      </c>
      <c r="AA175" s="178">
        <v>1.1393029532263701</v>
      </c>
      <c r="AB175" s="179">
        <v>73.361010242411098</v>
      </c>
      <c r="AC175" s="168">
        <v>0.02</v>
      </c>
      <c r="AD175" s="168">
        <v>1.4E-2</v>
      </c>
      <c r="AE175" s="176">
        <v>0</v>
      </c>
      <c r="AF175" s="176">
        <v>95</v>
      </c>
      <c r="AG175" s="167"/>
      <c r="AH175" s="180">
        <v>177.85</v>
      </c>
      <c r="AI175" s="166">
        <v>65.709996449234794</v>
      </c>
      <c r="AJ175" s="181" t="s">
        <v>53</v>
      </c>
      <c r="AK175" s="182">
        <v>1.04301581665452</v>
      </c>
      <c r="AL175" s="183">
        <v>-8.35254544455168</v>
      </c>
      <c r="AM175" s="168">
        <v>1.4999999999999999E-2</v>
      </c>
      <c r="AN175" s="168">
        <v>4.0000000000000001E-3</v>
      </c>
      <c r="AO175" s="176">
        <v>0</v>
      </c>
      <c r="AP175" s="176">
        <v>27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-5.1895353509972502</v>
      </c>
      <c r="AW175" s="168">
        <v>3.5000000000000001E-3</v>
      </c>
      <c r="AX175" s="168"/>
      <c r="AY175" s="176">
        <v>2</v>
      </c>
      <c r="AZ175" s="176">
        <v>10</v>
      </c>
      <c r="BA175" s="167"/>
      <c r="BB175" s="184">
        <v>113.8</v>
      </c>
      <c r="BC175" s="180">
        <v>42.045530480308798</v>
      </c>
      <c r="BD175" s="181" t="s">
        <v>55</v>
      </c>
      <c r="BE175" s="178">
        <v>1.3139228275096499</v>
      </c>
      <c r="BF175" s="179">
        <v>19.220929298005501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3.9E-2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2529.1537899999998</v>
      </c>
      <c r="M176" s="171">
        <v>2452.5042699999999</v>
      </c>
      <c r="N176" s="171">
        <v>4981.6580599999998</v>
      </c>
      <c r="O176" s="166">
        <v>1138.9248313641599</v>
      </c>
      <c r="P176" s="172">
        <v>258.548</v>
      </c>
      <c r="Q176" s="178">
        <v>4.4050808026523498</v>
      </c>
      <c r="R176" s="179">
        <v>3746.7271142964501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2054.2890950000001</v>
      </c>
      <c r="Y176" s="166">
        <v>469.65906389329803</v>
      </c>
      <c r="Z176" s="177">
        <v>573</v>
      </c>
      <c r="AA176" s="188">
        <v>0.81964932616631503</v>
      </c>
      <c r="AB176" s="171">
        <v>-682.59315467174997</v>
      </c>
      <c r="AC176" s="168"/>
      <c r="AD176" s="168"/>
      <c r="AE176" s="176">
        <v>453</v>
      </c>
      <c r="AF176" s="176">
        <v>954</v>
      </c>
      <c r="AG176" s="167"/>
      <c r="AH176" s="180">
        <v>207.6</v>
      </c>
      <c r="AI176" s="166">
        <v>47.462269016352202</v>
      </c>
      <c r="AJ176" s="181" t="s">
        <v>53</v>
      </c>
      <c r="AK176" s="188">
        <v>0.75336934946590794</v>
      </c>
      <c r="AL176" s="171">
        <v>-93.313755199511903</v>
      </c>
      <c r="AM176" s="168"/>
      <c r="AN176" s="168"/>
      <c r="AO176" s="176">
        <v>68</v>
      </c>
      <c r="AP176" s="176">
        <v>124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-1.12254100305063</v>
      </c>
      <c r="AW176" s="168">
        <v>8.9999999999999993E-3</v>
      </c>
      <c r="AX176" s="168">
        <v>4.0000000000000001E-3</v>
      </c>
      <c r="AY176" s="176">
        <v>0</v>
      </c>
      <c r="AZ176" s="176">
        <v>9</v>
      </c>
      <c r="BA176" s="167"/>
      <c r="BB176" s="184">
        <v>186.8</v>
      </c>
      <c r="BC176" s="180">
        <v>42.706897168856401</v>
      </c>
      <c r="BD176" s="181" t="s">
        <v>55</v>
      </c>
      <c r="BE176" s="178">
        <v>1.3345905365267601</v>
      </c>
      <c r="BF176" s="179">
        <v>33.954917993898803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1.9E-2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3060.0559499999999</v>
      </c>
      <c r="M177" s="171">
        <v>-364.45735000000002</v>
      </c>
      <c r="N177" s="171">
        <v>2695.5985999999998</v>
      </c>
      <c r="O177" s="166">
        <v>678.09724872696904</v>
      </c>
      <c r="P177" s="172">
        <v>241.762</v>
      </c>
      <c r="Q177" s="178">
        <v>2.8048131994563601</v>
      </c>
      <c r="R177" s="179">
        <v>1646.11920088332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2252.4365400000002</v>
      </c>
      <c r="Y177" s="166">
        <v>566.6166396978</v>
      </c>
      <c r="Z177" s="177">
        <v>573</v>
      </c>
      <c r="AA177" s="182">
        <v>0.98885975514450297</v>
      </c>
      <c r="AB177" s="183">
        <v>-234.93407942678101</v>
      </c>
      <c r="AC177" s="168">
        <v>8.9999999999999993E-3</v>
      </c>
      <c r="AD177" s="168"/>
      <c r="AE177" s="176">
        <v>26</v>
      </c>
      <c r="AF177" s="176">
        <v>481</v>
      </c>
      <c r="AG177" s="167"/>
      <c r="AH177" s="180">
        <v>181</v>
      </c>
      <c r="AI177" s="166">
        <v>45.531854045176303</v>
      </c>
      <c r="AJ177" s="181" t="s">
        <v>53</v>
      </c>
      <c r="AK177" s="173">
        <v>0.72272784198692497</v>
      </c>
      <c r="AL177" s="174">
        <v>-92.480539308703797</v>
      </c>
      <c r="AM177" s="168"/>
      <c r="AN177" s="168"/>
      <c r="AO177" s="176">
        <v>70</v>
      </c>
      <c r="AP177" s="176">
        <v>120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-36.655375062527902</v>
      </c>
      <c r="AW177" s="168"/>
      <c r="AX177" s="168"/>
      <c r="AY177" s="176">
        <v>31</v>
      </c>
      <c r="AZ177" s="176">
        <v>44</v>
      </c>
      <c r="BA177" s="167"/>
      <c r="BB177" s="184">
        <v>94.2</v>
      </c>
      <c r="BC177" s="180">
        <v>23.696688679865201</v>
      </c>
      <c r="BD177" s="181" t="s">
        <v>55</v>
      </c>
      <c r="BE177" s="188">
        <v>0.74052152124578796</v>
      </c>
      <c r="BF177" s="171">
        <v>-44.710750125055903</v>
      </c>
      <c r="BG177" s="168"/>
      <c r="BH177" s="168"/>
      <c r="BI177" s="176">
        <v>34</v>
      </c>
      <c r="BJ177" s="176">
        <v>59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5.9499999999999997E-2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999.25806</v>
      </c>
      <c r="M178" s="171">
        <v>1326.9303500000001</v>
      </c>
      <c r="N178" s="171">
        <v>2326.1884100000002</v>
      </c>
      <c r="O178" s="166">
        <v>887.58462626681501</v>
      </c>
      <c r="P178" s="172">
        <v>238.04499999999999</v>
      </c>
      <c r="Q178" s="178">
        <v>3.7286421738193001</v>
      </c>
      <c r="R178" s="179">
        <v>1644.9222478683701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1209.2613100000001</v>
      </c>
      <c r="Y178" s="166">
        <v>461.407916607782</v>
      </c>
      <c r="Z178" s="177">
        <v>573</v>
      </c>
      <c r="AA178" s="188">
        <v>0.80524941816366802</v>
      </c>
      <c r="AB178" s="171">
        <v>-430.61985071088299</v>
      </c>
      <c r="AC178" s="168"/>
      <c r="AD178" s="168"/>
      <c r="AE178" s="176">
        <v>293</v>
      </c>
      <c r="AF178" s="176">
        <v>593</v>
      </c>
      <c r="AG178" s="167"/>
      <c r="AH178" s="180">
        <v>205.8</v>
      </c>
      <c r="AI178" s="166">
        <v>78.525417502922906</v>
      </c>
      <c r="AJ178" s="181" t="s">
        <v>53</v>
      </c>
      <c r="AK178" s="178">
        <v>1.24643519845909</v>
      </c>
      <c r="AL178" s="179">
        <v>25.498929974196098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-0.29074794306131202</v>
      </c>
      <c r="AW178" s="168">
        <v>9.4999999999999998E-3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45.6185041138774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2.7E-2</v>
      </c>
      <c r="G179" s="168">
        <v>1.6E-2</v>
      </c>
      <c r="H179" s="169"/>
      <c r="I179" s="170">
        <v>3</v>
      </c>
      <c r="J179" s="170">
        <v>3</v>
      </c>
      <c r="K179" s="167"/>
      <c r="L179" s="171">
        <v>2236.6645600000002</v>
      </c>
      <c r="M179" s="171">
        <v>2273.11411</v>
      </c>
      <c r="N179" s="171">
        <v>4509.7786699999997</v>
      </c>
      <c r="O179" s="166">
        <v>1421.99624458216</v>
      </c>
      <c r="P179" s="172">
        <v>247.75800000000001</v>
      </c>
      <c r="Q179" s="178">
        <v>5.7394564235349002</v>
      </c>
      <c r="R179" s="179">
        <v>3651.73952060493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1933.2929200000001</v>
      </c>
      <c r="Y179" s="166">
        <v>609.59427791991504</v>
      </c>
      <c r="Z179" s="177">
        <v>573</v>
      </c>
      <c r="AA179" s="182">
        <v>1.06386435937158</v>
      </c>
      <c r="AB179" s="183">
        <v>-51.1291071530175</v>
      </c>
      <c r="AC179" s="168">
        <v>1.7000000000000001E-2</v>
      </c>
      <c r="AD179" s="168">
        <v>6.0000000000000001E-3</v>
      </c>
      <c r="AE179" s="176">
        <v>0</v>
      </c>
      <c r="AF179" s="176">
        <v>248</v>
      </c>
      <c r="AG179" s="167"/>
      <c r="AH179" s="180">
        <v>161</v>
      </c>
      <c r="AI179" s="166">
        <v>50.765550181141897</v>
      </c>
      <c r="AJ179" s="181" t="s">
        <v>53</v>
      </c>
      <c r="AK179" s="188">
        <v>0.80580238382764902</v>
      </c>
      <c r="AL179" s="171">
        <v>-57.182526545619702</v>
      </c>
      <c r="AM179" s="168"/>
      <c r="AN179" s="168"/>
      <c r="AO179" s="176">
        <v>39</v>
      </c>
      <c r="AP179" s="176">
        <v>79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-27.4114353131733</v>
      </c>
      <c r="AW179" s="168"/>
      <c r="AX179" s="168"/>
      <c r="AY179" s="176">
        <v>23</v>
      </c>
      <c r="AZ179" s="176">
        <v>33</v>
      </c>
      <c r="BA179" s="167"/>
      <c r="BB179" s="184">
        <v>92</v>
      </c>
      <c r="BC179" s="180">
        <v>29.008885817795399</v>
      </c>
      <c r="BD179" s="181" t="s">
        <v>55</v>
      </c>
      <c r="BE179" s="188">
        <v>0.90652768180610499</v>
      </c>
      <c r="BF179" s="171">
        <v>-18.8228706263465</v>
      </c>
      <c r="BG179" s="168">
        <v>0</v>
      </c>
      <c r="BH179" s="168"/>
      <c r="BI179" s="176">
        <v>10</v>
      </c>
      <c r="BJ179" s="176">
        <v>30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955.09996999999998</v>
      </c>
      <c r="M180" s="171">
        <v>498.13069000000002</v>
      </c>
      <c r="N180" s="171">
        <v>1453.2306599999999</v>
      </c>
      <c r="O180" s="166">
        <v>416.31645671193502</v>
      </c>
      <c r="P180" s="172">
        <v>247.167</v>
      </c>
      <c r="Q180" s="178">
        <v>1.68435291406998</v>
      </c>
      <c r="R180" s="179">
        <v>511.07188349666598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1321.425915</v>
      </c>
      <c r="Y180" s="166">
        <v>378.55749254569503</v>
      </c>
      <c r="Z180" s="177">
        <v>573</v>
      </c>
      <c r="AA180" s="173">
        <v>0.66065880025426804</v>
      </c>
      <c r="AB180" s="174">
        <v>-862.75311754241295</v>
      </c>
      <c r="AC180" s="168"/>
      <c r="AD180" s="168"/>
      <c r="AE180" s="176">
        <v>679</v>
      </c>
      <c r="AF180" s="176">
        <v>1079</v>
      </c>
      <c r="AG180" s="167"/>
      <c r="AH180" s="180">
        <v>180.4</v>
      </c>
      <c r="AI180" s="166">
        <v>51.680363522493401</v>
      </c>
      <c r="AJ180" s="181" t="s">
        <v>53</v>
      </c>
      <c r="AK180" s="188">
        <v>0.82032323051576805</v>
      </c>
      <c r="AL180" s="171">
        <v>-59.745338656495697</v>
      </c>
      <c r="AM180" s="168"/>
      <c r="AN180" s="168"/>
      <c r="AO180" s="176">
        <v>40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-36.189292357205296</v>
      </c>
      <c r="AW180" s="168"/>
      <c r="AX180" s="168"/>
      <c r="AY180" s="176">
        <v>32</v>
      </c>
      <c r="AZ180" s="176">
        <v>43</v>
      </c>
      <c r="BA180" s="167"/>
      <c r="BB180" s="184">
        <v>79.2</v>
      </c>
      <c r="BC180" s="180">
        <v>22.6889400830459</v>
      </c>
      <c r="BD180" s="181" t="s">
        <v>55</v>
      </c>
      <c r="BE180" s="173">
        <v>0.70902937759518403</v>
      </c>
      <c r="BF180" s="174">
        <v>-42.778584714410499</v>
      </c>
      <c r="BG180" s="168"/>
      <c r="BH180" s="168"/>
      <c r="BI180" s="176">
        <v>33</v>
      </c>
      <c r="BJ180" s="176">
        <v>55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7.0000000000000007E-2</v>
      </c>
      <c r="G181" s="168">
        <v>5.5E-2</v>
      </c>
      <c r="H181" s="169"/>
      <c r="I181" s="170">
        <v>5</v>
      </c>
      <c r="J181" s="170">
        <v>5</v>
      </c>
      <c r="K181" s="167"/>
      <c r="L181" s="171">
        <v>1950.9815100000001</v>
      </c>
      <c r="M181" s="171">
        <v>677.34222999999997</v>
      </c>
      <c r="N181" s="171">
        <v>2628.3237399999998</v>
      </c>
      <c r="O181" s="166">
        <v>1037.0876514769</v>
      </c>
      <c r="P181" s="172">
        <v>233.029</v>
      </c>
      <c r="Q181" s="178">
        <v>4.4504660427539102</v>
      </c>
      <c r="R181" s="179">
        <v>1983.4183533488499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1588.9842599999999</v>
      </c>
      <c r="Y181" s="166">
        <v>626.98362814207803</v>
      </c>
      <c r="Z181" s="177">
        <v>573</v>
      </c>
      <c r="AA181" s="178">
        <v>1.0942122655184601</v>
      </c>
      <c r="AB181" s="179">
        <v>3.21258973103477</v>
      </c>
      <c r="AC181" s="168">
        <v>0.02</v>
      </c>
      <c r="AD181" s="168">
        <v>8.9999999999999993E-3</v>
      </c>
      <c r="AE181" s="176">
        <v>0</v>
      </c>
      <c r="AF181" s="176">
        <v>154</v>
      </c>
      <c r="AG181" s="167"/>
      <c r="AH181" s="180">
        <v>185.4</v>
      </c>
      <c r="AI181" s="166">
        <v>73.155390889486299</v>
      </c>
      <c r="AJ181" s="181" t="s">
        <v>53</v>
      </c>
      <c r="AK181" s="178">
        <v>1.1611966807855001</v>
      </c>
      <c r="AL181" s="179">
        <v>11.048140965192299</v>
      </c>
      <c r="AM181" s="168">
        <v>0.02</v>
      </c>
      <c r="AN181" s="168">
        <v>1.6E-2</v>
      </c>
      <c r="AO181" s="176">
        <v>0</v>
      </c>
      <c r="AP181" s="176">
        <v>7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-17.579837215189301</v>
      </c>
      <c r="AW181" s="168"/>
      <c r="AX181" s="168"/>
      <c r="AY181" s="176">
        <v>14</v>
      </c>
      <c r="AZ181" s="176">
        <v>22</v>
      </c>
      <c r="BA181" s="167"/>
      <c r="BB181" s="184">
        <v>116.6</v>
      </c>
      <c r="BC181" s="180">
        <v>46.0081908183069</v>
      </c>
      <c r="BD181" s="181" t="s">
        <v>55</v>
      </c>
      <c r="BE181" s="178">
        <v>1.43775596307209</v>
      </c>
      <c r="BF181" s="179">
        <v>28.040325569621501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1.6E-2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1657.7635299999999</v>
      </c>
      <c r="M182" s="171">
        <v>2326.5126500000001</v>
      </c>
      <c r="N182" s="171">
        <v>3984.2761799999998</v>
      </c>
      <c r="O182" s="166">
        <v>1068.4433746786101</v>
      </c>
      <c r="P182" s="172">
        <v>254.047</v>
      </c>
      <c r="Q182" s="178">
        <v>4.2056917604955402</v>
      </c>
      <c r="R182" s="179">
        <v>2949.7663213775099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1846.50242</v>
      </c>
      <c r="Y182" s="166">
        <v>495.16729961651799</v>
      </c>
      <c r="Z182" s="177">
        <v>573</v>
      </c>
      <c r="AA182" s="188">
        <v>0.86416631695727397</v>
      </c>
      <c r="AB182" s="171">
        <v>-486.82231515013399</v>
      </c>
      <c r="AC182" s="168"/>
      <c r="AD182" s="168"/>
      <c r="AE182" s="176">
        <v>291</v>
      </c>
      <c r="AF182" s="176">
        <v>718</v>
      </c>
      <c r="AG182" s="167"/>
      <c r="AH182" s="180">
        <v>204.3</v>
      </c>
      <c r="AI182" s="166">
        <v>54.786107083279397</v>
      </c>
      <c r="AJ182" s="181" t="s">
        <v>53</v>
      </c>
      <c r="AK182" s="188">
        <v>0.86962074735364203</v>
      </c>
      <c r="AL182" s="171">
        <v>-52.243557267815802</v>
      </c>
      <c r="AM182" s="168"/>
      <c r="AN182" s="168"/>
      <c r="AO182" s="176">
        <v>31</v>
      </c>
      <c r="AP182" s="176">
        <v>78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-38.353919306111997</v>
      </c>
      <c r="AW182" s="168"/>
      <c r="AX182" s="168"/>
      <c r="AY182" s="176">
        <v>33</v>
      </c>
      <c r="AZ182" s="176">
        <v>45</v>
      </c>
      <c r="BA182" s="167"/>
      <c r="BB182" s="184">
        <v>115</v>
      </c>
      <c r="BC182" s="180">
        <v>30.838973639633501</v>
      </c>
      <c r="BD182" s="181" t="s">
        <v>55</v>
      </c>
      <c r="BE182" s="182">
        <v>0.96371792623854802</v>
      </c>
      <c r="BF182" s="183">
        <v>-15.3078386122239</v>
      </c>
      <c r="BG182" s="168">
        <v>6.0000000000000001E-3</v>
      </c>
      <c r="BH182" s="168"/>
      <c r="BI182" s="176">
        <v>5</v>
      </c>
      <c r="BJ182" s="176">
        <v>29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8.5000000000000006E-3</v>
      </c>
      <c r="H183" s="169"/>
      <c r="I183" s="170">
        <v>2</v>
      </c>
      <c r="J183" s="170">
        <v>2</v>
      </c>
      <c r="K183" s="167"/>
      <c r="L183" s="171">
        <v>1618.9907000000001</v>
      </c>
      <c r="M183" s="171">
        <v>-487.3759</v>
      </c>
      <c r="N183" s="171">
        <v>1131.6148000000001</v>
      </c>
      <c r="O183" s="166">
        <v>254.31221793800901</v>
      </c>
      <c r="P183" s="172">
        <v>217.155</v>
      </c>
      <c r="Q183" s="178">
        <v>1.1711091982133</v>
      </c>
      <c r="R183" s="179">
        <v>76.441325583372205</v>
      </c>
      <c r="S183" s="168">
        <v>0.01</v>
      </c>
      <c r="T183" s="168">
        <v>8.5000000000000006E-3</v>
      </c>
      <c r="U183" s="175">
        <v>0</v>
      </c>
      <c r="V183" s="176">
        <v>28</v>
      </c>
      <c r="W183" s="167"/>
      <c r="X183" s="175">
        <v>2197.5763149999998</v>
      </c>
      <c r="Y183" s="166">
        <v>493.86991647306701</v>
      </c>
      <c r="Z183" s="177">
        <v>573</v>
      </c>
      <c r="AA183" s="188">
        <v>0.86190212298964597</v>
      </c>
      <c r="AB183" s="171">
        <v>-586.676411581141</v>
      </c>
      <c r="AC183" s="168"/>
      <c r="AD183" s="168"/>
      <c r="AE183" s="176">
        <v>353</v>
      </c>
      <c r="AF183" s="176">
        <v>863</v>
      </c>
      <c r="AG183" s="167"/>
      <c r="AH183" s="180">
        <v>185.75</v>
      </c>
      <c r="AI183" s="166">
        <v>41.744323670903903</v>
      </c>
      <c r="AJ183" s="181" t="s">
        <v>53</v>
      </c>
      <c r="AK183" s="173">
        <v>0.66260831223657002</v>
      </c>
      <c r="AL183" s="174">
        <v>-120.372027529864</v>
      </c>
      <c r="AM183" s="168"/>
      <c r="AN183" s="168"/>
      <c r="AO183" s="176">
        <v>95</v>
      </c>
      <c r="AP183" s="176">
        <v>151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-48.345276832981199</v>
      </c>
      <c r="AW183" s="168"/>
      <c r="AX183" s="168"/>
      <c r="AY183" s="176">
        <v>42</v>
      </c>
      <c r="AZ183" s="176">
        <v>57</v>
      </c>
      <c r="BA183" s="167"/>
      <c r="BB183" s="184">
        <v>117.8</v>
      </c>
      <c r="BC183" s="180">
        <v>26.4736545272273</v>
      </c>
      <c r="BD183" s="181" t="s">
        <v>55</v>
      </c>
      <c r="BE183" s="188">
        <v>0.82730170397585501</v>
      </c>
      <c r="BF183" s="171">
        <v>-37.690553665962497</v>
      </c>
      <c r="BG183" s="168"/>
      <c r="BH183" s="168"/>
      <c r="BI183" s="176">
        <v>25</v>
      </c>
      <c r="BJ183" s="176">
        <v>54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1371.45063</v>
      </c>
      <c r="M184" s="171">
        <v>1653.1752899999999</v>
      </c>
      <c r="N184" s="171">
        <v>3024.62592</v>
      </c>
      <c r="O184" s="166">
        <v>669.17206032344995</v>
      </c>
      <c r="P184" s="172">
        <v>287.5</v>
      </c>
      <c r="Q184" s="178">
        <v>2.3275549924293899</v>
      </c>
      <c r="R184" s="179">
        <v>1605.5868359040301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1735.282305</v>
      </c>
      <c r="Y184" s="166">
        <v>383.916049783662</v>
      </c>
      <c r="Z184" s="177">
        <v>573</v>
      </c>
      <c r="AA184" s="173">
        <v>0.67001055808667098</v>
      </c>
      <c r="AB184" s="174">
        <v>-1092.92428695475</v>
      </c>
      <c r="AC184" s="168"/>
      <c r="AD184" s="168"/>
      <c r="AE184" s="176">
        <v>855</v>
      </c>
      <c r="AF184" s="176">
        <v>1373</v>
      </c>
      <c r="AG184" s="167"/>
      <c r="AH184" s="180">
        <v>171.6</v>
      </c>
      <c r="AI184" s="166">
        <v>37.965000826119997</v>
      </c>
      <c r="AJ184" s="181" t="s">
        <v>53</v>
      </c>
      <c r="AK184" s="173">
        <v>0.60261906073206395</v>
      </c>
      <c r="AL184" s="174">
        <v>-139.354651471464</v>
      </c>
      <c r="AM184" s="168"/>
      <c r="AN184" s="168"/>
      <c r="AO184" s="176">
        <v>114</v>
      </c>
      <c r="AP184" s="176">
        <v>171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-36.572609897514702</v>
      </c>
      <c r="AW184" s="168"/>
      <c r="AX184" s="168"/>
      <c r="AY184" s="176">
        <v>30</v>
      </c>
      <c r="AZ184" s="176">
        <v>45</v>
      </c>
      <c r="BA184" s="167"/>
      <c r="BB184" s="184">
        <v>137</v>
      </c>
      <c r="BC184" s="180">
        <v>30.310053107100501</v>
      </c>
      <c r="BD184" s="181" t="s">
        <v>55</v>
      </c>
      <c r="BE184" s="182">
        <v>0.94718915959688998</v>
      </c>
      <c r="BF184" s="183">
        <v>-20.945219795029502</v>
      </c>
      <c r="BG184" s="168">
        <v>4.0000000000000001E-3</v>
      </c>
      <c r="BH184" s="168"/>
      <c r="BI184" s="176">
        <v>8</v>
      </c>
      <c r="BJ184" s="176">
        <v>37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1776.29377</v>
      </c>
      <c r="M185" s="171">
        <v>1537.1536900000001</v>
      </c>
      <c r="N185" s="171">
        <v>3313.4474599999999</v>
      </c>
      <c r="O185" s="166">
        <v>1091.97942841641</v>
      </c>
      <c r="P185" s="172">
        <v>243.29900000000001</v>
      </c>
      <c r="Q185" s="178">
        <v>4.4882199615140603</v>
      </c>
      <c r="R185" s="179">
        <v>2507.2738193704499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1070.296705</v>
      </c>
      <c r="Y185" s="166">
        <v>352.72687986483601</v>
      </c>
      <c r="Z185" s="177">
        <v>573</v>
      </c>
      <c r="AA185" s="173">
        <v>0.61557919697179098</v>
      </c>
      <c r="AB185" s="174">
        <v>-828.34445702997505</v>
      </c>
      <c r="AC185" s="168"/>
      <c r="AD185" s="168"/>
      <c r="AE185" s="176">
        <v>669</v>
      </c>
      <c r="AF185" s="176">
        <v>1017</v>
      </c>
      <c r="AG185" s="167"/>
      <c r="AH185" s="180">
        <v>112.8</v>
      </c>
      <c r="AI185" s="166">
        <v>37.174357225320499</v>
      </c>
      <c r="AJ185" s="181" t="s">
        <v>53</v>
      </c>
      <c r="AK185" s="173">
        <v>0.59006916230667505</v>
      </c>
      <c r="AL185" s="174">
        <v>-95.951122526855897</v>
      </c>
      <c r="AM185" s="168"/>
      <c r="AN185" s="168"/>
      <c r="AO185" s="176">
        <v>79</v>
      </c>
      <c r="AP185" s="176">
        <v>117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-16.2161581020586</v>
      </c>
      <c r="AW185" s="168"/>
      <c r="AX185" s="168"/>
      <c r="AY185" s="176">
        <v>12</v>
      </c>
      <c r="AZ185" s="176">
        <v>22</v>
      </c>
      <c r="BA185" s="167"/>
      <c r="BB185" s="184">
        <v>76</v>
      </c>
      <c r="BC185" s="180">
        <v>25.0465527404642</v>
      </c>
      <c r="BD185" s="181" t="s">
        <v>55</v>
      </c>
      <c r="BE185" s="188">
        <v>0.78270477313950604</v>
      </c>
      <c r="BF185" s="171">
        <v>-30.032316204117301</v>
      </c>
      <c r="BG185" s="168"/>
      <c r="BH185" s="168"/>
      <c r="BI185" s="176">
        <v>22</v>
      </c>
      <c r="BJ185" s="176">
        <v>41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3829.44112</v>
      </c>
      <c r="M186" s="171">
        <v>3152.0190299999999</v>
      </c>
      <c r="N186" s="171">
        <v>6981.4601499999999</v>
      </c>
      <c r="O186" s="166">
        <v>1779.0171387335899</v>
      </c>
      <c r="P186" s="172">
        <v>285.27300000000002</v>
      </c>
      <c r="Q186" s="178">
        <v>6.2361917837776097</v>
      </c>
      <c r="R186" s="179">
        <v>5758.9585419462001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1871.66551</v>
      </c>
      <c r="Y186" s="166">
        <v>476.93819755836302</v>
      </c>
      <c r="Z186" s="177">
        <v>573</v>
      </c>
      <c r="AA186" s="188">
        <v>0.83235287532000501</v>
      </c>
      <c r="AB186" s="171">
        <v>-583.85401485803595</v>
      </c>
      <c r="AC186" s="168"/>
      <c r="AD186" s="168"/>
      <c r="AE186" s="176">
        <v>377</v>
      </c>
      <c r="AF186" s="176">
        <v>827</v>
      </c>
      <c r="AG186" s="167"/>
      <c r="AH186" s="180">
        <v>183.9</v>
      </c>
      <c r="AI186" s="166">
        <v>46.861436545348802</v>
      </c>
      <c r="AJ186" s="181" t="s">
        <v>53</v>
      </c>
      <c r="AK186" s="188">
        <v>0.74383232611664796</v>
      </c>
      <c r="AL186" s="171">
        <v>-86.078586502716007</v>
      </c>
      <c r="AM186" s="168"/>
      <c r="AN186" s="168"/>
      <c r="AO186" s="176">
        <v>64</v>
      </c>
      <c r="AP186" s="176">
        <v>113</v>
      </c>
      <c r="AQ186" s="167"/>
      <c r="AR186" s="180">
        <v>68.599999999999994</v>
      </c>
      <c r="AS186" s="166">
        <v>17.480666378525999</v>
      </c>
      <c r="AT186" s="181" t="s">
        <v>54</v>
      </c>
      <c r="AU186" s="178">
        <v>1.0925416486578701</v>
      </c>
      <c r="AV186" s="179">
        <v>3.4009777088002097E-2</v>
      </c>
      <c r="AW186" s="168">
        <v>0.01</v>
      </c>
      <c r="AX186" s="168">
        <v>4.4999999999999997E-3</v>
      </c>
      <c r="AY186" s="176">
        <v>0</v>
      </c>
      <c r="AZ186" s="176">
        <v>7</v>
      </c>
      <c r="BA186" s="167"/>
      <c r="BB186" s="184">
        <v>206.6</v>
      </c>
      <c r="BC186" s="180">
        <v>52.645855303257598</v>
      </c>
      <c r="BD186" s="181" t="s">
        <v>55</v>
      </c>
      <c r="BE186" s="178">
        <v>1.6451829782267999</v>
      </c>
      <c r="BF186" s="179">
        <v>69.468019554175996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6.7000000000000004E-2</v>
      </c>
      <c r="H187" s="169"/>
      <c r="I187" s="170">
        <v>5</v>
      </c>
      <c r="J187" s="170">
        <v>5</v>
      </c>
      <c r="K187" s="167"/>
      <c r="L187" s="171">
        <v>487.84399000000002</v>
      </c>
      <c r="M187" s="171">
        <v>17.241050000000001</v>
      </c>
      <c r="N187" s="171">
        <v>505.08503999999999</v>
      </c>
      <c r="O187" s="166">
        <v>276.17149241530802</v>
      </c>
      <c r="P187" s="172">
        <v>243.29900000000001</v>
      </c>
      <c r="Q187" s="178">
        <v>1.1351114982606101</v>
      </c>
      <c r="R187" s="179">
        <v>19.183113603190002</v>
      </c>
      <c r="S187" s="168">
        <v>0.01</v>
      </c>
      <c r="T187" s="168">
        <v>7.0000000000000001E-3</v>
      </c>
      <c r="U187" s="175">
        <v>0</v>
      </c>
      <c r="V187" s="176">
        <v>29</v>
      </c>
      <c r="W187" s="167"/>
      <c r="X187" s="175">
        <v>1254.1994549999999</v>
      </c>
      <c r="Y187" s="166">
        <v>685.77389517182201</v>
      </c>
      <c r="Z187" s="177">
        <v>573</v>
      </c>
      <c r="AA187" s="178">
        <v>1.1968130805791</v>
      </c>
      <c r="AB187" s="179">
        <v>109.83879661105399</v>
      </c>
      <c r="AC187" s="168">
        <v>0.02</v>
      </c>
      <c r="AD187" s="168">
        <v>0.02</v>
      </c>
      <c r="AE187" s="176">
        <v>0</v>
      </c>
      <c r="AF187" s="176">
        <v>4</v>
      </c>
      <c r="AG187" s="167"/>
      <c r="AH187" s="180">
        <v>157.19999999999999</v>
      </c>
      <c r="AI187" s="166">
        <v>85.954156566756296</v>
      </c>
      <c r="AJ187" s="181" t="s">
        <v>53</v>
      </c>
      <c r="AK187" s="178">
        <v>1.36435169153581</v>
      </c>
      <c r="AL187" s="179">
        <v>31.3802417478122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-14.3542243180159</v>
      </c>
      <c r="AW187" s="168"/>
      <c r="AX187" s="168"/>
      <c r="AY187" s="176">
        <v>12</v>
      </c>
      <c r="AZ187" s="176">
        <v>18</v>
      </c>
      <c r="BA187" s="167"/>
      <c r="BB187" s="184">
        <v>85</v>
      </c>
      <c r="BC187" s="180">
        <v>46.476484148691398</v>
      </c>
      <c r="BD187" s="181" t="s">
        <v>55</v>
      </c>
      <c r="BE187" s="178">
        <v>1.45239012964661</v>
      </c>
      <c r="BF187" s="179">
        <v>21.091551363968101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3.5000000000000003E-2</v>
      </c>
      <c r="G188" s="168">
        <v>1.9E-2</v>
      </c>
      <c r="H188" s="169"/>
      <c r="I188" s="170">
        <v>4</v>
      </c>
      <c r="J188" s="170">
        <v>3</v>
      </c>
      <c r="K188" s="167"/>
      <c r="L188" s="171">
        <v>1238.89231</v>
      </c>
      <c r="M188" s="171">
        <v>459.20697999999999</v>
      </c>
      <c r="N188" s="171">
        <v>1698.0992900000001</v>
      </c>
      <c r="O188" s="166">
        <v>563.74925915751999</v>
      </c>
      <c r="P188" s="172">
        <v>262.53800000000001</v>
      </c>
      <c r="Q188" s="178">
        <v>2.1473053773454498</v>
      </c>
      <c r="R188" s="179">
        <v>834.54050407065097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1875.136645</v>
      </c>
      <c r="Y188" s="166">
        <v>622.52360663661102</v>
      </c>
      <c r="Z188" s="177">
        <v>573</v>
      </c>
      <c r="AA188" s="182">
        <v>1.0864286328736701</v>
      </c>
      <c r="AB188" s="183">
        <v>-9.6159787631002001</v>
      </c>
      <c r="AC188" s="168">
        <v>1.9E-2</v>
      </c>
      <c r="AD188" s="168">
        <v>8.9999999999999993E-3</v>
      </c>
      <c r="AE188" s="176">
        <v>0</v>
      </c>
      <c r="AF188" s="176">
        <v>197</v>
      </c>
      <c r="AG188" s="167"/>
      <c r="AH188" s="180">
        <v>157.69999999999999</v>
      </c>
      <c r="AI188" s="166">
        <v>52.354570014066098</v>
      </c>
      <c r="AJ188" s="181" t="s">
        <v>53</v>
      </c>
      <c r="AK188" s="188">
        <v>0.83102492085819202</v>
      </c>
      <c r="AL188" s="171">
        <v>-49.524110466099998</v>
      </c>
      <c r="AM188" s="168"/>
      <c r="AN188" s="168"/>
      <c r="AO188" s="176">
        <v>33</v>
      </c>
      <c r="AP188" s="176">
        <v>71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-35.628345515200003</v>
      </c>
      <c r="AW188" s="168"/>
      <c r="AX188" s="168"/>
      <c r="AY188" s="176">
        <v>32</v>
      </c>
      <c r="AZ188" s="176">
        <v>41</v>
      </c>
      <c r="BA188" s="167"/>
      <c r="BB188" s="184">
        <v>93</v>
      </c>
      <c r="BC188" s="180">
        <v>30.874920807280599</v>
      </c>
      <c r="BD188" s="181" t="s">
        <v>55</v>
      </c>
      <c r="BE188" s="182">
        <v>0.96484127522751795</v>
      </c>
      <c r="BF188" s="183">
        <v>-12.256691030400001</v>
      </c>
      <c r="BG188" s="168">
        <v>6.0000000000000001E-3</v>
      </c>
      <c r="BH188" s="168"/>
      <c r="BI188" s="176">
        <v>4</v>
      </c>
      <c r="BJ188" s="176">
        <v>23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0.04</v>
      </c>
      <c r="G189" s="168">
        <v>1.7999999999999999E-2</v>
      </c>
      <c r="H189" s="169"/>
      <c r="I189" s="170">
        <v>6</v>
      </c>
      <c r="J189" s="170">
        <v>5</v>
      </c>
      <c r="K189" s="167"/>
      <c r="L189" s="171">
        <v>2734.70064</v>
      </c>
      <c r="M189" s="171">
        <v>1755.0765899999999</v>
      </c>
      <c r="N189" s="171">
        <v>4489.7772299999997</v>
      </c>
      <c r="O189" s="166">
        <v>1664.49459343373</v>
      </c>
      <c r="P189" s="172">
        <v>243.27799999999999</v>
      </c>
      <c r="Q189" s="178">
        <v>6.8419445795909599</v>
      </c>
      <c r="R189" s="179">
        <v>3773.1919554298402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1580.3884499999999</v>
      </c>
      <c r="Y189" s="166">
        <v>585.89722736647002</v>
      </c>
      <c r="Z189" s="177">
        <v>573</v>
      </c>
      <c r="AA189" s="182">
        <v>1.0225082502032601</v>
      </c>
      <c r="AB189" s="183">
        <v>-107.406427994314</v>
      </c>
      <c r="AC189" s="168">
        <v>1.2E-2</v>
      </c>
      <c r="AD189" s="168">
        <v>2E-3</v>
      </c>
      <c r="AE189" s="176">
        <v>0</v>
      </c>
      <c r="AF189" s="176">
        <v>275</v>
      </c>
      <c r="AG189" s="167"/>
      <c r="AH189" s="180">
        <v>157.85</v>
      </c>
      <c r="AI189" s="166">
        <v>58.519712251628597</v>
      </c>
      <c r="AJ189" s="181" t="s">
        <v>53</v>
      </c>
      <c r="AK189" s="182">
        <v>0.92888432145442201</v>
      </c>
      <c r="AL189" s="183">
        <v>-27.7190703553958</v>
      </c>
      <c r="AM189" s="168">
        <v>2E-3</v>
      </c>
      <c r="AN189" s="168"/>
      <c r="AO189" s="176">
        <v>13</v>
      </c>
      <c r="AP189" s="176">
        <v>47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-22.6286527886719</v>
      </c>
      <c r="AW189" s="168"/>
      <c r="AX189" s="168"/>
      <c r="AY189" s="176">
        <v>19</v>
      </c>
      <c r="AZ189" s="176">
        <v>28</v>
      </c>
      <c r="BA189" s="167"/>
      <c r="BB189" s="184">
        <v>91.4</v>
      </c>
      <c r="BC189" s="180">
        <v>33.884711433632297</v>
      </c>
      <c r="BD189" s="181" t="s">
        <v>55</v>
      </c>
      <c r="BE189" s="182">
        <v>1.05889723230101</v>
      </c>
      <c r="BF189" s="183">
        <v>-2.85730557734388</v>
      </c>
      <c r="BG189" s="168">
        <v>1.6E-2</v>
      </c>
      <c r="BH189" s="168">
        <v>6.0000000000000001E-3</v>
      </c>
      <c r="BI189" s="176">
        <v>0</v>
      </c>
      <c r="BJ189" s="176">
        <v>13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322.61516</v>
      </c>
      <c r="M190" s="171">
        <v>-93.955659999999995</v>
      </c>
      <c r="N190" s="171">
        <v>228.65950000000001</v>
      </c>
      <c r="O190" s="166">
        <v>91.054843858152296</v>
      </c>
      <c r="P190" s="172">
        <v>233.029</v>
      </c>
      <c r="Q190" s="173">
        <v>0.39074468782062399</v>
      </c>
      <c r="R190" s="174">
        <v>-410.36690722431501</v>
      </c>
      <c r="S190" s="168"/>
      <c r="T190" s="168"/>
      <c r="U190" s="175">
        <v>357</v>
      </c>
      <c r="V190" s="176">
        <v>474</v>
      </c>
      <c r="W190" s="167"/>
      <c r="X190" s="175">
        <v>2053.2168799999999</v>
      </c>
      <c r="Y190" s="166">
        <v>817.61458594688895</v>
      </c>
      <c r="Z190" s="177">
        <v>573</v>
      </c>
      <c r="AA190" s="178">
        <v>1.42690154615513</v>
      </c>
      <c r="AB190" s="179">
        <v>481.90115818197398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198.8</v>
      </c>
      <c r="AI190" s="166">
        <v>79.164447394491205</v>
      </c>
      <c r="AJ190" s="181" t="s">
        <v>53</v>
      </c>
      <c r="AK190" s="178">
        <v>1.2565785300712899</v>
      </c>
      <c r="AL190" s="179">
        <v>26.037538438855801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5.5238192860586199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138.19999999999999</v>
      </c>
      <c r="BC190" s="180">
        <v>55.0328301303757</v>
      </c>
      <c r="BD190" s="181" t="s">
        <v>55</v>
      </c>
      <c r="BE190" s="178">
        <v>1.71977594157424</v>
      </c>
      <c r="BF190" s="179">
        <v>50.447638572117299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0.01</v>
      </c>
      <c r="G191" s="168">
        <v>0.01</v>
      </c>
      <c r="H191" s="169"/>
      <c r="I191" s="170">
        <v>3</v>
      </c>
      <c r="J191" s="170">
        <v>3</v>
      </c>
      <c r="K191" s="167"/>
      <c r="L191" s="171">
        <v>1691.1969899999999</v>
      </c>
      <c r="M191" s="171">
        <v>264.1585</v>
      </c>
      <c r="N191" s="171">
        <v>1955.3554899999999</v>
      </c>
      <c r="O191" s="166">
        <v>556.01781248666396</v>
      </c>
      <c r="P191" s="172">
        <v>232.833</v>
      </c>
      <c r="Q191" s="178">
        <v>2.38805415248983</v>
      </c>
      <c r="R191" s="179">
        <v>1061.21823065278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1460.09935</v>
      </c>
      <c r="Y191" s="166">
        <v>415.188568396942</v>
      </c>
      <c r="Z191" s="177">
        <v>573</v>
      </c>
      <c r="AA191" s="188">
        <v>0.72458737940129403</v>
      </c>
      <c r="AB191" s="171">
        <v>-740.36471482738898</v>
      </c>
      <c r="AC191" s="168"/>
      <c r="AD191" s="168"/>
      <c r="AE191" s="176">
        <v>555</v>
      </c>
      <c r="AF191" s="176">
        <v>958</v>
      </c>
      <c r="AG191" s="167"/>
      <c r="AH191" s="180">
        <v>134.80000000000001</v>
      </c>
      <c r="AI191" s="166">
        <v>38.331240281634102</v>
      </c>
      <c r="AJ191" s="181" t="s">
        <v>53</v>
      </c>
      <c r="AK191" s="173">
        <v>0.60843238542276301</v>
      </c>
      <c r="AL191" s="174">
        <v>-107.135839588352</v>
      </c>
      <c r="AM191" s="168"/>
      <c r="AN191" s="168"/>
      <c r="AO191" s="176">
        <v>87</v>
      </c>
      <c r="AP191" s="176">
        <v>132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-30.0440227525973</v>
      </c>
      <c r="AW191" s="168"/>
      <c r="AX191" s="168"/>
      <c r="AY191" s="176">
        <v>25</v>
      </c>
      <c r="AZ191" s="176">
        <v>37</v>
      </c>
      <c r="BA191" s="167"/>
      <c r="BB191" s="184">
        <v>101.4</v>
      </c>
      <c r="BC191" s="180">
        <v>28.833737125798901</v>
      </c>
      <c r="BD191" s="181" t="s">
        <v>55</v>
      </c>
      <c r="BE191" s="188">
        <v>0.901054285181217</v>
      </c>
      <c r="BF191" s="171">
        <v>-21.488045505194499</v>
      </c>
      <c r="BG191" s="168"/>
      <c r="BH191" s="168"/>
      <c r="BI191" s="176">
        <v>12</v>
      </c>
      <c r="BJ191" s="176">
        <v>34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3.6499999999999998E-2</v>
      </c>
      <c r="G192" s="168">
        <v>1.7999999999999999E-2</v>
      </c>
      <c r="H192" s="169"/>
      <c r="I192" s="170">
        <v>5</v>
      </c>
      <c r="J192" s="170">
        <v>3</v>
      </c>
      <c r="K192" s="167"/>
      <c r="L192" s="171">
        <v>5412.3044399999999</v>
      </c>
      <c r="M192" s="171">
        <v>3870.77934</v>
      </c>
      <c r="N192" s="171">
        <v>9283.0837800000008</v>
      </c>
      <c r="O192" s="166">
        <v>1246.71542919999</v>
      </c>
      <c r="P192" s="172">
        <v>247.167</v>
      </c>
      <c r="Q192" s="178">
        <v>5.0440205577604997</v>
      </c>
      <c r="R192" s="179">
        <v>7273.35218361238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4153.0347099999999</v>
      </c>
      <c r="Y192" s="166">
        <v>557.75134359070898</v>
      </c>
      <c r="Z192" s="177">
        <v>573</v>
      </c>
      <c r="AA192" s="182">
        <v>0.97338803418971898</v>
      </c>
      <c r="AB192" s="183">
        <v>-506.06705006547998</v>
      </c>
      <c r="AC192" s="168">
        <v>7.0000000000000001E-3</v>
      </c>
      <c r="AD192" s="168"/>
      <c r="AE192" s="176">
        <v>114</v>
      </c>
      <c r="AF192" s="176">
        <v>967</v>
      </c>
      <c r="AG192" s="167"/>
      <c r="AH192" s="180">
        <v>414</v>
      </c>
      <c r="AI192" s="166">
        <v>55.600078586040397</v>
      </c>
      <c r="AJ192" s="181" t="s">
        <v>53</v>
      </c>
      <c r="AK192" s="188">
        <v>0.88254092993715005</v>
      </c>
      <c r="AL192" s="171">
        <v>-98.257261577879902</v>
      </c>
      <c r="AM192" s="168"/>
      <c r="AN192" s="168"/>
      <c r="AO192" s="176">
        <v>56</v>
      </c>
      <c r="AP192" s="176">
        <v>149</v>
      </c>
      <c r="AQ192" s="167"/>
      <c r="AR192" s="180">
        <v>109.8</v>
      </c>
      <c r="AS192" s="166">
        <v>14.746107798906401</v>
      </c>
      <c r="AT192" s="181" t="s">
        <v>54</v>
      </c>
      <c r="AU192" s="182">
        <v>0.92163173743164795</v>
      </c>
      <c r="AV192" s="183">
        <v>-20.297082305493301</v>
      </c>
      <c r="AW192" s="168">
        <v>5.0000000000000001E-4</v>
      </c>
      <c r="AX192" s="168"/>
      <c r="AY192" s="176">
        <v>10</v>
      </c>
      <c r="AZ192" s="176">
        <v>34</v>
      </c>
      <c r="BA192" s="167"/>
      <c r="BB192" s="184">
        <v>258.39999999999998</v>
      </c>
      <c r="BC192" s="180">
        <v>34.703044218919899</v>
      </c>
      <c r="BD192" s="181" t="s">
        <v>55</v>
      </c>
      <c r="BE192" s="182">
        <v>1.08447013184125</v>
      </c>
      <c r="BF192" s="183">
        <v>-1.79416461098668</v>
      </c>
      <c r="BG192" s="168">
        <v>1.9E-2</v>
      </c>
      <c r="BH192" s="168">
        <v>8.0000000000000002E-3</v>
      </c>
      <c r="BI192" s="176">
        <v>0</v>
      </c>
      <c r="BJ192" s="176">
        <v>28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10301.43117</v>
      </c>
      <c r="M193" s="171">
        <v>8405.4289700000008</v>
      </c>
      <c r="N193" s="171">
        <v>18706.860140000001</v>
      </c>
      <c r="O193" s="166">
        <v>1716.90787862973</v>
      </c>
      <c r="P193" s="172">
        <v>236.7</v>
      </c>
      <c r="Q193" s="178">
        <v>7.2535187098847898</v>
      </c>
      <c r="R193" s="179">
        <v>15890.586812540099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16623.468495000001</v>
      </c>
      <c r="Y193" s="166">
        <v>1525.6950560180201</v>
      </c>
      <c r="Z193" s="177">
        <v>573</v>
      </c>
      <c r="AA193" s="178">
        <v>2.6626440768202801</v>
      </c>
      <c r="AB193" s="179">
        <v>9805.8740014024806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2091.9</v>
      </c>
      <c r="AI193" s="166">
        <v>191.99371591097599</v>
      </c>
      <c r="AJ193" s="181" t="s">
        <v>53</v>
      </c>
      <c r="AK193" s="178">
        <v>3.04751930017422</v>
      </c>
      <c r="AL193" s="179">
        <v>1342.3215478243601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529.33086928872501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1267.4000000000001</v>
      </c>
      <c r="BC193" s="180">
        <v>116.32144727069701</v>
      </c>
      <c r="BD193" s="181" t="s">
        <v>55</v>
      </c>
      <c r="BE193" s="178">
        <v>3.6350452272092801</v>
      </c>
      <c r="BF193" s="179">
        <v>886.66173857745105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2.4E-2</v>
      </c>
      <c r="G194" s="168">
        <v>8.0000000000000002E-3</v>
      </c>
      <c r="H194" s="169"/>
      <c r="I194" s="170">
        <v>3</v>
      </c>
      <c r="J194" s="170">
        <v>3</v>
      </c>
      <c r="K194" s="167"/>
      <c r="L194" s="171">
        <v>677.33524</v>
      </c>
      <c r="M194" s="171">
        <v>-241.26714999999999</v>
      </c>
      <c r="N194" s="171">
        <v>436.06808999999998</v>
      </c>
      <c r="O194" s="166">
        <v>250.81907846750201</v>
      </c>
      <c r="P194" s="172">
        <v>236.7</v>
      </c>
      <c r="Q194" s="182">
        <v>1.05964967666879</v>
      </c>
      <c r="R194" s="183">
        <v>-13.312837267382299</v>
      </c>
      <c r="S194" s="168">
        <v>8.0000000000000002E-3</v>
      </c>
      <c r="T194" s="168">
        <v>3.0000000000000001E-3</v>
      </c>
      <c r="U194" s="175">
        <v>0</v>
      </c>
      <c r="V194" s="176">
        <v>58</v>
      </c>
      <c r="W194" s="167"/>
      <c r="X194" s="175">
        <v>1047.613605</v>
      </c>
      <c r="Y194" s="166">
        <v>602.56983948565801</v>
      </c>
      <c r="Z194" s="177">
        <v>573</v>
      </c>
      <c r="AA194" s="182">
        <v>1.05160530451249</v>
      </c>
      <c r="AB194" s="183">
        <v>-40.2413646840307</v>
      </c>
      <c r="AC194" s="168">
        <v>1.6E-2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-41.957090907668302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-22.376404040042701</v>
      </c>
      <c r="AW194" s="168"/>
      <c r="AX194" s="168"/>
      <c r="AY194" s="176">
        <v>20</v>
      </c>
      <c r="AZ194" s="176">
        <v>26</v>
      </c>
      <c r="BA194" s="167"/>
      <c r="BB194" s="184">
        <v>50.6</v>
      </c>
      <c r="BC194" s="180">
        <v>29.1042744504777</v>
      </c>
      <c r="BD194" s="181" t="s">
        <v>55</v>
      </c>
      <c r="BE194" s="188">
        <v>0.90950857657742701</v>
      </c>
      <c r="BF194" s="171">
        <v>-10.152808080085499</v>
      </c>
      <c r="BG194" s="168">
        <v>0</v>
      </c>
      <c r="BH194" s="168"/>
      <c r="BI194" s="176">
        <v>6</v>
      </c>
      <c r="BJ194" s="176">
        <v>17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6.0999999999999999E-2</v>
      </c>
      <c r="G195" s="168">
        <v>4.1000000000000002E-2</v>
      </c>
      <c r="H195" s="169"/>
      <c r="I195" s="170">
        <v>5</v>
      </c>
      <c r="J195" s="170">
        <v>5</v>
      </c>
      <c r="K195" s="167"/>
      <c r="L195" s="171">
        <v>3767.9607900000001</v>
      </c>
      <c r="M195" s="171">
        <v>1546.2014200000001</v>
      </c>
      <c r="N195" s="171">
        <v>5314.1622100000004</v>
      </c>
      <c r="O195" s="166">
        <v>1171.0117539131099</v>
      </c>
      <c r="P195" s="172">
        <v>287.5</v>
      </c>
      <c r="Q195" s="178">
        <v>4.0730843614368997</v>
      </c>
      <c r="R195" s="179">
        <v>3889.4273853884201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2620.8349450000001</v>
      </c>
      <c r="Y195" s="166">
        <v>577.51878929966301</v>
      </c>
      <c r="Z195" s="177">
        <v>573</v>
      </c>
      <c r="AA195" s="182">
        <v>1.0078861942402499</v>
      </c>
      <c r="AB195" s="183">
        <v>-218.72350544325801</v>
      </c>
      <c r="AC195" s="168">
        <v>1.0999999999999999E-2</v>
      </c>
      <c r="AD195" s="168">
        <v>1E-3</v>
      </c>
      <c r="AE195" s="176">
        <v>0</v>
      </c>
      <c r="AF195" s="176">
        <v>500</v>
      </c>
      <c r="AG195" s="167"/>
      <c r="AH195" s="180">
        <v>314.05</v>
      </c>
      <c r="AI195" s="166">
        <v>69.203051541103207</v>
      </c>
      <c r="AJ195" s="181" t="s">
        <v>53</v>
      </c>
      <c r="AK195" s="178">
        <v>1.09846113557307</v>
      </c>
      <c r="AL195" s="179">
        <v>1.84723843294029</v>
      </c>
      <c r="AM195" s="168">
        <v>0.02</v>
      </c>
      <c r="AN195" s="168">
        <v>0.01</v>
      </c>
      <c r="AO195" s="176">
        <v>0</v>
      </c>
      <c r="AP195" s="176">
        <v>30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-18.889590239253302</v>
      </c>
      <c r="AW195" s="168"/>
      <c r="AX195" s="168"/>
      <c r="AY195" s="176">
        <v>13</v>
      </c>
      <c r="AZ195" s="176">
        <v>27</v>
      </c>
      <c r="BA195" s="167"/>
      <c r="BB195" s="184">
        <v>192.8</v>
      </c>
      <c r="BC195" s="180">
        <v>42.484790119804799</v>
      </c>
      <c r="BD195" s="181" t="s">
        <v>55</v>
      </c>
      <c r="BE195" s="178">
        <v>1.3276496912439</v>
      </c>
      <c r="BF195" s="179">
        <v>34.220819521493503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2.5000000000000001E-2</v>
      </c>
      <c r="G196" s="168">
        <v>1.4999999999999999E-2</v>
      </c>
      <c r="H196" s="169"/>
      <c r="I196" s="170">
        <v>3</v>
      </c>
      <c r="J196" s="170">
        <v>3</v>
      </c>
      <c r="K196" s="167"/>
      <c r="L196" s="171">
        <v>5148.34238</v>
      </c>
      <c r="M196" s="171">
        <v>1734.13166</v>
      </c>
      <c r="N196" s="171">
        <v>6882.4740400000001</v>
      </c>
      <c r="O196" s="166">
        <v>716.85953083385004</v>
      </c>
      <c r="P196" s="172">
        <v>270.3</v>
      </c>
      <c r="Q196" s="178">
        <v>2.6520885343464702</v>
      </c>
      <c r="R196" s="179">
        <v>4048.60874691241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4931.3633250000003</v>
      </c>
      <c r="Y196" s="166">
        <v>513.63721519111698</v>
      </c>
      <c r="Z196" s="177">
        <v>573</v>
      </c>
      <c r="AA196" s="188">
        <v>0.89640002651154804</v>
      </c>
      <c r="AB196" s="171">
        <v>-1076.05366700588</v>
      </c>
      <c r="AC196" s="168"/>
      <c r="AD196" s="168"/>
      <c r="AE196" s="176">
        <v>570</v>
      </c>
      <c r="AF196" s="176">
        <v>1671</v>
      </c>
      <c r="AG196" s="167"/>
      <c r="AH196" s="180">
        <v>468.6</v>
      </c>
      <c r="AI196" s="166">
        <v>48.8080847376131</v>
      </c>
      <c r="AJ196" s="181" t="s">
        <v>53</v>
      </c>
      <c r="AK196" s="188">
        <v>0.77473150377163602</v>
      </c>
      <c r="AL196" s="171">
        <v>-191.90134467080401</v>
      </c>
      <c r="AM196" s="168"/>
      <c r="AN196" s="168"/>
      <c r="AO196" s="176">
        <v>137</v>
      </c>
      <c r="AP196" s="176">
        <v>258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-81.946373249727998</v>
      </c>
      <c r="AW196" s="168"/>
      <c r="AX196" s="168"/>
      <c r="AY196" s="176">
        <v>68</v>
      </c>
      <c r="AZ196" s="176">
        <v>99</v>
      </c>
      <c r="BA196" s="167"/>
      <c r="BB196" s="184">
        <v>322.60000000000002</v>
      </c>
      <c r="BC196" s="180">
        <v>33.601127051544999</v>
      </c>
      <c r="BD196" s="181" t="s">
        <v>55</v>
      </c>
      <c r="BE196" s="182">
        <v>1.0500352203607799</v>
      </c>
      <c r="BF196" s="183">
        <v>-12.8927464994559</v>
      </c>
      <c r="BG196" s="168">
        <v>1.4999999999999999E-2</v>
      </c>
      <c r="BH196" s="168">
        <v>5.0000000000000001E-3</v>
      </c>
      <c r="BI196" s="176">
        <v>0</v>
      </c>
      <c r="BJ196" s="176">
        <v>47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2.1000000000000001E-2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1825.9501299999999</v>
      </c>
      <c r="M197" s="171">
        <v>2400.7129500000001</v>
      </c>
      <c r="N197" s="171">
        <v>4226.6630800000003</v>
      </c>
      <c r="O197" s="166">
        <v>920.193713461892</v>
      </c>
      <c r="P197" s="172">
        <v>214.857</v>
      </c>
      <c r="Q197" s="178">
        <v>4.2828193331466604</v>
      </c>
      <c r="R197" s="179">
        <v>3148.9813651449199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2609.2435650000002</v>
      </c>
      <c r="Y197" s="166">
        <v>568.062672599846</v>
      </c>
      <c r="Z197" s="177">
        <v>573</v>
      </c>
      <c r="AA197" s="182">
        <v>0.99138337277459998</v>
      </c>
      <c r="AB197" s="183">
        <v>-264.81510012128098</v>
      </c>
      <c r="AC197" s="168">
        <v>8.9999999999999993E-3</v>
      </c>
      <c r="AD197" s="168"/>
      <c r="AE197" s="176">
        <v>23</v>
      </c>
      <c r="AF197" s="176">
        <v>550</v>
      </c>
      <c r="AG197" s="167"/>
      <c r="AH197" s="180">
        <v>230.15</v>
      </c>
      <c r="AI197" s="166">
        <v>50.106331908824501</v>
      </c>
      <c r="AJ197" s="181" t="s">
        <v>53</v>
      </c>
      <c r="AK197" s="188">
        <v>0.79533860172737303</v>
      </c>
      <c r="AL197" s="171">
        <v>-85.845978887680104</v>
      </c>
      <c r="AM197" s="168"/>
      <c r="AN197" s="168"/>
      <c r="AO197" s="176">
        <v>60</v>
      </c>
      <c r="AP197" s="176">
        <v>118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-50.652947019093403</v>
      </c>
      <c r="AW197" s="168"/>
      <c r="AX197" s="168"/>
      <c r="AY197" s="176">
        <v>44</v>
      </c>
      <c r="AZ197" s="176">
        <v>59</v>
      </c>
      <c r="BA197" s="167"/>
      <c r="BB197" s="184">
        <v>136</v>
      </c>
      <c r="BC197" s="180">
        <v>29.6087818361944</v>
      </c>
      <c r="BD197" s="181" t="s">
        <v>55</v>
      </c>
      <c r="BE197" s="182">
        <v>0.92527443238107399</v>
      </c>
      <c r="BF197" s="183">
        <v>-24.5058940381867</v>
      </c>
      <c r="BG197" s="168">
        <v>2E-3</v>
      </c>
      <c r="BH197" s="168"/>
      <c r="BI197" s="176">
        <v>11</v>
      </c>
      <c r="BJ197" s="176">
        <v>41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4.3999999999999997E-2</v>
      </c>
      <c r="G198" s="168">
        <v>3.1E-2</v>
      </c>
      <c r="H198" s="169"/>
      <c r="I198" s="170">
        <v>5</v>
      </c>
      <c r="J198" s="170">
        <v>5</v>
      </c>
      <c r="K198" s="167"/>
      <c r="L198" s="171">
        <v>303.43943999999999</v>
      </c>
      <c r="M198" s="171">
        <v>1778.1423199999999</v>
      </c>
      <c r="N198" s="171">
        <v>2081.58176</v>
      </c>
      <c r="O198" s="166">
        <v>1064.0165675605799</v>
      </c>
      <c r="P198" s="172">
        <v>241.29400000000001</v>
      </c>
      <c r="Q198" s="178">
        <v>4.4096271252520998</v>
      </c>
      <c r="R198" s="179">
        <v>1566.0988818892899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1316.923225</v>
      </c>
      <c r="Y198" s="166">
        <v>673.15546116492999</v>
      </c>
      <c r="Z198" s="177">
        <v>573</v>
      </c>
      <c r="AA198" s="178">
        <v>1.17479138074159</v>
      </c>
      <c r="AB198" s="179">
        <v>92.807875437078096</v>
      </c>
      <c r="AC198" s="168">
        <v>0.02</v>
      </c>
      <c r="AD198" s="168">
        <v>1.7000000000000001E-2</v>
      </c>
      <c r="AE198" s="176">
        <v>0</v>
      </c>
      <c r="AF198" s="176">
        <v>29</v>
      </c>
      <c r="AG198" s="167"/>
      <c r="AH198" s="180">
        <v>103.8</v>
      </c>
      <c r="AI198" s="166">
        <v>53.0581703948002</v>
      </c>
      <c r="AJ198" s="181" t="s">
        <v>53</v>
      </c>
      <c r="AK198" s="188">
        <v>0.84219318086984396</v>
      </c>
      <c r="AL198" s="171">
        <v>-30.788598643043802</v>
      </c>
      <c r="AM198" s="168"/>
      <c r="AN198" s="168"/>
      <c r="AO198" s="176">
        <v>20</v>
      </c>
      <c r="AP198" s="176">
        <v>45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-30.381231401407899</v>
      </c>
      <c r="AW198" s="168"/>
      <c r="AX198" s="168"/>
      <c r="AY198" s="176">
        <v>28</v>
      </c>
      <c r="AZ198" s="176">
        <v>34</v>
      </c>
      <c r="BA198" s="167"/>
      <c r="BB198" s="184">
        <v>64.8</v>
      </c>
      <c r="BC198" s="180">
        <v>33.123019668430203</v>
      </c>
      <c r="BD198" s="181" t="s">
        <v>55</v>
      </c>
      <c r="BE198" s="182">
        <v>1.0350943646384401</v>
      </c>
      <c r="BF198" s="183">
        <v>-3.5624628028158898</v>
      </c>
      <c r="BG198" s="168">
        <v>1.4E-2</v>
      </c>
      <c r="BH198" s="168">
        <v>4.0000000000000001E-3</v>
      </c>
      <c r="BI198" s="176">
        <v>0</v>
      </c>
      <c r="BJ198" s="176">
        <v>11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-450.04138999999998</v>
      </c>
      <c r="M199" s="171">
        <v>1658.5014000000001</v>
      </c>
      <c r="N199" s="171">
        <v>1208.46001</v>
      </c>
      <c r="O199" s="166">
        <v>457.66407855137197</v>
      </c>
      <c r="P199" s="172">
        <v>244.16499999999999</v>
      </c>
      <c r="Q199" s="178">
        <v>1.8744049251586901</v>
      </c>
      <c r="R199" s="179">
        <v>504.42945971307302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1220.773635</v>
      </c>
      <c r="Y199" s="166">
        <v>462.327454908569</v>
      </c>
      <c r="Z199" s="177">
        <v>573</v>
      </c>
      <c r="AA199" s="188">
        <v>0.80685419704811401</v>
      </c>
      <c r="AB199" s="171">
        <v>-431.42674308207103</v>
      </c>
      <c r="AC199" s="168"/>
      <c r="AD199" s="168"/>
      <c r="AE199" s="176">
        <v>293</v>
      </c>
      <c r="AF199" s="176">
        <v>595</v>
      </c>
      <c r="AG199" s="167"/>
      <c r="AH199" s="180">
        <v>104.7</v>
      </c>
      <c r="AI199" s="166">
        <v>39.651646415944398</v>
      </c>
      <c r="AJ199" s="181" t="s">
        <v>53</v>
      </c>
      <c r="AK199" s="173">
        <v>0.62939121295149902</v>
      </c>
      <c r="AL199" s="174">
        <v>-76.955538951431905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-34.334740051157297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-17.0694801023146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5.0999999999999997E-2</v>
      </c>
      <c r="G200" s="168">
        <v>3.5000000000000003E-2</v>
      </c>
      <c r="H200" s="169"/>
      <c r="I200" s="170">
        <v>6</v>
      </c>
      <c r="J200" s="170">
        <v>5</v>
      </c>
      <c r="K200" s="167"/>
      <c r="L200" s="171">
        <v>946.32518000000005</v>
      </c>
      <c r="M200" s="171">
        <v>39.442729999999997</v>
      </c>
      <c r="N200" s="171">
        <v>985.76791000000003</v>
      </c>
      <c r="O200" s="166">
        <v>366.16507441359897</v>
      </c>
      <c r="P200" s="172">
        <v>217.55099999999999</v>
      </c>
      <c r="Q200" s="178">
        <v>1.6831229202053699</v>
      </c>
      <c r="R200" s="179">
        <v>346.207634991296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1708.4290699999999</v>
      </c>
      <c r="Y200" s="166">
        <v>634.59872369643801</v>
      </c>
      <c r="Z200" s="177">
        <v>573</v>
      </c>
      <c r="AA200" s="178">
        <v>1.1075021355958801</v>
      </c>
      <c r="AB200" s="179">
        <v>23.9135422387521</v>
      </c>
      <c r="AC200" s="168">
        <v>0.02</v>
      </c>
      <c r="AD200" s="168">
        <v>1.0999999999999999E-2</v>
      </c>
      <c r="AE200" s="176">
        <v>0</v>
      </c>
      <c r="AF200" s="176">
        <v>143</v>
      </c>
      <c r="AG200" s="167"/>
      <c r="AH200" s="180">
        <v>155.9</v>
      </c>
      <c r="AI200" s="166">
        <v>57.909305549498001</v>
      </c>
      <c r="AJ200" s="181" t="s">
        <v>53</v>
      </c>
      <c r="AK200" s="182">
        <v>0.91919532618250799</v>
      </c>
      <c r="AL200" s="183">
        <v>-29.308513523487999</v>
      </c>
      <c r="AM200" s="168">
        <v>1E-3</v>
      </c>
      <c r="AN200" s="168"/>
      <c r="AO200" s="176">
        <v>14</v>
      </c>
      <c r="AP200" s="176">
        <v>48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-22.237082799616001</v>
      </c>
      <c r="AW200" s="168"/>
      <c r="AX200" s="168"/>
      <c r="AY200" s="176">
        <v>19</v>
      </c>
      <c r="AZ200" s="176">
        <v>27</v>
      </c>
      <c r="BA200" s="167"/>
      <c r="BB200" s="184">
        <v>98.4</v>
      </c>
      <c r="BC200" s="180">
        <v>36.550838140286103</v>
      </c>
      <c r="BD200" s="181" t="s">
        <v>55</v>
      </c>
      <c r="BE200" s="178">
        <v>1.1422136918839401</v>
      </c>
      <c r="BF200" s="179">
        <v>4.3258344007679996</v>
      </c>
      <c r="BG200" s="168">
        <v>0.02</v>
      </c>
      <c r="BH200" s="168">
        <v>1.4E-2</v>
      </c>
      <c r="BI200" s="176">
        <v>0</v>
      </c>
      <c r="BJ200" s="176">
        <v>5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3.2000000000000001E-2</v>
      </c>
      <c r="G201" s="168">
        <v>2.8000000000000001E-2</v>
      </c>
      <c r="H201" s="169"/>
      <c r="I201" s="170">
        <v>4</v>
      </c>
      <c r="J201" s="170">
        <v>3</v>
      </c>
      <c r="K201" s="167"/>
      <c r="L201" s="171">
        <v>2059.1996300000001</v>
      </c>
      <c r="M201" s="171">
        <v>2575.2714099999998</v>
      </c>
      <c r="N201" s="171">
        <v>4634.4710400000004</v>
      </c>
      <c r="O201" s="166">
        <v>1196.1308234575499</v>
      </c>
      <c r="P201" s="172">
        <v>234.35599999999999</v>
      </c>
      <c r="Q201" s="178">
        <v>5.1039052700061003</v>
      </c>
      <c r="R201" s="179">
        <v>3642.9082840411802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2057.5146</v>
      </c>
      <c r="Y201" s="166">
        <v>531.03290786210698</v>
      </c>
      <c r="Z201" s="177">
        <v>573</v>
      </c>
      <c r="AA201" s="182">
        <v>0.92675900150455004</v>
      </c>
      <c r="AB201" s="183">
        <v>-366.85456129480599</v>
      </c>
      <c r="AC201" s="168">
        <v>2E-3</v>
      </c>
      <c r="AD201" s="168"/>
      <c r="AE201" s="176">
        <v>163</v>
      </c>
      <c r="AF201" s="176">
        <v>607</v>
      </c>
      <c r="AG201" s="167"/>
      <c r="AH201" s="180">
        <v>221.5</v>
      </c>
      <c r="AI201" s="166">
        <v>57.167900092401197</v>
      </c>
      <c r="AJ201" s="181" t="s">
        <v>53</v>
      </c>
      <c r="AK201" s="188">
        <v>0.90742698559366897</v>
      </c>
      <c r="AL201" s="171">
        <v>-45.053677419847801</v>
      </c>
      <c r="AM201" s="168">
        <v>0</v>
      </c>
      <c r="AN201" s="168"/>
      <c r="AO201" s="176">
        <v>23</v>
      </c>
      <c r="AP201" s="176">
        <v>72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-37.096172043135901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10.8076559137281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4.7E-2</v>
      </c>
      <c r="G202" s="168">
        <v>3.2000000000000001E-2</v>
      </c>
      <c r="H202" s="169"/>
      <c r="I202" s="170">
        <v>5</v>
      </c>
      <c r="J202" s="170">
        <v>4</v>
      </c>
      <c r="K202" s="167"/>
      <c r="L202" s="171">
        <v>2424.6127799999999</v>
      </c>
      <c r="M202" s="171">
        <v>276.06004000000001</v>
      </c>
      <c r="N202" s="171">
        <v>2700.6728199999998</v>
      </c>
      <c r="O202" s="166">
        <v>833.71965897797804</v>
      </c>
      <c r="P202" s="172">
        <v>251.035</v>
      </c>
      <c r="Q202" s="178">
        <v>3.3211291611846101</v>
      </c>
      <c r="R202" s="179">
        <v>1812.68124354831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1933.5015450000001</v>
      </c>
      <c r="Y202" s="166">
        <v>596.88764843821195</v>
      </c>
      <c r="Z202" s="177">
        <v>573</v>
      </c>
      <c r="AA202" s="182">
        <v>1.0416887407298601</v>
      </c>
      <c r="AB202" s="183">
        <v>-93.383842722105499</v>
      </c>
      <c r="AC202" s="168">
        <v>1.4E-2</v>
      </c>
      <c r="AD202" s="168">
        <v>4.0000000000000001E-3</v>
      </c>
      <c r="AE202" s="176">
        <v>0</v>
      </c>
      <c r="AF202" s="176">
        <v>294</v>
      </c>
      <c r="AG202" s="167"/>
      <c r="AH202" s="180">
        <v>191.65</v>
      </c>
      <c r="AI202" s="166">
        <v>59.1639133255429</v>
      </c>
      <c r="AJ202" s="181" t="s">
        <v>53</v>
      </c>
      <c r="AK202" s="182">
        <v>0.939109735326078</v>
      </c>
      <c r="AL202" s="183">
        <v>-31.201272995624201</v>
      </c>
      <c r="AM202" s="168">
        <v>3.0000000000000001E-3</v>
      </c>
      <c r="AN202" s="168"/>
      <c r="AO202" s="176">
        <v>13</v>
      </c>
      <c r="AP202" s="176">
        <v>54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-23.497148697301402</v>
      </c>
      <c r="AW202" s="168"/>
      <c r="AX202" s="168"/>
      <c r="AY202" s="176">
        <v>19</v>
      </c>
      <c r="AZ202" s="176">
        <v>30</v>
      </c>
      <c r="BA202" s="167"/>
      <c r="BB202" s="184">
        <v>122.8</v>
      </c>
      <c r="BC202" s="180">
        <v>37.909358499226002</v>
      </c>
      <c r="BD202" s="181" t="s">
        <v>55</v>
      </c>
      <c r="BE202" s="178">
        <v>1.1846674531008099</v>
      </c>
      <c r="BF202" s="179">
        <v>9.6057026053972407</v>
      </c>
      <c r="BG202" s="168">
        <v>0.02</v>
      </c>
      <c r="BH202" s="168">
        <v>1.7999999999999999E-2</v>
      </c>
      <c r="BI202" s="176">
        <v>0</v>
      </c>
      <c r="BJ202" s="176">
        <v>2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5.3999999999999999E-2</v>
      </c>
      <c r="G203" s="168">
        <v>0.05</v>
      </c>
      <c r="H203" s="169"/>
      <c r="I203" s="170">
        <v>5</v>
      </c>
      <c r="J203" s="170">
        <v>4</v>
      </c>
      <c r="K203" s="167"/>
      <c r="L203" s="171">
        <v>1407.8508899999999</v>
      </c>
      <c r="M203" s="171">
        <v>764.84924999999998</v>
      </c>
      <c r="N203" s="171">
        <v>2172.7001399999999</v>
      </c>
      <c r="O203" s="166">
        <v>1356.00086419903</v>
      </c>
      <c r="P203" s="172">
        <v>221.102</v>
      </c>
      <c r="Q203" s="178">
        <v>6.1329199383046298</v>
      </c>
      <c r="R203" s="179">
        <v>1785.83897488656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1481.2113300000001</v>
      </c>
      <c r="Y203" s="166">
        <v>924.43674419857905</v>
      </c>
      <c r="Z203" s="177">
        <v>573</v>
      </c>
      <c r="AA203" s="178">
        <v>1.6133276513064201</v>
      </c>
      <c r="AB203" s="179">
        <v>478.635832672959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2">
        <v>0.94805069796150099</v>
      </c>
      <c r="AL203" s="183">
        <v>-14.5308138422402</v>
      </c>
      <c r="AM203" s="168">
        <v>4.0000000000000001E-3</v>
      </c>
      <c r="AN203" s="168"/>
      <c r="AO203" s="176">
        <v>6</v>
      </c>
      <c r="AP203" s="176">
        <v>26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-21.995127325013399</v>
      </c>
      <c r="AW203" s="168"/>
      <c r="AX203" s="168"/>
      <c r="AY203" s="176">
        <v>20</v>
      </c>
      <c r="AZ203" s="176">
        <v>25</v>
      </c>
      <c r="BA203" s="167"/>
      <c r="BB203" s="184">
        <v>62.6</v>
      </c>
      <c r="BC203" s="180">
        <v>39.069198982451098</v>
      </c>
      <c r="BD203" s="181" t="s">
        <v>55</v>
      </c>
      <c r="BE203" s="178">
        <v>1.2209124682015999</v>
      </c>
      <c r="BF203" s="179">
        <v>6.6097453499732497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0.03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1599.75488</v>
      </c>
      <c r="M204" s="171">
        <v>984.75071000000003</v>
      </c>
      <c r="N204" s="171">
        <v>2584.5055900000002</v>
      </c>
      <c r="O204" s="166">
        <v>894.22726229151795</v>
      </c>
      <c r="P204" s="172">
        <v>220.88900000000001</v>
      </c>
      <c r="Q204" s="178">
        <v>4.0483105192722002</v>
      </c>
      <c r="R204" s="179">
        <v>1887.35548482788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1849.9044349999999</v>
      </c>
      <c r="Y204" s="166">
        <v>640.05858018321703</v>
      </c>
      <c r="Z204" s="177">
        <v>573</v>
      </c>
      <c r="AA204" s="178">
        <v>1.1170306809480199</v>
      </c>
      <c r="AB204" s="179">
        <v>41.453084939009599</v>
      </c>
      <c r="AC204" s="168">
        <v>0.02</v>
      </c>
      <c r="AD204" s="168">
        <v>1.2E-2</v>
      </c>
      <c r="AE204" s="176">
        <v>0</v>
      </c>
      <c r="AF204" s="176">
        <v>138</v>
      </c>
      <c r="AG204" s="167"/>
      <c r="AH204" s="180">
        <v>114.65</v>
      </c>
      <c r="AI204" s="166">
        <v>39.668382230785802</v>
      </c>
      <c r="AJ204" s="181" t="s">
        <v>53</v>
      </c>
      <c r="AK204" s="173">
        <v>0.62965686080612304</v>
      </c>
      <c r="AL204" s="174">
        <v>-84.184965189951797</v>
      </c>
      <c r="AM204" s="168"/>
      <c r="AN204" s="168"/>
      <c r="AO204" s="176">
        <v>68</v>
      </c>
      <c r="AP204" s="176">
        <v>104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-36.997768937130601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-28.195537874261301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5.7000000000000002E-2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788.83311000000003</v>
      </c>
      <c r="M205" s="171">
        <v>886.92492000000004</v>
      </c>
      <c r="N205" s="171">
        <v>1675.75803</v>
      </c>
      <c r="O205" s="166">
        <v>630.47351433813105</v>
      </c>
      <c r="P205" s="172">
        <v>221.102</v>
      </c>
      <c r="Q205" s="178">
        <v>2.85150525249944</v>
      </c>
      <c r="R205" s="179">
        <v>1034.0170522634101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1839.3642850000001</v>
      </c>
      <c r="Y205" s="166">
        <v>692.02739545398094</v>
      </c>
      <c r="Z205" s="177">
        <v>573</v>
      </c>
      <c r="AA205" s="178">
        <v>1.2077266936369599</v>
      </c>
      <c r="AB205" s="179">
        <v>176.251421963647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162.6</v>
      </c>
      <c r="AI205" s="166">
        <v>61.175295953306701</v>
      </c>
      <c r="AJ205" s="181" t="s">
        <v>53</v>
      </c>
      <c r="AK205" s="182">
        <v>0.97103644370328002</v>
      </c>
      <c r="AL205" s="183">
        <v>-20.2553409621122</v>
      </c>
      <c r="AM205" s="168">
        <v>7.0000000000000001E-3</v>
      </c>
      <c r="AN205" s="168"/>
      <c r="AO205" s="176">
        <v>5</v>
      </c>
      <c r="AP205" s="176">
        <v>39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-29.4394516729174</v>
      </c>
      <c r="AW205" s="168"/>
      <c r="AX205" s="168"/>
      <c r="AY205" s="176">
        <v>26</v>
      </c>
      <c r="AZ205" s="176">
        <v>35</v>
      </c>
      <c r="BA205" s="167"/>
      <c r="BB205" s="184">
        <v>127.4</v>
      </c>
      <c r="BC205" s="180">
        <v>47.9319354517298</v>
      </c>
      <c r="BD205" s="181" t="s">
        <v>55</v>
      </c>
      <c r="BE205" s="178">
        <v>1.49787298286656</v>
      </c>
      <c r="BF205" s="179">
        <v>34.521096654165298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816.61617999999999</v>
      </c>
      <c r="M206" s="171">
        <v>885.42791999999997</v>
      </c>
      <c r="N206" s="171">
        <v>1702.0441000000001</v>
      </c>
      <c r="O206" s="166">
        <v>871.78907788548599</v>
      </c>
      <c r="P206" s="172">
        <v>214.857</v>
      </c>
      <c r="Q206" s="178">
        <v>4.0575316507513701</v>
      </c>
      <c r="R206" s="179">
        <v>1243.9744366725899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630.02453500000001</v>
      </c>
      <c r="Y206" s="166">
        <v>322.69934040656301</v>
      </c>
      <c r="Z206" s="177">
        <v>573</v>
      </c>
      <c r="AA206" s="173">
        <v>0.56317511414758004</v>
      </c>
      <c r="AB206" s="174">
        <v>-591.596901986494</v>
      </c>
      <c r="AC206" s="168"/>
      <c r="AD206" s="168"/>
      <c r="AE206" s="176">
        <v>489</v>
      </c>
      <c r="AF206" s="176">
        <v>713</v>
      </c>
      <c r="AG206" s="167"/>
      <c r="AH206" s="180">
        <v>57</v>
      </c>
      <c r="AI206" s="166">
        <v>29.195469987806199</v>
      </c>
      <c r="AJ206" s="181" t="s">
        <v>53</v>
      </c>
      <c r="AK206" s="173">
        <v>0.46342015853660701</v>
      </c>
      <c r="AL206" s="174">
        <v>-77.314398830975804</v>
      </c>
      <c r="AM206" s="168"/>
      <c r="AN206" s="168"/>
      <c r="AO206" s="176">
        <v>66</v>
      </c>
      <c r="AP206" s="176">
        <v>91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-25.511593353898601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-30.623186707797299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5.6000000000000001E-2</v>
      </c>
      <c r="G207" s="168">
        <v>4.2000000000000003E-2</v>
      </c>
      <c r="H207" s="169"/>
      <c r="I207" s="170">
        <v>5</v>
      </c>
      <c r="J207" s="170">
        <v>4</v>
      </c>
      <c r="K207" s="167"/>
      <c r="L207" s="171">
        <v>4781.7114000000001</v>
      </c>
      <c r="M207" s="171">
        <v>3040.3233399999999</v>
      </c>
      <c r="N207" s="171">
        <v>7822.0347400000001</v>
      </c>
      <c r="O207" s="166">
        <v>863.09639654560306</v>
      </c>
      <c r="P207" s="172">
        <v>241.29400000000001</v>
      </c>
      <c r="Q207" s="178">
        <v>3.57694926747289</v>
      </c>
      <c r="R207" s="179">
        <v>5434.0607159471901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5792.0798850000001</v>
      </c>
      <c r="Y207" s="166">
        <v>639.10778249084694</v>
      </c>
      <c r="Z207" s="177">
        <v>573</v>
      </c>
      <c r="AA207" s="178">
        <v>1.1153713481515699</v>
      </c>
      <c r="AB207" s="179">
        <v>121.36649891388799</v>
      </c>
      <c r="AC207" s="168">
        <v>0.02</v>
      </c>
      <c r="AD207" s="168">
        <v>1.2E-2</v>
      </c>
      <c r="AE207" s="176">
        <v>0</v>
      </c>
      <c r="AF207" s="176">
        <v>440</v>
      </c>
      <c r="AG207" s="167"/>
      <c r="AH207" s="180">
        <v>548.6</v>
      </c>
      <c r="AI207" s="166">
        <v>60.533441602295703</v>
      </c>
      <c r="AJ207" s="181" t="s">
        <v>53</v>
      </c>
      <c r="AK207" s="182">
        <v>0.96084827940151896</v>
      </c>
      <c r="AL207" s="183">
        <v>-74.881576480672194</v>
      </c>
      <c r="AM207" s="168">
        <v>6.0000000000000001E-3</v>
      </c>
      <c r="AN207" s="168"/>
      <c r="AO207" s="176">
        <v>23</v>
      </c>
      <c r="AP207" s="176">
        <v>137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-27.944527360170699</v>
      </c>
      <c r="AW207" s="168"/>
      <c r="AX207" s="168"/>
      <c r="AY207" s="176">
        <v>15</v>
      </c>
      <c r="AZ207" s="176">
        <v>44</v>
      </c>
      <c r="BA207" s="167"/>
      <c r="BB207" s="184">
        <v>387.8</v>
      </c>
      <c r="BC207" s="180">
        <v>42.790500644131001</v>
      </c>
      <c r="BD207" s="181" t="s">
        <v>55</v>
      </c>
      <c r="BE207" s="178">
        <v>1.33720314512909</v>
      </c>
      <c r="BF207" s="179">
        <v>71.110945279658594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4.5999999999999999E-2</v>
      </c>
      <c r="G208" s="168">
        <v>3.5999999999999997E-2</v>
      </c>
      <c r="H208" s="169"/>
      <c r="I208" s="170">
        <v>5</v>
      </c>
      <c r="J208" s="170">
        <v>5</v>
      </c>
      <c r="K208" s="167"/>
      <c r="L208" s="171">
        <v>1983.7904699999999</v>
      </c>
      <c r="M208" s="171">
        <v>1377.24298</v>
      </c>
      <c r="N208" s="171">
        <v>3361.0334499999999</v>
      </c>
      <c r="O208" s="166">
        <v>894.49886736671203</v>
      </c>
      <c r="P208" s="172">
        <v>224.04499999999999</v>
      </c>
      <c r="Q208" s="178">
        <v>3.9924964510107901</v>
      </c>
      <c r="R208" s="179">
        <v>2441.7468401219098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2896.0673550000001</v>
      </c>
      <c r="Y208" s="166">
        <v>770.75370043258897</v>
      </c>
      <c r="Z208" s="177">
        <v>573</v>
      </c>
      <c r="AA208" s="178">
        <v>1.34511989604291</v>
      </c>
      <c r="AB208" s="179">
        <v>544.97169359205395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189.9</v>
      </c>
      <c r="AI208" s="166">
        <v>50.539614508429999</v>
      </c>
      <c r="AJ208" s="181" t="s">
        <v>53</v>
      </c>
      <c r="AK208" s="188">
        <v>0.80221610330841298</v>
      </c>
      <c r="AL208" s="171">
        <v>-68.597428741187798</v>
      </c>
      <c r="AM208" s="168"/>
      <c r="AN208" s="168"/>
      <c r="AO208" s="176">
        <v>47</v>
      </c>
      <c r="AP208" s="176">
        <v>95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-33.250140632682601</v>
      </c>
      <c r="AW208" s="168"/>
      <c r="AX208" s="168"/>
      <c r="AY208" s="176">
        <v>28</v>
      </c>
      <c r="AZ208" s="176">
        <v>40</v>
      </c>
      <c r="BA208" s="167"/>
      <c r="BB208" s="184">
        <v>127.4</v>
      </c>
      <c r="BC208" s="180">
        <v>33.905986773954602</v>
      </c>
      <c r="BD208" s="181" t="s">
        <v>55</v>
      </c>
      <c r="BE208" s="182">
        <v>1.05956208668608</v>
      </c>
      <c r="BF208" s="183">
        <v>-3.9002812653652401</v>
      </c>
      <c r="BG208" s="168">
        <v>1.6E-2</v>
      </c>
      <c r="BH208" s="168">
        <v>6.0000000000000001E-3</v>
      </c>
      <c r="BI208" s="176">
        <v>0</v>
      </c>
      <c r="BJ208" s="176">
        <v>17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5.3999999999999999E-2</v>
      </c>
      <c r="G209" s="168">
        <v>3.5999999999999997E-2</v>
      </c>
      <c r="H209" s="169"/>
      <c r="I209" s="170">
        <v>5</v>
      </c>
      <c r="J209" s="170">
        <v>4</v>
      </c>
      <c r="K209" s="167"/>
      <c r="L209" s="171">
        <v>1598.05528</v>
      </c>
      <c r="M209" s="171">
        <v>252.75029000000001</v>
      </c>
      <c r="N209" s="171">
        <v>1850.80557</v>
      </c>
      <c r="O209" s="166">
        <v>705.13375032771205</v>
      </c>
      <c r="P209" s="172">
        <v>262.75900000000001</v>
      </c>
      <c r="Q209" s="178">
        <v>2.6835760157700101</v>
      </c>
      <c r="R209" s="179">
        <v>1097.6762863265899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1477.14858</v>
      </c>
      <c r="Y209" s="166">
        <v>562.77511527407705</v>
      </c>
      <c r="Z209" s="177">
        <v>573</v>
      </c>
      <c r="AA209" s="182">
        <v>0.98215552403852902</v>
      </c>
      <c r="AB209" s="183">
        <v>-165.20460122257199</v>
      </c>
      <c r="AC209" s="168">
        <v>8.0000000000000002E-3</v>
      </c>
      <c r="AD209" s="168"/>
      <c r="AE209" s="176">
        <v>27</v>
      </c>
      <c r="AF209" s="176">
        <v>328</v>
      </c>
      <c r="AG209" s="167"/>
      <c r="AH209" s="180">
        <v>174.85</v>
      </c>
      <c r="AI209" s="166">
        <v>66.615660900999103</v>
      </c>
      <c r="AJ209" s="181" t="s">
        <v>53</v>
      </c>
      <c r="AK209" s="182">
        <v>1.057391442873</v>
      </c>
      <c r="AL209" s="183">
        <v>-5.7228628569320099</v>
      </c>
      <c r="AM209" s="168">
        <v>1.6E-2</v>
      </c>
      <c r="AN209" s="168">
        <v>6.0000000000000001E-3</v>
      </c>
      <c r="AO209" s="176">
        <v>0</v>
      </c>
      <c r="AP209" s="176">
        <v>24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-39.259774693823999</v>
      </c>
      <c r="AW209" s="168"/>
      <c r="AX209" s="168"/>
      <c r="AY209" s="176">
        <v>36</v>
      </c>
      <c r="AZ209" s="176">
        <v>44</v>
      </c>
      <c r="BA209" s="167"/>
      <c r="BB209" s="184">
        <v>107</v>
      </c>
      <c r="BC209" s="180">
        <v>40.7656603740744</v>
      </c>
      <c r="BD209" s="181" t="s">
        <v>55</v>
      </c>
      <c r="BE209" s="178">
        <v>1.2739268866898199</v>
      </c>
      <c r="BF209" s="179">
        <v>15.280450612352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5.6000000000000001E-2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4395.6217200000001</v>
      </c>
      <c r="M210" s="171">
        <v>727.75397999999996</v>
      </c>
      <c r="N210" s="171">
        <v>5123.3756999999996</v>
      </c>
      <c r="O210" s="166">
        <v>1331.41466910849</v>
      </c>
      <c r="P210" s="172">
        <v>287.5</v>
      </c>
      <c r="Q210" s="178">
        <v>4.6310075447251799</v>
      </c>
      <c r="R210" s="179">
        <v>3915.2743936714201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3554.1077300000002</v>
      </c>
      <c r="Y210" s="166">
        <v>923.60807490925595</v>
      </c>
      <c r="Z210" s="177">
        <v>573</v>
      </c>
      <c r="AA210" s="178">
        <v>1.6118814570842199</v>
      </c>
      <c r="AB210" s="179">
        <v>1146.3093003433801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233.25</v>
      </c>
      <c r="AI210" s="166">
        <v>60.614815261265001</v>
      </c>
      <c r="AJ210" s="181" t="s">
        <v>53</v>
      </c>
      <c r="AK210" s="182">
        <v>0.96213992478198396</v>
      </c>
      <c r="AL210" s="183">
        <v>-31.481764517219698</v>
      </c>
      <c r="AM210" s="168">
        <v>6.0000000000000001E-3</v>
      </c>
      <c r="AN210" s="168"/>
      <c r="AO210" s="176">
        <v>10</v>
      </c>
      <c r="AP210" s="176">
        <v>58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-24.5334640043733</v>
      </c>
      <c r="AW210" s="168"/>
      <c r="AX210" s="168"/>
      <c r="AY210" s="176">
        <v>19</v>
      </c>
      <c r="AZ210" s="176">
        <v>32</v>
      </c>
      <c r="BA210" s="167"/>
      <c r="BB210" s="184">
        <v>185.6</v>
      </c>
      <c r="BC210" s="180">
        <v>48.231981618395601</v>
      </c>
      <c r="BD210" s="181" t="s">
        <v>55</v>
      </c>
      <c r="BE210" s="178">
        <v>1.5072494255748601</v>
      </c>
      <c r="BF210" s="179">
        <v>51.133071991253502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2.7E-2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1721.72011</v>
      </c>
      <c r="M211" s="171">
        <v>1261.6985099999999</v>
      </c>
      <c r="N211" s="171">
        <v>2983.4186199999999</v>
      </c>
      <c r="O211" s="166">
        <v>997.94335388814102</v>
      </c>
      <c r="P211" s="172">
        <v>222.37200000000001</v>
      </c>
      <c r="Q211" s="178">
        <v>4.4877203689679499</v>
      </c>
      <c r="R211" s="179">
        <v>2257.4613710662302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1746.823625</v>
      </c>
      <c r="Y211" s="166">
        <v>584.30654528245202</v>
      </c>
      <c r="Z211" s="177">
        <v>573</v>
      </c>
      <c r="AA211" s="182">
        <v>1.01973219071981</v>
      </c>
      <c r="AB211" s="183">
        <v>-123.796343516939</v>
      </c>
      <c r="AC211" s="168">
        <v>1.2E-2</v>
      </c>
      <c r="AD211" s="168">
        <v>2E-3</v>
      </c>
      <c r="AE211" s="176">
        <v>0</v>
      </c>
      <c r="AF211" s="176">
        <v>309</v>
      </c>
      <c r="AG211" s="167"/>
      <c r="AH211" s="180">
        <v>126.55</v>
      </c>
      <c r="AI211" s="166">
        <v>42.330543420200399</v>
      </c>
      <c r="AJ211" s="181" t="s">
        <v>53</v>
      </c>
      <c r="AK211" s="173">
        <v>0.67191338762222796</v>
      </c>
      <c r="AL211" s="174">
        <v>-79.120258318616393</v>
      </c>
      <c r="AM211" s="168"/>
      <c r="AN211" s="168"/>
      <c r="AO211" s="176">
        <v>62</v>
      </c>
      <c r="AP211" s="176">
        <v>100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-47.233716398378803</v>
      </c>
      <c r="AW211" s="168"/>
      <c r="AX211" s="168"/>
      <c r="AY211" s="176">
        <v>43</v>
      </c>
      <c r="AZ211" s="176">
        <v>53</v>
      </c>
      <c r="BA211" s="167"/>
      <c r="BB211" s="184">
        <v>91.8</v>
      </c>
      <c r="BC211" s="180">
        <v>30.706786929864801</v>
      </c>
      <c r="BD211" s="181" t="s">
        <v>55</v>
      </c>
      <c r="BE211" s="182">
        <v>0.95958709155827604</v>
      </c>
      <c r="BF211" s="183">
        <v>-12.667432796757501</v>
      </c>
      <c r="BG211" s="168">
        <v>5.0000000000000001E-3</v>
      </c>
      <c r="BH211" s="168"/>
      <c r="BI211" s="176">
        <v>4</v>
      </c>
      <c r="BJ211" s="176">
        <v>23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1652.8897300000001</v>
      </c>
      <c r="M212" s="171">
        <v>-185.16573</v>
      </c>
      <c r="N212" s="171">
        <v>1467.7239999999999</v>
      </c>
      <c r="O212" s="166">
        <v>440.01836891705898</v>
      </c>
      <c r="P212" s="172">
        <v>230.685</v>
      </c>
      <c r="Q212" s="178">
        <v>1.9074424818131199</v>
      </c>
      <c r="R212" s="179">
        <v>627.46033633423804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2727.9404199999999</v>
      </c>
      <c r="Y212" s="166">
        <v>817.82671272753998</v>
      </c>
      <c r="Z212" s="177">
        <v>573</v>
      </c>
      <c r="AA212" s="178">
        <v>1.4272717499608001</v>
      </c>
      <c r="AB212" s="179">
        <v>640.80393830209402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125.5</v>
      </c>
      <c r="AI212" s="166">
        <v>37.624447988239503</v>
      </c>
      <c r="AJ212" s="181" t="s">
        <v>53</v>
      </c>
      <c r="AK212" s="173">
        <v>0.59721346013078602</v>
      </c>
      <c r="AL212" s="174">
        <v>-103.975738825424</v>
      </c>
      <c r="AM212" s="168"/>
      <c r="AN212" s="168"/>
      <c r="AO212" s="176">
        <v>85</v>
      </c>
      <c r="AP212" s="176">
        <v>127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-46.279552717568102</v>
      </c>
      <c r="AW212" s="168"/>
      <c r="AX212" s="168"/>
      <c r="AY212" s="176">
        <v>42</v>
      </c>
      <c r="AZ212" s="176">
        <v>53</v>
      </c>
      <c r="BA212" s="167"/>
      <c r="BB212" s="184">
        <v>93.2</v>
      </c>
      <c r="BC212" s="180">
        <v>27.9410243227404</v>
      </c>
      <c r="BD212" s="181" t="s">
        <v>55</v>
      </c>
      <c r="BE212" s="188">
        <v>0.87315701008563795</v>
      </c>
      <c r="BF212" s="171">
        <v>-23.359105435136101</v>
      </c>
      <c r="BG212" s="168"/>
      <c r="BH212" s="168"/>
      <c r="BI212" s="176">
        <v>14</v>
      </c>
      <c r="BJ212" s="176">
        <v>35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3.9E-2</v>
      </c>
      <c r="G213" s="168">
        <v>0.02</v>
      </c>
      <c r="H213" s="169"/>
      <c r="I213" s="170">
        <v>4</v>
      </c>
      <c r="J213" s="170">
        <v>3</v>
      </c>
      <c r="K213" s="167"/>
      <c r="L213" s="171">
        <v>1573.6742999999999</v>
      </c>
      <c r="M213" s="171">
        <v>1708.3847000000001</v>
      </c>
      <c r="N213" s="171">
        <v>3282.0590000000002</v>
      </c>
      <c r="O213" s="166">
        <v>875.55282026115299</v>
      </c>
      <c r="P213" s="172">
        <v>260.827</v>
      </c>
      <c r="Q213" s="178">
        <v>3.3568335343394402</v>
      </c>
      <c r="R213" s="179">
        <v>2214.38364721988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1895.7929549999999</v>
      </c>
      <c r="Y213" s="166">
        <v>505.73949718194399</v>
      </c>
      <c r="Z213" s="177">
        <v>573</v>
      </c>
      <c r="AA213" s="188">
        <v>0.88261692352869903</v>
      </c>
      <c r="AB213" s="171">
        <v>-449.73866995834101</v>
      </c>
      <c r="AC213" s="168"/>
      <c r="AD213" s="168"/>
      <c r="AE213" s="176">
        <v>253</v>
      </c>
      <c r="AF213" s="176">
        <v>682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-24.685676042540099</v>
      </c>
      <c r="AM213" s="168">
        <v>8.9999999999999993E-3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-39.494774867946703</v>
      </c>
      <c r="AW213" s="168"/>
      <c r="AX213" s="168"/>
      <c r="AY213" s="176">
        <v>34</v>
      </c>
      <c r="AZ213" s="176">
        <v>46</v>
      </c>
      <c r="BA213" s="167"/>
      <c r="BB213" s="184">
        <v>132</v>
      </c>
      <c r="BC213" s="180">
        <v>35.213557182997697</v>
      </c>
      <c r="BD213" s="181" t="s">
        <v>55</v>
      </c>
      <c r="BE213" s="178">
        <v>1.10042366196868</v>
      </c>
      <c r="BF213" s="179">
        <v>1.01045026410662</v>
      </c>
      <c r="BG213" s="168">
        <v>0.02</v>
      </c>
      <c r="BH213" s="168">
        <v>0.01</v>
      </c>
      <c r="BI213" s="176">
        <v>0</v>
      </c>
      <c r="BJ213" s="176">
        <v>12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1.4999999999999999E-2</v>
      </c>
      <c r="H214" s="169"/>
      <c r="I214" s="170">
        <v>4</v>
      </c>
      <c r="J214" s="170">
        <v>4</v>
      </c>
      <c r="K214" s="167"/>
      <c r="L214" s="171">
        <v>2186.4463599999999</v>
      </c>
      <c r="M214" s="171">
        <v>2392.16777</v>
      </c>
      <c r="N214" s="171">
        <v>4578.6141299999999</v>
      </c>
      <c r="O214" s="166">
        <v>1472.71546414405</v>
      </c>
      <c r="P214" s="172">
        <v>237.98699999999999</v>
      </c>
      <c r="Q214" s="178">
        <v>6.1882181133593397</v>
      </c>
      <c r="R214" s="179">
        <v>3770.65188006473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1870.383435</v>
      </c>
      <c r="Y214" s="166">
        <v>601.61055952609297</v>
      </c>
      <c r="Z214" s="177">
        <v>573</v>
      </c>
      <c r="AA214" s="182">
        <v>1.0499311684574</v>
      </c>
      <c r="AB214" s="183">
        <v>-74.942861028390794</v>
      </c>
      <c r="AC214" s="168">
        <v>1.4999999999999999E-2</v>
      </c>
      <c r="AD214" s="168">
        <v>5.0000000000000001E-3</v>
      </c>
      <c r="AE214" s="176">
        <v>0</v>
      </c>
      <c r="AF214" s="176">
        <v>268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-131.38404301882801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-48.519756957162798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-46.039513914325497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3.4000000000000002E-2</v>
      </c>
      <c r="G215" s="168">
        <v>0.03</v>
      </c>
      <c r="H215" s="169"/>
      <c r="I215" s="170">
        <v>5</v>
      </c>
      <c r="J215" s="170">
        <v>4</v>
      </c>
      <c r="K215" s="167"/>
      <c r="L215" s="171">
        <v>1372.8374699999999</v>
      </c>
      <c r="M215" s="171">
        <v>4610.31538</v>
      </c>
      <c r="N215" s="171">
        <v>5983.1528500000004</v>
      </c>
      <c r="O215" s="166">
        <v>1596.6839543797601</v>
      </c>
      <c r="P215" s="172">
        <v>287.5</v>
      </c>
      <c r="Q215" s="178">
        <v>5.5536833195817703</v>
      </c>
      <c r="R215" s="179">
        <v>4806.70786093065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2035.99938</v>
      </c>
      <c r="Y215" s="166">
        <v>543.33352710070506</v>
      </c>
      <c r="Z215" s="177">
        <v>573</v>
      </c>
      <c r="AA215" s="182">
        <v>0.94822605078656996</v>
      </c>
      <c r="AB215" s="183">
        <v>-308.70663299734599</v>
      </c>
      <c r="AC215" s="168">
        <v>4.0000000000000001E-3</v>
      </c>
      <c r="AD215" s="168"/>
      <c r="AE215" s="176">
        <v>112</v>
      </c>
      <c r="AF215" s="176">
        <v>541</v>
      </c>
      <c r="AG215" s="167"/>
      <c r="AH215" s="180">
        <v>132.44999999999999</v>
      </c>
      <c r="AI215" s="166">
        <v>35.346044979880297</v>
      </c>
      <c r="AJ215" s="181" t="s">
        <v>53</v>
      </c>
      <c r="AK215" s="173">
        <v>0.56104833301397306</v>
      </c>
      <c r="AL215" s="174">
        <v>-125.344901952588</v>
      </c>
      <c r="AM215" s="168"/>
      <c r="AN215" s="168"/>
      <c r="AO215" s="176">
        <v>104</v>
      </c>
      <c r="AP215" s="176">
        <v>151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-29.271721130815902</v>
      </c>
      <c r="AW215" s="168"/>
      <c r="AX215" s="168"/>
      <c r="AY215" s="176">
        <v>24</v>
      </c>
      <c r="AZ215" s="176">
        <v>36</v>
      </c>
      <c r="BA215" s="167"/>
      <c r="BB215" s="184">
        <v>149</v>
      </c>
      <c r="BC215" s="180">
        <v>39.762632706698099</v>
      </c>
      <c r="BD215" s="181" t="s">
        <v>55</v>
      </c>
      <c r="BE215" s="178">
        <v>1.24258227208431</v>
      </c>
      <c r="BF215" s="179">
        <v>18.056557738368099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3.5000000000000003E-2</v>
      </c>
      <c r="H216" s="169"/>
      <c r="I216" s="170">
        <v>4</v>
      </c>
      <c r="J216" s="170">
        <v>4</v>
      </c>
      <c r="K216" s="167"/>
      <c r="L216" s="171">
        <v>4595.4805900000001</v>
      </c>
      <c r="M216" s="171">
        <v>4195.9085100000002</v>
      </c>
      <c r="N216" s="171">
        <v>8791.3891000000003</v>
      </c>
      <c r="O216" s="166">
        <v>1795.31741640734</v>
      </c>
      <c r="P216" s="172">
        <v>287.5</v>
      </c>
      <c r="Q216" s="178">
        <v>6.24458231793857</v>
      </c>
      <c r="R216" s="179">
        <v>7254.0249644321302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2943.4045099999998</v>
      </c>
      <c r="Y216" s="166">
        <v>601.08195874698595</v>
      </c>
      <c r="Z216" s="177">
        <v>573</v>
      </c>
      <c r="AA216" s="182">
        <v>1.0490086540087</v>
      </c>
      <c r="AB216" s="183">
        <v>-120.629054105694</v>
      </c>
      <c r="AC216" s="168">
        <v>1.4999999999999999E-2</v>
      </c>
      <c r="AD216" s="168">
        <v>5.0000000000000001E-3</v>
      </c>
      <c r="AE216" s="176">
        <v>0</v>
      </c>
      <c r="AF216" s="176">
        <v>424</v>
      </c>
      <c r="AG216" s="167"/>
      <c r="AH216" s="180">
        <v>204.1</v>
      </c>
      <c r="AI216" s="166">
        <v>41.679907523230597</v>
      </c>
      <c r="AJ216" s="181" t="s">
        <v>53</v>
      </c>
      <c r="AK216" s="173">
        <v>0.66158583370207202</v>
      </c>
      <c r="AL216" s="174">
        <v>-132.783271446176</v>
      </c>
      <c r="AM216" s="168"/>
      <c r="AN216" s="168"/>
      <c r="AO216" s="176">
        <v>105</v>
      </c>
      <c r="AP216" s="176">
        <v>167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-29.257656240298601</v>
      </c>
      <c r="AW216" s="168"/>
      <c r="AX216" s="168"/>
      <c r="AY216" s="176">
        <v>23</v>
      </c>
      <c r="AZ216" s="176">
        <v>38</v>
      </c>
      <c r="BA216" s="167"/>
      <c r="BB216" s="184">
        <v>190.2</v>
      </c>
      <c r="BC216" s="180">
        <v>38.841344492496098</v>
      </c>
      <c r="BD216" s="181" t="s">
        <v>55</v>
      </c>
      <c r="BE216" s="178">
        <v>1.2137920153905</v>
      </c>
      <c r="BF216" s="179">
        <v>19.084687519402799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738.97694000000001</v>
      </c>
      <c r="M217" s="171">
        <v>1787.9275600000001</v>
      </c>
      <c r="N217" s="171">
        <v>2526.9045000000001</v>
      </c>
      <c r="O217" s="166">
        <v>878.90580598710096</v>
      </c>
      <c r="P217" s="172">
        <v>287.5</v>
      </c>
      <c r="Q217" s="178">
        <v>3.05706367299861</v>
      </c>
      <c r="R217" s="179">
        <v>1624.28027978107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1856.9513850000001</v>
      </c>
      <c r="Y217" s="166">
        <v>645.88327485755303</v>
      </c>
      <c r="Z217" s="177">
        <v>573</v>
      </c>
      <c r="AA217" s="178">
        <v>1.1271959421597799</v>
      </c>
      <c r="AB217" s="179">
        <v>57.9820695723527</v>
      </c>
      <c r="AC217" s="168">
        <v>0.02</v>
      </c>
      <c r="AD217" s="168">
        <v>1.2999999999999999E-2</v>
      </c>
      <c r="AE217" s="176">
        <v>0</v>
      </c>
      <c r="AF217" s="176">
        <v>120</v>
      </c>
      <c r="AG217" s="167"/>
      <c r="AH217" s="180">
        <v>111.55</v>
      </c>
      <c r="AI217" s="166">
        <v>38.799227536244899</v>
      </c>
      <c r="AJ217" s="181" t="s">
        <v>53</v>
      </c>
      <c r="AK217" s="173">
        <v>0.61586075454356903</v>
      </c>
      <c r="AL217" s="174">
        <v>-86.242437821888004</v>
      </c>
      <c r="AM217" s="168"/>
      <c r="AN217" s="168"/>
      <c r="AO217" s="176">
        <v>70</v>
      </c>
      <c r="AP217" s="176">
        <v>106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-27.633000081749302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-27.466000163498599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3.5999999999999997E-2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3312.1167399999999</v>
      </c>
      <c r="M218" s="171">
        <v>2289.2093500000001</v>
      </c>
      <c r="N218" s="171">
        <v>5601.3260899999996</v>
      </c>
      <c r="O218" s="166">
        <v>2199.89362012524</v>
      </c>
      <c r="P218" s="172">
        <v>271.947</v>
      </c>
      <c r="Q218" s="178">
        <v>8.0894204390018594</v>
      </c>
      <c r="R218" s="179">
        <v>4845.1967558403403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2346.3714450000002</v>
      </c>
      <c r="Y218" s="166">
        <v>921.52599033911099</v>
      </c>
      <c r="Z218" s="177">
        <v>573</v>
      </c>
      <c r="AA218" s="178">
        <v>1.6082478016389401</v>
      </c>
      <c r="AB218" s="179">
        <v>753.18560925449503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133.35</v>
      </c>
      <c r="AI218" s="166">
        <v>52.372564912338703</v>
      </c>
      <c r="AJ218" s="181" t="s">
        <v>53</v>
      </c>
      <c r="AK218" s="188">
        <v>0.83131055416410604</v>
      </c>
      <c r="AL218" s="171">
        <v>-41.817029061024101</v>
      </c>
      <c r="AM218" s="168"/>
      <c r="AN218" s="168"/>
      <c r="AO218" s="176">
        <v>28</v>
      </c>
      <c r="AP218" s="176">
        <v>60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-26.6868645234347</v>
      </c>
      <c r="AW218" s="168"/>
      <c r="AX218" s="168"/>
      <c r="AY218" s="176">
        <v>23</v>
      </c>
      <c r="AZ218" s="176">
        <v>32</v>
      </c>
      <c r="BA218" s="167"/>
      <c r="BB218" s="184">
        <v>78.599999999999994</v>
      </c>
      <c r="BC218" s="180">
        <v>30.869768294786802</v>
      </c>
      <c r="BD218" s="181" t="s">
        <v>55</v>
      </c>
      <c r="BE218" s="182">
        <v>0.964680259212088</v>
      </c>
      <c r="BF218" s="183">
        <v>-10.3737290468694</v>
      </c>
      <c r="BG218" s="168">
        <v>6.0000000000000001E-3</v>
      </c>
      <c r="BH218" s="168"/>
      <c r="BI218" s="176">
        <v>3</v>
      </c>
      <c r="BJ218" s="176">
        <v>20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3186.43624</v>
      </c>
      <c r="M219" s="171">
        <v>2659.6786499999998</v>
      </c>
      <c r="N219" s="171">
        <v>5846.1148899999998</v>
      </c>
      <c r="O219" s="166">
        <v>1542.02659245628</v>
      </c>
      <c r="P219" s="172">
        <v>272.346</v>
      </c>
      <c r="Q219" s="178">
        <v>5.6620129998468096</v>
      </c>
      <c r="R219" s="179">
        <v>4718.6082134782901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1589.7305550000001</v>
      </c>
      <c r="Y219" s="166">
        <v>419.32237678795798</v>
      </c>
      <c r="Z219" s="177">
        <v>573</v>
      </c>
      <c r="AA219" s="188">
        <v>0.73180170469102701</v>
      </c>
      <c r="AB219" s="171">
        <v>-782.47731897994504</v>
      </c>
      <c r="AC219" s="168"/>
      <c r="AD219" s="168"/>
      <c r="AE219" s="176">
        <v>583</v>
      </c>
      <c r="AF219" s="176">
        <v>1018</v>
      </c>
      <c r="AG219" s="167"/>
      <c r="AH219" s="180">
        <v>84.9</v>
      </c>
      <c r="AI219" s="166">
        <v>22.394027514491398</v>
      </c>
      <c r="AJ219" s="181" t="s">
        <v>53</v>
      </c>
      <c r="AK219" s="173">
        <v>0.355460754198276</v>
      </c>
      <c r="AL219" s="174">
        <v>-175.91866677266401</v>
      </c>
      <c r="AM219" s="168"/>
      <c r="AN219" s="168"/>
      <c r="AO219" s="176">
        <v>154</v>
      </c>
      <c r="AP219" s="176">
        <v>202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-33.239661402581397</v>
      </c>
      <c r="AW219" s="168"/>
      <c r="AX219" s="168"/>
      <c r="AY219" s="176">
        <v>28</v>
      </c>
      <c r="AZ219" s="176">
        <v>40</v>
      </c>
      <c r="BA219" s="167"/>
      <c r="BB219" s="184">
        <v>179.4</v>
      </c>
      <c r="BC219" s="180">
        <v>47.320241885745098</v>
      </c>
      <c r="BD219" s="181" t="s">
        <v>55</v>
      </c>
      <c r="BE219" s="178">
        <v>1.4787575589295301</v>
      </c>
      <c r="BF219" s="179">
        <v>46.920677194837303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0.03</v>
      </c>
      <c r="G220" s="168">
        <v>2.1000000000000001E-2</v>
      </c>
      <c r="H220" s="169"/>
      <c r="I220" s="170">
        <v>3</v>
      </c>
      <c r="J220" s="170">
        <v>3</v>
      </c>
      <c r="K220" s="167"/>
      <c r="L220" s="171">
        <v>2130.9472000000001</v>
      </c>
      <c r="M220" s="171">
        <v>2264.4539500000001</v>
      </c>
      <c r="N220" s="171">
        <v>4395.4011499999997</v>
      </c>
      <c r="O220" s="166">
        <v>1072.47469973537</v>
      </c>
      <c r="P220" s="172">
        <v>276.21300000000002</v>
      </c>
      <c r="Q220" s="178">
        <v>3.8827814032481101</v>
      </c>
      <c r="R220" s="179">
        <v>3159.2311065912299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1874.639555</v>
      </c>
      <c r="Y220" s="166">
        <v>457.41069478053799</v>
      </c>
      <c r="Z220" s="177">
        <v>573</v>
      </c>
      <c r="AA220" s="188">
        <v>0.79827346384038</v>
      </c>
      <c r="AB220" s="171">
        <v>-689.77788687719897</v>
      </c>
      <c r="AC220" s="168"/>
      <c r="AD220" s="168"/>
      <c r="AE220" s="176">
        <v>474</v>
      </c>
      <c r="AF220" s="176">
        <v>944</v>
      </c>
      <c r="AG220" s="167"/>
      <c r="AH220" s="180">
        <v>149.94999999999999</v>
      </c>
      <c r="AI220" s="166">
        <v>36.587691484159301</v>
      </c>
      <c r="AJ220" s="181" t="s">
        <v>53</v>
      </c>
      <c r="AK220" s="173">
        <v>0.58075700768506799</v>
      </c>
      <c r="AL220" s="174">
        <v>-132.00165591320001</v>
      </c>
      <c r="AM220" s="168"/>
      <c r="AN220" s="168"/>
      <c r="AO220" s="176">
        <v>109</v>
      </c>
      <c r="AP220" s="176">
        <v>160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-43.806769755733299</v>
      </c>
      <c r="AW220" s="168"/>
      <c r="AX220" s="168"/>
      <c r="AY220" s="176">
        <v>38</v>
      </c>
      <c r="AZ220" s="176">
        <v>51</v>
      </c>
      <c r="BA220" s="167"/>
      <c r="BB220" s="184">
        <v>145.80000000000001</v>
      </c>
      <c r="BC220" s="180">
        <v>35.575094487431997</v>
      </c>
      <c r="BD220" s="181" t="s">
        <v>55</v>
      </c>
      <c r="BE220" s="178">
        <v>1.1117217027322499</v>
      </c>
      <c r="BF220" s="179">
        <v>2.5864604885333899</v>
      </c>
      <c r="BG220" s="168">
        <v>0.02</v>
      </c>
      <c r="BH220" s="168">
        <v>1.0999999999999999E-2</v>
      </c>
      <c r="BI220" s="176">
        <v>0</v>
      </c>
      <c r="BJ220" s="176">
        <v>12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1.7999999999999999E-2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611.30375000000004</v>
      </c>
      <c r="M221" s="171">
        <v>1013.61146</v>
      </c>
      <c r="N221" s="171">
        <v>1624.9152099999999</v>
      </c>
      <c r="O221" s="166">
        <v>529.78468016377894</v>
      </c>
      <c r="P221" s="172">
        <v>259.01299999999998</v>
      </c>
      <c r="Q221" s="178">
        <v>2.0453980308470201</v>
      </c>
      <c r="R221" s="179">
        <v>757.40317441580703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1139.5952299999999</v>
      </c>
      <c r="Y221" s="166">
        <v>371.55175280913198</v>
      </c>
      <c r="Z221" s="177">
        <v>573</v>
      </c>
      <c r="AA221" s="173">
        <v>0.64843237837544798</v>
      </c>
      <c r="AB221" s="174">
        <v>-779.55321579130305</v>
      </c>
      <c r="AC221" s="168"/>
      <c r="AD221" s="168"/>
      <c r="AE221" s="176">
        <v>618</v>
      </c>
      <c r="AF221" s="176">
        <v>970</v>
      </c>
      <c r="AG221" s="167"/>
      <c r="AH221" s="180">
        <v>102.25</v>
      </c>
      <c r="AI221" s="166">
        <v>33.337421677987997</v>
      </c>
      <c r="AJ221" s="181" t="s">
        <v>53</v>
      </c>
      <c r="AK221" s="173">
        <v>0.52916542346012696</v>
      </c>
      <c r="AL221" s="174">
        <v>-108.755850060824</v>
      </c>
      <c r="AM221" s="168"/>
      <c r="AN221" s="168"/>
      <c r="AO221" s="176">
        <v>91</v>
      </c>
      <c r="AP221" s="176">
        <v>130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-36.9887873170346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-10.377574634069299</v>
      </c>
      <c r="BG221" s="168">
        <v>8.0000000000000002E-3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2.3E-2</v>
      </c>
      <c r="G222" s="168">
        <v>1.2E-2</v>
      </c>
      <c r="H222" s="169"/>
      <c r="I222" s="170">
        <v>3</v>
      </c>
      <c r="J222" s="170">
        <v>3</v>
      </c>
      <c r="K222" s="167"/>
      <c r="L222" s="171">
        <v>4496.5194600000004</v>
      </c>
      <c r="M222" s="171">
        <v>2573.01658</v>
      </c>
      <c r="N222" s="171">
        <v>7069.53604</v>
      </c>
      <c r="O222" s="166">
        <v>968.39692719050595</v>
      </c>
      <c r="P222" s="172">
        <v>287.5</v>
      </c>
      <c r="Q222" s="178">
        <v>3.36833713805393</v>
      </c>
      <c r="R222" s="179">
        <v>4777.6237285915804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3139.4278749999999</v>
      </c>
      <c r="Y222" s="166">
        <v>430.04410615978998</v>
      </c>
      <c r="Z222" s="177">
        <v>573</v>
      </c>
      <c r="AA222" s="188">
        <v>0.75051327427537495</v>
      </c>
      <c r="AB222" s="171">
        <v>-1428.4530099983399</v>
      </c>
      <c r="AC222" s="168"/>
      <c r="AD222" s="168"/>
      <c r="AE222" s="176">
        <v>1044</v>
      </c>
      <c r="AF222" s="176">
        <v>1881</v>
      </c>
      <c r="AG222" s="167"/>
      <c r="AH222" s="180">
        <v>250.4</v>
      </c>
      <c r="AI222" s="166">
        <v>34.300212799891497</v>
      </c>
      <c r="AJ222" s="181" t="s">
        <v>53</v>
      </c>
      <c r="AK222" s="173">
        <v>0.54444782222050103</v>
      </c>
      <c r="AL222" s="174">
        <v>-251.82774128253999</v>
      </c>
      <c r="AM222" s="168"/>
      <c r="AN222" s="168"/>
      <c r="AO222" s="176">
        <v>210</v>
      </c>
      <c r="AP222" s="176">
        <v>302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-67.749902547946704</v>
      </c>
      <c r="AW222" s="168"/>
      <c r="AX222" s="168"/>
      <c r="AY222" s="176">
        <v>58</v>
      </c>
      <c r="AZ222" s="176">
        <v>81</v>
      </c>
      <c r="BA222" s="167"/>
      <c r="BB222" s="184">
        <v>239.4</v>
      </c>
      <c r="BC222" s="180">
        <v>32.793414314273299</v>
      </c>
      <c r="BD222" s="181" t="s">
        <v>55</v>
      </c>
      <c r="BE222" s="182">
        <v>1.0247941973210399</v>
      </c>
      <c r="BF222" s="183">
        <v>-15.6998050958933</v>
      </c>
      <c r="BG222" s="168">
        <v>1.2999999999999999E-2</v>
      </c>
      <c r="BH222" s="168">
        <v>2E-3</v>
      </c>
      <c r="BI222" s="176">
        <v>0</v>
      </c>
      <c r="BJ222" s="176">
        <v>41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5.0999999999999997E-2</v>
      </c>
      <c r="H223" s="169"/>
      <c r="I223" s="170">
        <v>6</v>
      </c>
      <c r="J223" s="170">
        <v>6</v>
      </c>
      <c r="K223" s="167"/>
      <c r="L223" s="171">
        <v>1364.66688</v>
      </c>
      <c r="M223" s="171">
        <v>793.30652999999995</v>
      </c>
      <c r="N223" s="171">
        <v>2157.9734100000001</v>
      </c>
      <c r="O223" s="166">
        <v>728.73715621834003</v>
      </c>
      <c r="P223" s="172">
        <v>273.31099999999998</v>
      </c>
      <c r="Q223" s="178">
        <v>2.66632940576245</v>
      </c>
      <c r="R223" s="179">
        <v>1274.1715216709999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1881.4585400000001</v>
      </c>
      <c r="Y223" s="166">
        <v>635.35942548166497</v>
      </c>
      <c r="Z223" s="177">
        <v>573</v>
      </c>
      <c r="AA223" s="178">
        <v>1.10882971288249</v>
      </c>
      <c r="AB223" s="179">
        <v>28.556600405473301</v>
      </c>
      <c r="AC223" s="168">
        <v>0.02</v>
      </c>
      <c r="AD223" s="168">
        <v>1.0999999999999999E-2</v>
      </c>
      <c r="AE223" s="176">
        <v>0</v>
      </c>
      <c r="AF223" s="176">
        <v>155</v>
      </c>
      <c r="AG223" s="167"/>
      <c r="AH223" s="180">
        <v>147.15</v>
      </c>
      <c r="AI223" s="166">
        <v>49.691841447447999</v>
      </c>
      <c r="AJ223" s="181" t="s">
        <v>53</v>
      </c>
      <c r="AK223" s="188">
        <v>0.78875938805473</v>
      </c>
      <c r="AL223" s="171">
        <v>-56.572202782644297</v>
      </c>
      <c r="AM223" s="168"/>
      <c r="AN223" s="168"/>
      <c r="AO223" s="176">
        <v>40</v>
      </c>
      <c r="AP223" s="176">
        <v>77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17.2610278647253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229.4</v>
      </c>
      <c r="BC223" s="180">
        <v>77.467267604788105</v>
      </c>
      <c r="BD223" s="181" t="s">
        <v>55</v>
      </c>
      <c r="BE223" s="178">
        <v>2.4208521126496301</v>
      </c>
      <c r="BF223" s="179">
        <v>125.922055729451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1560.8911900000001</v>
      </c>
      <c r="M224" s="171">
        <v>1129.22658</v>
      </c>
      <c r="N224" s="171">
        <v>2690.1177699999998</v>
      </c>
      <c r="O224" s="166">
        <v>853.42014005557598</v>
      </c>
      <c r="P224" s="172">
        <v>216.041</v>
      </c>
      <c r="Q224" s="178">
        <v>3.95026934727934</v>
      </c>
      <c r="R224" s="179">
        <v>1946.47009775628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1586.928715</v>
      </c>
      <c r="Y224" s="166">
        <v>503.44150033755398</v>
      </c>
      <c r="Z224" s="177">
        <v>573</v>
      </c>
      <c r="AA224" s="188">
        <v>0.87860645783168301</v>
      </c>
      <c r="AB224" s="171">
        <v>-385.42892172474802</v>
      </c>
      <c r="AC224" s="168"/>
      <c r="AD224" s="168"/>
      <c r="AE224" s="176">
        <v>220</v>
      </c>
      <c r="AF224" s="176">
        <v>581</v>
      </c>
      <c r="AG224" s="167"/>
      <c r="AH224" s="180">
        <v>185.55</v>
      </c>
      <c r="AI224" s="166">
        <v>58.864377148555903</v>
      </c>
      <c r="AJ224" s="181" t="s">
        <v>53</v>
      </c>
      <c r="AK224" s="182">
        <v>0.93435519283422097</v>
      </c>
      <c r="AL224" s="183">
        <v>-31.306075241988001</v>
      </c>
      <c r="AM224" s="168">
        <v>3.0000000000000001E-3</v>
      </c>
      <c r="AN224" s="168"/>
      <c r="AO224" s="176">
        <v>14</v>
      </c>
      <c r="AP224" s="176">
        <v>53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-47.074558791615999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19.450882416768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5.3999999999999999E-2</v>
      </c>
      <c r="G225" s="168">
        <v>3.9E-2</v>
      </c>
      <c r="H225" s="169"/>
      <c r="I225" s="170">
        <v>5</v>
      </c>
      <c r="J225" s="170">
        <v>5</v>
      </c>
      <c r="K225" s="167"/>
      <c r="L225" s="171">
        <v>3662.8444199999999</v>
      </c>
      <c r="M225" s="171">
        <v>1053.55774</v>
      </c>
      <c r="N225" s="171">
        <v>4716.4021599999996</v>
      </c>
      <c r="O225" s="166">
        <v>611.76411850974296</v>
      </c>
      <c r="P225" s="172">
        <v>287.5</v>
      </c>
      <c r="Q225" s="178">
        <v>2.1278751948164998</v>
      </c>
      <c r="R225" s="179">
        <v>2296.00120261953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4758.2896899999996</v>
      </c>
      <c r="Y225" s="166">
        <v>617.19734642324295</v>
      </c>
      <c r="Z225" s="177">
        <v>573</v>
      </c>
      <c r="AA225" s="182">
        <v>1.07713323983114</v>
      </c>
      <c r="AB225" s="183">
        <v>-65.674652883503796</v>
      </c>
      <c r="AC225" s="168">
        <v>1.7999999999999999E-2</v>
      </c>
      <c r="AD225" s="168">
        <v>8.0000000000000002E-3</v>
      </c>
      <c r="AE225" s="176">
        <v>0</v>
      </c>
      <c r="AF225" s="176">
        <v>543</v>
      </c>
      <c r="AG225" s="167"/>
      <c r="AH225" s="180">
        <v>248.6</v>
      </c>
      <c r="AI225" s="166">
        <v>32.245884617592097</v>
      </c>
      <c r="AJ225" s="181" t="s">
        <v>53</v>
      </c>
      <c r="AK225" s="173">
        <v>0.51183943837447798</v>
      </c>
      <c r="AL225" s="174">
        <v>-281.78351413902402</v>
      </c>
      <c r="AM225" s="168"/>
      <c r="AN225" s="168"/>
      <c r="AO225" s="176">
        <v>238</v>
      </c>
      <c r="AP225" s="176">
        <v>335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-9.2005750194346891</v>
      </c>
      <c r="AW225" s="168">
        <v>6.0000000000000001E-3</v>
      </c>
      <c r="AX225" s="168">
        <v>1E-3</v>
      </c>
      <c r="AY225" s="176">
        <v>0</v>
      </c>
      <c r="AZ225" s="176">
        <v>23</v>
      </c>
      <c r="BA225" s="167"/>
      <c r="BB225" s="184">
        <v>297.39999999999998</v>
      </c>
      <c r="BC225" s="180">
        <v>38.5757284202409</v>
      </c>
      <c r="BD225" s="181" t="s">
        <v>55</v>
      </c>
      <c r="BE225" s="178">
        <v>1.2054915131325299</v>
      </c>
      <c r="BF225" s="179">
        <v>27.998849961130599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2.3E-2</v>
      </c>
      <c r="G226" s="168">
        <v>1.2999999999999999E-2</v>
      </c>
      <c r="H226" s="169"/>
      <c r="I226" s="170">
        <v>4</v>
      </c>
      <c r="J226" s="170">
        <v>4</v>
      </c>
      <c r="K226" s="167"/>
      <c r="L226" s="171">
        <v>551.51557000000003</v>
      </c>
      <c r="M226" s="171">
        <v>2016.9095199999999</v>
      </c>
      <c r="N226" s="171">
        <v>2568.4250900000002</v>
      </c>
      <c r="O226" s="166">
        <v>905.34319351670001</v>
      </c>
      <c r="P226" s="172">
        <v>287.5</v>
      </c>
      <c r="Q226" s="178">
        <v>3.1490198035363499</v>
      </c>
      <c r="R226" s="179">
        <v>1677.76057428933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1676.7995149999999</v>
      </c>
      <c r="Y226" s="166">
        <v>591.05443008943405</v>
      </c>
      <c r="Z226" s="177">
        <v>573</v>
      </c>
      <c r="AA226" s="182">
        <v>1.0315086039955199</v>
      </c>
      <c r="AB226" s="183">
        <v>-98.333589355518399</v>
      </c>
      <c r="AC226" s="168">
        <v>1.2999999999999999E-2</v>
      </c>
      <c r="AD226" s="168">
        <v>3.0000000000000001E-3</v>
      </c>
      <c r="AE226" s="176">
        <v>0</v>
      </c>
      <c r="AF226" s="176">
        <v>274</v>
      </c>
      <c r="AG226" s="167"/>
      <c r="AH226" s="180">
        <v>113.5</v>
      </c>
      <c r="AI226" s="166">
        <v>40.007572291760098</v>
      </c>
      <c r="AJ226" s="181" t="s">
        <v>53</v>
      </c>
      <c r="AK226" s="173">
        <v>0.63504083002793799</v>
      </c>
      <c r="AL226" s="174">
        <v>-81.671702573119802</v>
      </c>
      <c r="AM226" s="168"/>
      <c r="AN226" s="168"/>
      <c r="AO226" s="176">
        <v>66</v>
      </c>
      <c r="AP226" s="176">
        <v>101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-41.967416526506597</v>
      </c>
      <c r="AW226" s="168"/>
      <c r="AX226" s="168"/>
      <c r="AY226" s="176">
        <v>38</v>
      </c>
      <c r="AZ226" s="176">
        <v>47</v>
      </c>
      <c r="BA226" s="167"/>
      <c r="BB226" s="184">
        <v>71.400000000000006</v>
      </c>
      <c r="BC226" s="180">
        <v>25.1677591333187</v>
      </c>
      <c r="BD226" s="181" t="s">
        <v>55</v>
      </c>
      <c r="BE226" s="188">
        <v>0.78649247291620905</v>
      </c>
      <c r="BF226" s="171">
        <v>-27.734833053013201</v>
      </c>
      <c r="BG226" s="168"/>
      <c r="BH226" s="168"/>
      <c r="BI226" s="176">
        <v>20</v>
      </c>
      <c r="BJ226" s="176">
        <v>38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0.04</v>
      </c>
      <c r="H227" s="169"/>
      <c r="I227" s="170">
        <v>5</v>
      </c>
      <c r="J227" s="170">
        <v>5</v>
      </c>
      <c r="K227" s="167"/>
      <c r="L227" s="171">
        <v>2254.32008</v>
      </c>
      <c r="M227" s="171">
        <v>929.67911000000004</v>
      </c>
      <c r="N227" s="171">
        <v>3183.99919</v>
      </c>
      <c r="O227" s="166">
        <v>1069.2540143430101</v>
      </c>
      <c r="P227" s="172">
        <v>252.76900000000001</v>
      </c>
      <c r="Q227" s="178">
        <v>4.2301627744818804</v>
      </c>
      <c r="R227" s="179">
        <v>2362.0622337073701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2388.0721800000001</v>
      </c>
      <c r="Y227" s="166">
        <v>801.964954333376</v>
      </c>
      <c r="Z227" s="177">
        <v>573</v>
      </c>
      <c r="AA227" s="178">
        <v>1.3995897981385299</v>
      </c>
      <c r="AB227" s="179">
        <v>524.82994714836502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136.15</v>
      </c>
      <c r="AI227" s="166">
        <v>45.7220386581821</v>
      </c>
      <c r="AJ227" s="181" t="s">
        <v>53</v>
      </c>
      <c r="AK227" s="188">
        <v>0.72574664536796996</v>
      </c>
      <c r="AL227" s="171">
        <v>-68.709093664315901</v>
      </c>
      <c r="AM227" s="168"/>
      <c r="AN227" s="168"/>
      <c r="AO227" s="176">
        <v>52</v>
      </c>
      <c r="AP227" s="176">
        <v>89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-40.727706327445297</v>
      </c>
      <c r="AW227" s="168"/>
      <c r="AX227" s="168"/>
      <c r="AY227" s="176">
        <v>37</v>
      </c>
      <c r="AZ227" s="176">
        <v>46</v>
      </c>
      <c r="BA227" s="167"/>
      <c r="BB227" s="184">
        <v>104.4</v>
      </c>
      <c r="BC227" s="180">
        <v>35.059719690886602</v>
      </c>
      <c r="BD227" s="181" t="s">
        <v>55</v>
      </c>
      <c r="BE227" s="178">
        <v>1.0956162403402101</v>
      </c>
      <c r="BF227" s="179">
        <v>0.344587345109375</v>
      </c>
      <c r="BG227" s="168">
        <v>0.02</v>
      </c>
      <c r="BH227" s="168">
        <v>0.01</v>
      </c>
      <c r="BI227" s="176">
        <v>0</v>
      </c>
      <c r="BJ227" s="176">
        <v>10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1.4999999999999999E-2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1735.43983</v>
      </c>
      <c r="M228" s="171">
        <v>477.32089000000002</v>
      </c>
      <c r="N228" s="171">
        <v>2212.7607200000002</v>
      </c>
      <c r="O228" s="166">
        <v>668.02117491132799</v>
      </c>
      <c r="P228" s="172">
        <v>266.572</v>
      </c>
      <c r="Q228" s="178">
        <v>2.5059690249213298</v>
      </c>
      <c r="R228" s="179">
        <v>1248.5290466592401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1578.5626549999999</v>
      </c>
      <c r="Y228" s="166">
        <v>476.56001389262099</v>
      </c>
      <c r="Z228" s="177">
        <v>573</v>
      </c>
      <c r="AA228" s="188">
        <v>0.83169286892255001</v>
      </c>
      <c r="AB228" s="171">
        <v>-494.06593624084502</v>
      </c>
      <c r="AC228" s="168"/>
      <c r="AD228" s="168"/>
      <c r="AE228" s="176">
        <v>320</v>
      </c>
      <c r="AF228" s="176">
        <v>700</v>
      </c>
      <c r="AG228" s="167"/>
      <c r="AH228" s="180">
        <v>156.85</v>
      </c>
      <c r="AI228" s="166">
        <v>47.3522149673923</v>
      </c>
      <c r="AJ228" s="181" t="s">
        <v>53</v>
      </c>
      <c r="AK228" s="188">
        <v>0.75162245979987796</v>
      </c>
      <c r="AL228" s="171">
        <v>-71.030630450564104</v>
      </c>
      <c r="AM228" s="168"/>
      <c r="AN228" s="168"/>
      <c r="AO228" s="176">
        <v>52</v>
      </c>
      <c r="AP228" s="176">
        <v>94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-28.074445828714701</v>
      </c>
      <c r="AW228" s="168"/>
      <c r="AX228" s="168"/>
      <c r="AY228" s="176">
        <v>24</v>
      </c>
      <c r="AZ228" s="176">
        <v>34</v>
      </c>
      <c r="BA228" s="167"/>
      <c r="BB228" s="184">
        <v>100.8</v>
      </c>
      <c r="BC228" s="180">
        <v>30.431005857272201</v>
      </c>
      <c r="BD228" s="181" t="s">
        <v>55</v>
      </c>
      <c r="BE228" s="182">
        <v>0.95096893303975705</v>
      </c>
      <c r="BF228" s="183">
        <v>-14.9488916574294</v>
      </c>
      <c r="BG228" s="168">
        <v>5.0000000000000001E-3</v>
      </c>
      <c r="BH228" s="168"/>
      <c r="BI228" s="176">
        <v>6</v>
      </c>
      <c r="BJ228" s="176">
        <v>27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1955.7683099999999</v>
      </c>
      <c r="M229" s="171">
        <v>1788.9398900000001</v>
      </c>
      <c r="N229" s="171">
        <v>3744.7082</v>
      </c>
      <c r="O229" s="166">
        <v>978.44993633586296</v>
      </c>
      <c r="P229" s="172">
        <v>255.06700000000001</v>
      </c>
      <c r="Q229" s="178">
        <v>3.8360506703566601</v>
      </c>
      <c r="R229" s="179">
        <v>2678.71045758233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1727.88093</v>
      </c>
      <c r="Y229" s="166">
        <v>451.47576143702003</v>
      </c>
      <c r="Z229" s="177">
        <v>573</v>
      </c>
      <c r="AA229" s="188">
        <v>0.78791581402621202</v>
      </c>
      <c r="AB229" s="171">
        <v>-666.84949928064702</v>
      </c>
      <c r="AC229" s="168"/>
      <c r="AD229" s="168"/>
      <c r="AE229" s="176">
        <v>466</v>
      </c>
      <c r="AF229" s="176">
        <v>904</v>
      </c>
      <c r="AG229" s="167"/>
      <c r="AH229" s="180">
        <v>110.8</v>
      </c>
      <c r="AI229" s="166">
        <v>28.950787926817299</v>
      </c>
      <c r="AJ229" s="181" t="s">
        <v>53</v>
      </c>
      <c r="AK229" s="173">
        <v>0.45953631629868702</v>
      </c>
      <c r="AL229" s="174">
        <v>-152.494968664364</v>
      </c>
      <c r="AM229" s="168"/>
      <c r="AN229" s="168"/>
      <c r="AO229" s="176">
        <v>131</v>
      </c>
      <c r="AP229" s="176">
        <v>179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-56.868563470314797</v>
      </c>
      <c r="AW229" s="168"/>
      <c r="AX229" s="168"/>
      <c r="AY229" s="176">
        <v>52</v>
      </c>
      <c r="AZ229" s="176">
        <v>64</v>
      </c>
      <c r="BA229" s="167"/>
      <c r="BB229" s="184">
        <v>97.6</v>
      </c>
      <c r="BC229" s="180">
        <v>25.5017770907704</v>
      </c>
      <c r="BD229" s="181" t="s">
        <v>55</v>
      </c>
      <c r="BE229" s="188">
        <v>0.79693053408657599</v>
      </c>
      <c r="BF229" s="171">
        <v>-36.1371269406295</v>
      </c>
      <c r="BG229" s="168"/>
      <c r="BH229" s="168"/>
      <c r="BI229" s="176">
        <v>25</v>
      </c>
      <c r="BJ229" s="176">
        <v>50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4.2000000000000003E-2</v>
      </c>
      <c r="G230" s="168">
        <v>3.2000000000000001E-2</v>
      </c>
      <c r="H230" s="169"/>
      <c r="I230" s="170">
        <v>5</v>
      </c>
      <c r="J230" s="170">
        <v>5</v>
      </c>
      <c r="K230" s="167"/>
      <c r="L230" s="171">
        <v>3584.4030400000001</v>
      </c>
      <c r="M230" s="171">
        <v>3683.1307499999998</v>
      </c>
      <c r="N230" s="171">
        <v>7267.5337900000004</v>
      </c>
      <c r="O230" s="166">
        <v>1206.7125241763299</v>
      </c>
      <c r="P230" s="172">
        <v>287.5</v>
      </c>
      <c r="Q230" s="178">
        <v>4.1972609536567997</v>
      </c>
      <c r="R230" s="179">
        <v>5376.7419173227199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3503.1975849999999</v>
      </c>
      <c r="Y230" s="166">
        <v>581.67633238947496</v>
      </c>
      <c r="Z230" s="177">
        <v>573</v>
      </c>
      <c r="AA230" s="182">
        <v>1.0151419413428899</v>
      </c>
      <c r="AB230" s="183">
        <v>-265.23282558811798</v>
      </c>
      <c r="AC230" s="168">
        <v>1.2E-2</v>
      </c>
      <c r="AD230" s="168">
        <v>2E-3</v>
      </c>
      <c r="AE230" s="176">
        <v>0</v>
      </c>
      <c r="AF230" s="176">
        <v>638</v>
      </c>
      <c r="AG230" s="167"/>
      <c r="AH230" s="180">
        <v>322.35000000000002</v>
      </c>
      <c r="AI230" s="166">
        <v>53.523491380731599</v>
      </c>
      <c r="AJ230" s="181" t="s">
        <v>53</v>
      </c>
      <c r="AK230" s="188">
        <v>0.84957922826558097</v>
      </c>
      <c r="AL230" s="171">
        <v>-91.980045143196094</v>
      </c>
      <c r="AM230" s="168"/>
      <c r="AN230" s="168"/>
      <c r="AO230" s="176">
        <v>58</v>
      </c>
      <c r="AP230" s="176">
        <v>133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-57.526678131605401</v>
      </c>
      <c r="AW230" s="168"/>
      <c r="AX230" s="168"/>
      <c r="AY230" s="176">
        <v>49</v>
      </c>
      <c r="AZ230" s="176">
        <v>68</v>
      </c>
      <c r="BA230" s="167"/>
      <c r="BB230" s="184">
        <v>242.2</v>
      </c>
      <c r="BC230" s="180">
        <v>40.215261710603997</v>
      </c>
      <c r="BD230" s="181" t="s">
        <v>55</v>
      </c>
      <c r="BE230" s="178">
        <v>1.25672692845637</v>
      </c>
      <c r="BF230" s="179">
        <v>31.746643736789299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3471.5504000000001</v>
      </c>
      <c r="M231" s="171">
        <v>2040.64696</v>
      </c>
      <c r="N231" s="171">
        <v>5512.1973600000001</v>
      </c>
      <c r="O231" s="166">
        <v>966.25960104659498</v>
      </c>
      <c r="P231" s="172">
        <v>221.803</v>
      </c>
      <c r="Q231" s="178">
        <v>4.3563865278945499</v>
      </c>
      <c r="R231" s="179">
        <v>4130.47434745796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2936.9269850000001</v>
      </c>
      <c r="Y231" s="166">
        <v>514.82806428924403</v>
      </c>
      <c r="Z231" s="177">
        <v>573</v>
      </c>
      <c r="AA231" s="188">
        <v>0.89847829718890704</v>
      </c>
      <c r="AB231" s="171">
        <v>-632.57967715779796</v>
      </c>
      <c r="AC231" s="168"/>
      <c r="AD231" s="168"/>
      <c r="AE231" s="176">
        <v>332</v>
      </c>
      <c r="AF231" s="176">
        <v>986</v>
      </c>
      <c r="AG231" s="167"/>
      <c r="AH231" s="180">
        <v>271.14999999999998</v>
      </c>
      <c r="AI231" s="166">
        <v>47.531188328820001</v>
      </c>
      <c r="AJ231" s="181" t="s">
        <v>53</v>
      </c>
      <c r="AK231" s="188">
        <v>0.75446330680666596</v>
      </c>
      <c r="AL231" s="171">
        <v>-121.3088476718</v>
      </c>
      <c r="AM231" s="168"/>
      <c r="AN231" s="168"/>
      <c r="AO231" s="176">
        <v>89</v>
      </c>
      <c r="AP231" s="176">
        <v>161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-78.072088297600004</v>
      </c>
      <c r="AW231" s="168"/>
      <c r="AX231" s="168"/>
      <c r="AY231" s="176">
        <v>70</v>
      </c>
      <c r="AZ231" s="176">
        <v>88</v>
      </c>
      <c r="BA231" s="167"/>
      <c r="BB231" s="184">
        <v>249.6</v>
      </c>
      <c r="BC231" s="180">
        <v>43.753585125847202</v>
      </c>
      <c r="BD231" s="181" t="s">
        <v>55</v>
      </c>
      <c r="BE231" s="178">
        <v>1.36729953518272</v>
      </c>
      <c r="BF231" s="179">
        <v>50.255823404800097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6.3E-2</v>
      </c>
      <c r="G232" s="168">
        <v>5.2999999999999999E-2</v>
      </c>
      <c r="H232" s="169"/>
      <c r="I232" s="170">
        <v>6</v>
      </c>
      <c r="J232" s="170">
        <v>6</v>
      </c>
      <c r="K232" s="167"/>
      <c r="L232" s="171">
        <v>453.65481999999997</v>
      </c>
      <c r="M232" s="171">
        <v>514.88748999999996</v>
      </c>
      <c r="N232" s="171">
        <v>968.54231000000004</v>
      </c>
      <c r="O232" s="166">
        <v>394.31094944000603</v>
      </c>
      <c r="P232" s="172">
        <v>232.92099999999999</v>
      </c>
      <c r="Q232" s="178">
        <v>1.6928956574976299</v>
      </c>
      <c r="R232" s="179">
        <v>343.78543391268499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2000.6537499999999</v>
      </c>
      <c r="Y232" s="166">
        <v>814.50203209316396</v>
      </c>
      <c r="Z232" s="177">
        <v>573</v>
      </c>
      <c r="AA232" s="178">
        <v>1.4214695149968</v>
      </c>
      <c r="AB232" s="179">
        <v>463.71337108169001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158.69999999999999</v>
      </c>
      <c r="AI232" s="166">
        <v>64.609616978042894</v>
      </c>
      <c r="AJ232" s="181" t="s">
        <v>53</v>
      </c>
      <c r="AK232" s="182">
        <v>1.0255494758419501</v>
      </c>
      <c r="AL232" s="183">
        <v>-10.2829735983482</v>
      </c>
      <c r="AM232" s="168">
        <v>1.2999999999999999E-2</v>
      </c>
      <c r="AN232" s="168">
        <v>3.0000000000000001E-3</v>
      </c>
      <c r="AO232" s="176">
        <v>0</v>
      </c>
      <c r="AP232" s="176">
        <v>27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-33.916310755136102</v>
      </c>
      <c r="AW232" s="168"/>
      <c r="AX232" s="168"/>
      <c r="AY232" s="176">
        <v>31</v>
      </c>
      <c r="AZ232" s="176">
        <v>39</v>
      </c>
      <c r="BA232" s="167"/>
      <c r="BB232" s="184">
        <v>96.6</v>
      </c>
      <c r="BC232" s="180">
        <v>39.327592943156503</v>
      </c>
      <c r="BD232" s="181" t="s">
        <v>55</v>
      </c>
      <c r="BE232" s="178">
        <v>1.2289872794736401</v>
      </c>
      <c r="BF232" s="179">
        <v>10.7673784897279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4.3999999999999997E-2</v>
      </c>
      <c r="G233" s="168">
        <v>3.4000000000000002E-2</v>
      </c>
      <c r="H233" s="169"/>
      <c r="I233" s="170">
        <v>4</v>
      </c>
      <c r="J233" s="170">
        <v>4</v>
      </c>
      <c r="K233" s="167"/>
      <c r="L233" s="171">
        <v>995.75178000000005</v>
      </c>
      <c r="M233" s="171">
        <v>1654.8892499999999</v>
      </c>
      <c r="N233" s="171">
        <v>2650.6410299999998</v>
      </c>
      <c r="O233" s="166">
        <v>796.86389208640605</v>
      </c>
      <c r="P233" s="172">
        <v>222.845</v>
      </c>
      <c r="Q233" s="178">
        <v>3.5758661495048401</v>
      </c>
      <c r="R233" s="179">
        <v>1841.18679325212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1977.1868300000001</v>
      </c>
      <c r="Y233" s="166">
        <v>594.40292929283703</v>
      </c>
      <c r="Z233" s="177">
        <v>573</v>
      </c>
      <c r="AA233" s="182">
        <v>1.03735240714282</v>
      </c>
      <c r="AB233" s="183">
        <v>-104.15795070646401</v>
      </c>
      <c r="AC233" s="168">
        <v>1.4E-2</v>
      </c>
      <c r="AD233" s="168">
        <v>4.0000000000000001E-3</v>
      </c>
      <c r="AE233" s="176">
        <v>0</v>
      </c>
      <c r="AF233" s="176">
        <v>311</v>
      </c>
      <c r="AG233" s="167"/>
      <c r="AH233" s="180">
        <v>186.65</v>
      </c>
      <c r="AI233" s="166">
        <v>56.112707746747503</v>
      </c>
      <c r="AJ233" s="181" t="s">
        <v>53</v>
      </c>
      <c r="AK233" s="188">
        <v>0.89067790074202302</v>
      </c>
      <c r="AL233" s="171">
        <v>-42.188954946784101</v>
      </c>
      <c r="AM233" s="168"/>
      <c r="AN233" s="168"/>
      <c r="AO233" s="176">
        <v>23</v>
      </c>
      <c r="AP233" s="176">
        <v>65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-28.917829827754701</v>
      </c>
      <c r="AW233" s="168"/>
      <c r="AX233" s="168"/>
      <c r="AY233" s="176">
        <v>25</v>
      </c>
      <c r="AZ233" s="176">
        <v>35</v>
      </c>
      <c r="BA233" s="167"/>
      <c r="BB233" s="184">
        <v>158.6</v>
      </c>
      <c r="BC233" s="180">
        <v>47.680018476475503</v>
      </c>
      <c r="BD233" s="181" t="s">
        <v>55</v>
      </c>
      <c r="BE233" s="178">
        <v>1.4900005773898599</v>
      </c>
      <c r="BF233" s="179">
        <v>42.3643403444906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0.04</v>
      </c>
      <c r="G234" s="168">
        <v>0.03</v>
      </c>
      <c r="H234" s="169"/>
      <c r="I234" s="170">
        <v>5</v>
      </c>
      <c r="J234" s="170">
        <v>4</v>
      </c>
      <c r="K234" s="167"/>
      <c r="L234" s="171">
        <v>1235.28027</v>
      </c>
      <c r="M234" s="171">
        <v>788.38747000000001</v>
      </c>
      <c r="N234" s="171">
        <v>2023.6677400000001</v>
      </c>
      <c r="O234" s="166">
        <v>889.63590527179895</v>
      </c>
      <c r="P234" s="172">
        <v>212.5</v>
      </c>
      <c r="Q234" s="178">
        <v>4.1865219071614099</v>
      </c>
      <c r="R234" s="179">
        <v>1495.82022813105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1678.911515</v>
      </c>
      <c r="Y234" s="166">
        <v>738.07569098189595</v>
      </c>
      <c r="Z234" s="177">
        <v>573</v>
      </c>
      <c r="AA234" s="178">
        <v>1.28809021113769</v>
      </c>
      <c r="AB234" s="179">
        <v>255.586224172198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119.8</v>
      </c>
      <c r="AI234" s="166">
        <v>52.665948735023797</v>
      </c>
      <c r="AJ234" s="181" t="s">
        <v>53</v>
      </c>
      <c r="AK234" s="188">
        <v>0.83596744023847303</v>
      </c>
      <c r="AL234" s="171">
        <v>-36.691262342323803</v>
      </c>
      <c r="AM234" s="168"/>
      <c r="AN234" s="168"/>
      <c r="AO234" s="176">
        <v>24</v>
      </c>
      <c r="AP234" s="176">
        <v>53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-20.143812658367899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-6.8876253167358801</v>
      </c>
      <c r="BG234" s="168">
        <v>0.01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5.5E-2</v>
      </c>
      <c r="H235" s="169"/>
      <c r="I235" s="170">
        <v>5</v>
      </c>
      <c r="J235" s="170">
        <v>5</v>
      </c>
      <c r="K235" s="167"/>
      <c r="L235" s="171">
        <v>1175.88912</v>
      </c>
      <c r="M235" s="171">
        <v>1777.44262</v>
      </c>
      <c r="N235" s="171">
        <v>2953.3317400000001</v>
      </c>
      <c r="O235" s="166">
        <v>1005.3436564336</v>
      </c>
      <c r="P235" s="172">
        <v>229.05500000000001</v>
      </c>
      <c r="Q235" s="178">
        <v>4.3890928223946197</v>
      </c>
      <c r="R235" s="179">
        <v>2218.5470383357301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1879.09563</v>
      </c>
      <c r="Y235" s="166">
        <v>639.66294265763599</v>
      </c>
      <c r="Z235" s="177">
        <v>573</v>
      </c>
      <c r="AA235" s="178">
        <v>1.1163402140621901</v>
      </c>
      <c r="AB235" s="179">
        <v>40.971013407371899</v>
      </c>
      <c r="AC235" s="168">
        <v>0.02</v>
      </c>
      <c r="AD235" s="168">
        <v>1.2E-2</v>
      </c>
      <c r="AE235" s="176">
        <v>0</v>
      </c>
      <c r="AF235" s="176">
        <v>141</v>
      </c>
      <c r="AG235" s="167"/>
      <c r="AH235" s="180">
        <v>210</v>
      </c>
      <c r="AI235" s="166">
        <v>71.486099916108898</v>
      </c>
      <c r="AJ235" s="181" t="s">
        <v>53</v>
      </c>
      <c r="AK235" s="178">
        <v>1.1346999986684001</v>
      </c>
      <c r="AL235" s="179">
        <v>7.9025290657319802</v>
      </c>
      <c r="AM235" s="168">
        <v>0.02</v>
      </c>
      <c r="AN235" s="168">
        <v>1.2999999999999999E-2</v>
      </c>
      <c r="AO235" s="176">
        <v>0</v>
      </c>
      <c r="AP235" s="176">
        <v>13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-26.226341824576</v>
      </c>
      <c r="AW235" s="168"/>
      <c r="AX235" s="168"/>
      <c r="AY235" s="176">
        <v>22</v>
      </c>
      <c r="AZ235" s="176">
        <v>32</v>
      </c>
      <c r="BA235" s="167"/>
      <c r="BB235" s="184">
        <v>123.6</v>
      </c>
      <c r="BC235" s="180">
        <v>42.074675950624098</v>
      </c>
      <c r="BD235" s="181" t="s">
        <v>55</v>
      </c>
      <c r="BE235" s="178">
        <v>1.3148336234569999</v>
      </c>
      <c r="BF235" s="179">
        <v>20.947316350847998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1795.58215</v>
      </c>
      <c r="M236" s="171">
        <v>-126.78068</v>
      </c>
      <c r="N236" s="171">
        <v>1668.8014700000001</v>
      </c>
      <c r="O236" s="166">
        <v>514.19013669884498</v>
      </c>
      <c r="P236" s="172">
        <v>242.61199999999999</v>
      </c>
      <c r="Q236" s="178">
        <v>2.1193928441249601</v>
      </c>
      <c r="R236" s="179">
        <v>808.96502660935096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1229.027525</v>
      </c>
      <c r="Y236" s="166">
        <v>378.68724497611601</v>
      </c>
      <c r="Z236" s="177">
        <v>573</v>
      </c>
      <c r="AA236" s="173">
        <v>0.66088524428641604</v>
      </c>
      <c r="AB236" s="174">
        <v>-801.73056636745901</v>
      </c>
      <c r="AC236" s="168"/>
      <c r="AD236" s="168"/>
      <c r="AE236" s="176">
        <v>631</v>
      </c>
      <c r="AF236" s="176">
        <v>1003</v>
      </c>
      <c r="AG236" s="167"/>
      <c r="AH236" s="180">
        <v>138.30000000000001</v>
      </c>
      <c r="AI236" s="166">
        <v>42.612915426932297</v>
      </c>
      <c r="AJ236" s="181" t="s">
        <v>53</v>
      </c>
      <c r="AK236" s="173">
        <v>0.676395482967179</v>
      </c>
      <c r="AL236" s="174">
        <v>-84.977067637259793</v>
      </c>
      <c r="AM236" s="168"/>
      <c r="AN236" s="168"/>
      <c r="AO236" s="176">
        <v>67</v>
      </c>
      <c r="AP236" s="176">
        <v>108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-44.905287018986598</v>
      </c>
      <c r="AW236" s="168"/>
      <c r="AX236" s="168"/>
      <c r="AY236" s="176">
        <v>41</v>
      </c>
      <c r="AZ236" s="176">
        <v>51</v>
      </c>
      <c r="BA236" s="167"/>
      <c r="BB236" s="184">
        <v>79</v>
      </c>
      <c r="BC236" s="180">
        <v>24.341433974892599</v>
      </c>
      <c r="BD236" s="181" t="s">
        <v>55</v>
      </c>
      <c r="BE236" s="188">
        <v>0.76066981171539405</v>
      </c>
      <c r="BF236" s="171">
        <v>-34.410574037973298</v>
      </c>
      <c r="BG236" s="168"/>
      <c r="BH236" s="168"/>
      <c r="BI236" s="176">
        <v>25</v>
      </c>
      <c r="BJ236" s="176">
        <v>46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6.0999999999999999E-2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1844.8951500000001</v>
      </c>
      <c r="M237" s="171">
        <v>1835.6639</v>
      </c>
      <c r="N237" s="171">
        <v>3680.5590499999998</v>
      </c>
      <c r="O237" s="166">
        <v>1288.6747831458999</v>
      </c>
      <c r="P237" s="172">
        <v>215.88200000000001</v>
      </c>
      <c r="Q237" s="178">
        <v>5.9693479917079699</v>
      </c>
      <c r="R237" s="179">
        <v>3007.2576294456899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1640.8411599999999</v>
      </c>
      <c r="Y237" s="166">
        <v>574.50800199493199</v>
      </c>
      <c r="Z237" s="177">
        <v>573</v>
      </c>
      <c r="AA237" s="182">
        <v>1.0026317661342601</v>
      </c>
      <c r="AB237" s="183">
        <v>-146.25416975246199</v>
      </c>
      <c r="AC237" s="168">
        <v>0.01</v>
      </c>
      <c r="AD237" s="168">
        <v>1E-3</v>
      </c>
      <c r="AE237" s="176">
        <v>0</v>
      </c>
      <c r="AF237" s="176">
        <v>323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-14.9869210722603</v>
      </c>
      <c r="AM237" s="168">
        <v>1.0999999999999999E-2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2.89855972767994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31.797119455359901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0.03</v>
      </c>
      <c r="H238" s="169"/>
      <c r="I238" s="170">
        <v>4</v>
      </c>
      <c r="J238" s="170">
        <v>3</v>
      </c>
      <c r="K238" s="167"/>
      <c r="L238" s="171">
        <v>6734.0102999999999</v>
      </c>
      <c r="M238" s="171">
        <v>-1971.1082100000001</v>
      </c>
      <c r="N238" s="171">
        <v>4762.9020899999996</v>
      </c>
      <c r="O238" s="166">
        <v>517.62574498504705</v>
      </c>
      <c r="P238" s="172">
        <v>232.92099999999999</v>
      </c>
      <c r="Q238" s="178">
        <v>2.2223232125271899</v>
      </c>
      <c r="R238" s="179">
        <v>2422.5183632038402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5144.4683949999999</v>
      </c>
      <c r="Y238" s="166">
        <v>559.09385395615004</v>
      </c>
      <c r="Z238" s="177">
        <v>573</v>
      </c>
      <c r="AA238" s="182">
        <v>0.97573098421666704</v>
      </c>
      <c r="AB238" s="183">
        <v>-613.01966083952004</v>
      </c>
      <c r="AC238" s="168">
        <v>7.0000000000000001E-3</v>
      </c>
      <c r="AD238" s="168"/>
      <c r="AE238" s="176">
        <v>128</v>
      </c>
      <c r="AF238" s="176">
        <v>1183</v>
      </c>
      <c r="AG238" s="167"/>
      <c r="AH238" s="180">
        <v>525.79999999999995</v>
      </c>
      <c r="AI238" s="166">
        <v>57.143231494212301</v>
      </c>
      <c r="AJ238" s="181" t="s">
        <v>53</v>
      </c>
      <c r="AK238" s="188">
        <v>0.90703542054305197</v>
      </c>
      <c r="AL238" s="171">
        <v>-107.22224697711999</v>
      </c>
      <c r="AM238" s="168">
        <v>0</v>
      </c>
      <c r="AN238" s="168"/>
      <c r="AO238" s="176">
        <v>54</v>
      </c>
      <c r="AP238" s="176">
        <v>170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-111.96755478784</v>
      </c>
      <c r="AW238" s="168"/>
      <c r="AX238" s="168"/>
      <c r="AY238" s="176">
        <v>99</v>
      </c>
      <c r="AZ238" s="176">
        <v>128</v>
      </c>
      <c r="BA238" s="167"/>
      <c r="BB238" s="184">
        <v>356</v>
      </c>
      <c r="BC238" s="180">
        <v>38.689597588321703</v>
      </c>
      <c r="BD238" s="181" t="s">
        <v>55</v>
      </c>
      <c r="BE238" s="178">
        <v>1.2090499246350499</v>
      </c>
      <c r="BF238" s="179">
        <v>34.464890424319996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0.05</v>
      </c>
      <c r="G239" s="168">
        <v>3.4000000000000002E-2</v>
      </c>
      <c r="H239" s="169"/>
      <c r="I239" s="170">
        <v>4</v>
      </c>
      <c r="J239" s="170">
        <v>4</v>
      </c>
      <c r="K239" s="167"/>
      <c r="L239" s="171">
        <v>1761.67652</v>
      </c>
      <c r="M239" s="171">
        <v>-20.295839999999998</v>
      </c>
      <c r="N239" s="171">
        <v>1741.38068</v>
      </c>
      <c r="O239" s="166">
        <v>698.10226078601204</v>
      </c>
      <c r="P239" s="172">
        <v>245.339</v>
      </c>
      <c r="Q239" s="178">
        <v>2.8454597955727001</v>
      </c>
      <c r="R239" s="179">
        <v>1073.0923051233999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1639.890635</v>
      </c>
      <c r="Y239" s="166">
        <v>657.415907322061</v>
      </c>
      <c r="Z239" s="177">
        <v>573</v>
      </c>
      <c r="AA239" s="178">
        <v>1.1473227003875399</v>
      </c>
      <c r="AB239" s="179">
        <v>79.073810914574807</v>
      </c>
      <c r="AC239" s="168">
        <v>0.02</v>
      </c>
      <c r="AD239" s="168">
        <v>1.4999999999999999E-2</v>
      </c>
      <c r="AE239" s="176">
        <v>0</v>
      </c>
      <c r="AF239" s="176">
        <v>76</v>
      </c>
      <c r="AG239" s="167"/>
      <c r="AH239" s="180">
        <v>85.7</v>
      </c>
      <c r="AI239" s="166">
        <v>34.356280873267302</v>
      </c>
      <c r="AJ239" s="181" t="s">
        <v>53</v>
      </c>
      <c r="AK239" s="173">
        <v>0.54533779163916296</v>
      </c>
      <c r="AL239" s="174">
        <v>-85.908132491067704</v>
      </c>
      <c r="AM239" s="168"/>
      <c r="AN239" s="168"/>
      <c r="AO239" s="176">
        <v>72</v>
      </c>
      <c r="AP239" s="176">
        <v>103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-32.583017775509298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78">
        <v>1.08991993727183</v>
      </c>
      <c r="BF239" s="179">
        <v>-0.16603555101851</v>
      </c>
      <c r="BG239" s="168">
        <v>0.02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-544.05361228436198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-550.37435171430104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-82.682022073300104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-27.030354812266701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-18.460709624533401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3.5999999999999997E-2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6333.7850799999997</v>
      </c>
      <c r="M241" s="171">
        <v>-1794.0409400000001</v>
      </c>
      <c r="N241" s="171">
        <v>4539.7441399999998</v>
      </c>
      <c r="O241" s="166">
        <v>1349.73094492982</v>
      </c>
      <c r="P241" s="172">
        <v>217.09100000000001</v>
      </c>
      <c r="Q241" s="178">
        <v>6.21735099534214</v>
      </c>
      <c r="R241" s="179">
        <v>3742.3948179826398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1718.711845</v>
      </c>
      <c r="Y241" s="166">
        <v>510.99764459719597</v>
      </c>
      <c r="Z241" s="177">
        <v>573</v>
      </c>
      <c r="AA241" s="188">
        <v>0.89179344606840605</v>
      </c>
      <c r="AB241" s="171">
        <v>-385.84873796265902</v>
      </c>
      <c r="AC241" s="168"/>
      <c r="AD241" s="168"/>
      <c r="AE241" s="176">
        <v>209</v>
      </c>
      <c r="AF241" s="176">
        <v>594</v>
      </c>
      <c r="AG241" s="167"/>
      <c r="AH241" s="180">
        <v>205.2</v>
      </c>
      <c r="AI241" s="166">
        <v>61.008898598324798</v>
      </c>
      <c r="AJ241" s="181" t="s">
        <v>53</v>
      </c>
      <c r="AK241" s="182">
        <v>0.96839521584642496</v>
      </c>
      <c r="AL241" s="183">
        <v>-26.191477707936301</v>
      </c>
      <c r="AM241" s="168">
        <v>6.0000000000000001E-3</v>
      </c>
      <c r="AN241" s="168"/>
      <c r="AO241" s="176">
        <v>7</v>
      </c>
      <c r="AP241" s="176">
        <v>50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-37.266089576618803</v>
      </c>
      <c r="AW241" s="168"/>
      <c r="AX241" s="168"/>
      <c r="AY241" s="176">
        <v>33</v>
      </c>
      <c r="AZ241" s="176">
        <v>44</v>
      </c>
      <c r="BA241" s="167"/>
      <c r="BB241" s="184">
        <v>139</v>
      </c>
      <c r="BC241" s="180">
        <v>41.326690570990003</v>
      </c>
      <c r="BD241" s="181" t="s">
        <v>55</v>
      </c>
      <c r="BE241" s="178">
        <v>1.29145908034344</v>
      </c>
      <c r="BF241" s="179">
        <v>21.4678208467625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5.0500000000000003E-2</v>
      </c>
      <c r="G242" s="168">
        <v>2.7E-2</v>
      </c>
      <c r="H242" s="169"/>
      <c r="I242" s="170">
        <v>5</v>
      </c>
      <c r="J242" s="170">
        <v>4</v>
      </c>
      <c r="K242" s="167"/>
      <c r="L242" s="171">
        <v>89.735259999999997</v>
      </c>
      <c r="M242" s="171">
        <v>451.88297999999998</v>
      </c>
      <c r="N242" s="171">
        <v>541.61824000000001</v>
      </c>
      <c r="O242" s="166">
        <v>233.68662745010101</v>
      </c>
      <c r="P242" s="172">
        <v>215.88200000000001</v>
      </c>
      <c r="Q242" s="182">
        <v>1.08247388596595</v>
      </c>
      <c r="R242" s="183">
        <v>-4.7664125518908804</v>
      </c>
      <c r="S242" s="168">
        <v>9.4999999999999998E-3</v>
      </c>
      <c r="T242" s="168">
        <v>4.0000000000000001E-3</v>
      </c>
      <c r="U242" s="175">
        <v>0</v>
      </c>
      <c r="V242" s="176">
        <v>59</v>
      </c>
      <c r="W242" s="167"/>
      <c r="X242" s="175">
        <v>1304.2176850000001</v>
      </c>
      <c r="Y242" s="166">
        <v>562.71781443037798</v>
      </c>
      <c r="Z242" s="177">
        <v>573</v>
      </c>
      <c r="AA242" s="182">
        <v>0.98205552256610396</v>
      </c>
      <c r="AB242" s="183">
        <v>-146.01163431441</v>
      </c>
      <c r="AC242" s="168">
        <v>8.0000000000000002E-3</v>
      </c>
      <c r="AD242" s="168"/>
      <c r="AE242" s="176">
        <v>24</v>
      </c>
      <c r="AF242" s="176">
        <v>290</v>
      </c>
      <c r="AG242" s="167"/>
      <c r="AH242" s="180">
        <v>150.69999999999999</v>
      </c>
      <c r="AI242" s="166">
        <v>65.021028015471103</v>
      </c>
      <c r="AJ242" s="181" t="s">
        <v>53</v>
      </c>
      <c r="AK242" s="182">
        <v>1.03207980976938</v>
      </c>
      <c r="AL242" s="183">
        <v>-8.7492968879717807</v>
      </c>
      <c r="AM242" s="168">
        <v>1.2999999999999999E-2</v>
      </c>
      <c r="AN242" s="168">
        <v>3.0000000000000001E-3</v>
      </c>
      <c r="AO242" s="176">
        <v>0</v>
      </c>
      <c r="AP242" s="176">
        <v>25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-13.695059527103901</v>
      </c>
      <c r="AW242" s="168"/>
      <c r="AX242" s="168"/>
      <c r="AY242" s="176">
        <v>11</v>
      </c>
      <c r="AZ242" s="176">
        <v>18</v>
      </c>
      <c r="BA242" s="167"/>
      <c r="BB242" s="184">
        <v>109.2</v>
      </c>
      <c r="BC242" s="180">
        <v>47.115436358921301</v>
      </c>
      <c r="BD242" s="181" t="s">
        <v>55</v>
      </c>
      <c r="BE242" s="178">
        <v>1.47235738621629</v>
      </c>
      <c r="BF242" s="179">
        <v>28.209880945792101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3.5999999999999997E-2</v>
      </c>
      <c r="H243" s="169"/>
      <c r="I243" s="170">
        <v>5</v>
      </c>
      <c r="J243" s="170">
        <v>5</v>
      </c>
      <c r="K243" s="167"/>
      <c r="L243" s="171">
        <v>1367.15347</v>
      </c>
      <c r="M243" s="171">
        <v>1640.3196</v>
      </c>
      <c r="N243" s="171">
        <v>3007.47307</v>
      </c>
      <c r="O243" s="166">
        <v>1077.8416740078201</v>
      </c>
      <c r="P243" s="172">
        <v>245.339</v>
      </c>
      <c r="Q243" s="178">
        <v>4.3932749135189297</v>
      </c>
      <c r="R243" s="179">
        <v>2259.93036960262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2007.08969</v>
      </c>
      <c r="Y243" s="166">
        <v>719.31646967447</v>
      </c>
      <c r="Z243" s="177">
        <v>573</v>
      </c>
      <c r="AA243" s="178">
        <v>1.2553516050165301</v>
      </c>
      <c r="AB243" s="179">
        <v>261.17091097303302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-74.409656332807998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-35.951658751189299</v>
      </c>
      <c r="AW243" s="168"/>
      <c r="AX243" s="168"/>
      <c r="AY243" s="176">
        <v>32</v>
      </c>
      <c r="AZ243" s="176">
        <v>41</v>
      </c>
      <c r="BA243" s="167"/>
      <c r="BB243" s="184">
        <v>94.2</v>
      </c>
      <c r="BC243" s="180">
        <v>33.760131289068099</v>
      </c>
      <c r="BD243" s="181" t="s">
        <v>55</v>
      </c>
      <c r="BE243" s="182">
        <v>1.0550041027833801</v>
      </c>
      <c r="BF243" s="183">
        <v>-3.3033175023786301</v>
      </c>
      <c r="BG243" s="168">
        <v>1.6E-2</v>
      </c>
      <c r="BH243" s="168">
        <v>6.0000000000000001E-3</v>
      </c>
      <c r="BI243" s="176">
        <v>0</v>
      </c>
      <c r="BJ243" s="176">
        <v>13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3.1E-2</v>
      </c>
      <c r="G244" s="168">
        <v>1.2999999999999999E-2</v>
      </c>
      <c r="H244" s="169"/>
      <c r="I244" s="170">
        <v>4</v>
      </c>
      <c r="J244" s="170">
        <v>3</v>
      </c>
      <c r="K244" s="167"/>
      <c r="L244" s="171">
        <v>1475.9645399999999</v>
      </c>
      <c r="M244" s="171">
        <v>1816.46792</v>
      </c>
      <c r="N244" s="171">
        <v>3292.43246</v>
      </c>
      <c r="O244" s="166">
        <v>920.07994699394703</v>
      </c>
      <c r="P244" s="172">
        <v>213.536</v>
      </c>
      <c r="Q244" s="178">
        <v>4.3087814091953902</v>
      </c>
      <c r="R244" s="179">
        <v>2458.01179557567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2013.4589000000001</v>
      </c>
      <c r="Y244" s="166">
        <v>562.66701913954796</v>
      </c>
      <c r="Z244" s="177">
        <v>573</v>
      </c>
      <c r="AA244" s="182">
        <v>0.98196687458908904</v>
      </c>
      <c r="AB244" s="183">
        <v>-225.61573245138399</v>
      </c>
      <c r="AC244" s="168">
        <v>8.0000000000000002E-3</v>
      </c>
      <c r="AD244" s="168"/>
      <c r="AE244" s="176">
        <v>37</v>
      </c>
      <c r="AF244" s="176">
        <v>448</v>
      </c>
      <c r="AG244" s="167"/>
      <c r="AH244" s="180">
        <v>170.05</v>
      </c>
      <c r="AI244" s="166">
        <v>47.5209732886428</v>
      </c>
      <c r="AJ244" s="181" t="s">
        <v>53</v>
      </c>
      <c r="AK244" s="188">
        <v>0.75430116331179098</v>
      </c>
      <c r="AL244" s="171">
        <v>-76.130980531304004</v>
      </c>
      <c r="AM244" s="168"/>
      <c r="AN244" s="168"/>
      <c r="AO244" s="176">
        <v>56</v>
      </c>
      <c r="AP244" s="176">
        <v>101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-22.722153785728</v>
      </c>
      <c r="AW244" s="168"/>
      <c r="AX244" s="168"/>
      <c r="AY244" s="176">
        <v>18</v>
      </c>
      <c r="AZ244" s="176">
        <v>29</v>
      </c>
      <c r="BA244" s="167"/>
      <c r="BB244" s="184">
        <v>117.8</v>
      </c>
      <c r="BC244" s="180">
        <v>32.919556915037496</v>
      </c>
      <c r="BD244" s="181" t="s">
        <v>55</v>
      </c>
      <c r="BE244" s="182">
        <v>1.02873615359492</v>
      </c>
      <c r="BF244" s="183">
        <v>-7.2443075714560301</v>
      </c>
      <c r="BG244" s="168">
        <v>1.2999999999999999E-2</v>
      </c>
      <c r="BH244" s="168">
        <v>3.0000000000000001E-3</v>
      </c>
      <c r="BI244" s="176">
        <v>0</v>
      </c>
      <c r="BJ244" s="176">
        <v>20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3.0000000000000001E-3</v>
      </c>
      <c r="G245" s="168"/>
      <c r="H245" s="169"/>
      <c r="I245" s="170">
        <v>3</v>
      </c>
      <c r="J245" s="170">
        <v>2</v>
      </c>
      <c r="K245" s="167"/>
      <c r="L245" s="171">
        <v>851.51138000000003</v>
      </c>
      <c r="M245" s="171">
        <v>-600.48087999999996</v>
      </c>
      <c r="N245" s="171">
        <v>251.03049999999999</v>
      </c>
      <c r="O245" s="166">
        <v>81.498037605819306</v>
      </c>
      <c r="P245" s="172">
        <v>252.38499999999999</v>
      </c>
      <c r="Q245" s="173">
        <v>0.32291157400724801</v>
      </c>
      <c r="R245" s="174">
        <v>-597.88706154224201</v>
      </c>
      <c r="S245" s="168"/>
      <c r="T245" s="168"/>
      <c r="U245" s="175">
        <v>527</v>
      </c>
      <c r="V245" s="176">
        <v>682</v>
      </c>
      <c r="W245" s="167"/>
      <c r="X245" s="175">
        <v>1091.3798200000001</v>
      </c>
      <c r="Y245" s="166">
        <v>354.32074434218998</v>
      </c>
      <c r="Z245" s="177">
        <v>573</v>
      </c>
      <c r="AA245" s="173">
        <v>0.61836081037031498</v>
      </c>
      <c r="AB245" s="174">
        <v>-835.95248090419295</v>
      </c>
      <c r="AC245" s="168"/>
      <c r="AD245" s="168"/>
      <c r="AE245" s="176">
        <v>674</v>
      </c>
      <c r="AF245" s="176">
        <v>1027</v>
      </c>
      <c r="AG245" s="167"/>
      <c r="AH245" s="180">
        <v>84.6</v>
      </c>
      <c r="AI245" s="166">
        <v>27.465722218823199</v>
      </c>
      <c r="AJ245" s="181" t="s">
        <v>53</v>
      </c>
      <c r="AK245" s="173">
        <v>0.43596384474322603</v>
      </c>
      <c r="AL245" s="174">
        <v>-127.305645649152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-38.517306831530703</v>
      </c>
      <c r="AW245" s="168"/>
      <c r="AX245" s="168"/>
      <c r="AY245" s="176">
        <v>34</v>
      </c>
      <c r="AZ245" s="176">
        <v>44</v>
      </c>
      <c r="BA245" s="167"/>
      <c r="BB245" s="184">
        <v>92.4</v>
      </c>
      <c r="BC245" s="180">
        <v>29.998022848927501</v>
      </c>
      <c r="BD245" s="181" t="s">
        <v>55</v>
      </c>
      <c r="BE245" s="182">
        <v>0.93743821402898497</v>
      </c>
      <c r="BF245" s="183">
        <v>-15.234613663061401</v>
      </c>
      <c r="BG245" s="168">
        <v>3.0000000000000001E-3</v>
      </c>
      <c r="BH245" s="168"/>
      <c r="BI245" s="176">
        <v>7</v>
      </c>
      <c r="BJ245" s="176">
        <v>26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4.2000000000000003E-2</v>
      </c>
      <c r="G246" s="168">
        <v>2.3E-2</v>
      </c>
      <c r="H246" s="169"/>
      <c r="I246" s="170">
        <v>5</v>
      </c>
      <c r="J246" s="170">
        <v>5</v>
      </c>
      <c r="K246" s="167"/>
      <c r="L246" s="171">
        <v>5824.5319</v>
      </c>
      <c r="M246" s="171">
        <v>288.58866999999998</v>
      </c>
      <c r="N246" s="171">
        <v>6113.12057</v>
      </c>
      <c r="O246" s="166">
        <v>1016.79067148129</v>
      </c>
      <c r="P246" s="172">
        <v>220.02799999999999</v>
      </c>
      <c r="Q246" s="178">
        <v>4.6211876283077196</v>
      </c>
      <c r="R246" s="179">
        <v>4668.5725015450098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3495.6385449999998</v>
      </c>
      <c r="Y246" s="166">
        <v>581.42688709089396</v>
      </c>
      <c r="Z246" s="177">
        <v>573</v>
      </c>
      <c r="AA246" s="182">
        <v>1.0147066092336701</v>
      </c>
      <c r="AB246" s="183">
        <v>-266.27377172656202</v>
      </c>
      <c r="AC246" s="168">
        <v>1.2E-2</v>
      </c>
      <c r="AD246" s="168">
        <v>1E-3</v>
      </c>
      <c r="AE246" s="176">
        <v>0</v>
      </c>
      <c r="AF246" s="176">
        <v>639</v>
      </c>
      <c r="AG246" s="167"/>
      <c r="AH246" s="180">
        <v>319.25</v>
      </c>
      <c r="AI246" s="166">
        <v>53.100608462299697</v>
      </c>
      <c r="AJ246" s="181" t="s">
        <v>53</v>
      </c>
      <c r="AK246" s="188">
        <v>0.842866800988884</v>
      </c>
      <c r="AL246" s="171">
        <v>-94.363396079883799</v>
      </c>
      <c r="AM246" s="168"/>
      <c r="AN246" s="168"/>
      <c r="AO246" s="176">
        <v>60</v>
      </c>
      <c r="AP246" s="176">
        <v>136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-72.244672020287894</v>
      </c>
      <c r="AW246" s="168"/>
      <c r="AX246" s="168"/>
      <c r="AY246" s="176">
        <v>64</v>
      </c>
      <c r="AZ246" s="176">
        <v>83</v>
      </c>
      <c r="BA246" s="167"/>
      <c r="BB246" s="184">
        <v>215.2</v>
      </c>
      <c r="BC246" s="180">
        <v>35.794051499097499</v>
      </c>
      <c r="BD246" s="181" t="s">
        <v>55</v>
      </c>
      <c r="BE246" s="178">
        <v>1.1185641093468</v>
      </c>
      <c r="BF246" s="179">
        <v>5.1106559594241201</v>
      </c>
      <c r="BG246" s="168">
        <v>0.02</v>
      </c>
      <c r="BH246" s="168">
        <v>1.2E-2</v>
      </c>
      <c r="BI246" s="176">
        <v>0</v>
      </c>
      <c r="BJ246" s="176">
        <v>16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1.4999999999999999E-2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4780.0293099999999</v>
      </c>
      <c r="M247" s="171">
        <v>2936.8278</v>
      </c>
      <c r="N247" s="171">
        <v>7716.8571099999999</v>
      </c>
      <c r="O247" s="166">
        <v>901.90476361510105</v>
      </c>
      <c r="P247" s="172">
        <v>215.38300000000001</v>
      </c>
      <c r="Q247" s="178">
        <v>4.1874463797751096</v>
      </c>
      <c r="R247" s="179">
        <v>5704.4592904552401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4687.2063950000002</v>
      </c>
      <c r="Y247" s="166">
        <v>547.81547920843502</v>
      </c>
      <c r="Z247" s="177">
        <v>573</v>
      </c>
      <c r="AA247" s="182">
        <v>0.95604795673374299</v>
      </c>
      <c r="AB247" s="183">
        <v>-666.53067152403105</v>
      </c>
      <c r="AC247" s="168">
        <v>5.0000000000000001E-3</v>
      </c>
      <c r="AD247" s="168"/>
      <c r="AE247" s="176">
        <v>216</v>
      </c>
      <c r="AF247" s="176">
        <v>1197</v>
      </c>
      <c r="AG247" s="167"/>
      <c r="AH247" s="180">
        <v>279.89999999999998</v>
      </c>
      <c r="AI247" s="166">
        <v>32.713206910198501</v>
      </c>
      <c r="AJ247" s="181" t="s">
        <v>53</v>
      </c>
      <c r="AK247" s="173">
        <v>0.51925725254283395</v>
      </c>
      <c r="AL247" s="174">
        <v>-308.73077694766801</v>
      </c>
      <c r="AM247" s="168"/>
      <c r="AN247" s="168"/>
      <c r="AO247" s="176">
        <v>260</v>
      </c>
      <c r="AP247" s="176">
        <v>367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-80.993530653376098</v>
      </c>
      <c r="AW247" s="168"/>
      <c r="AX247" s="168"/>
      <c r="AY247" s="176">
        <v>69</v>
      </c>
      <c r="AZ247" s="176">
        <v>96</v>
      </c>
      <c r="BA247" s="167"/>
      <c r="BB247" s="184">
        <v>245.6</v>
      </c>
      <c r="BC247" s="180">
        <v>28.704407349570399</v>
      </c>
      <c r="BD247" s="181" t="s">
        <v>55</v>
      </c>
      <c r="BE247" s="188">
        <v>0.89701272967407597</v>
      </c>
      <c r="BF247" s="171">
        <v>-53.387061306752102</v>
      </c>
      <c r="BG247" s="168"/>
      <c r="BH247" s="168"/>
      <c r="BI247" s="176">
        <v>29</v>
      </c>
      <c r="BJ247" s="176">
        <v>83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4769.5723099999996</v>
      </c>
      <c r="M248" s="171">
        <v>2064.6492899999998</v>
      </c>
      <c r="N248" s="171">
        <v>6834.2215999999999</v>
      </c>
      <c r="O248" s="166">
        <v>891.76236989111806</v>
      </c>
      <c r="P248" s="172">
        <v>245.339</v>
      </c>
      <c r="Q248" s="178">
        <v>3.6348170078590001</v>
      </c>
      <c r="R248" s="179">
        <v>4781.0315849142398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3412.0310599999998</v>
      </c>
      <c r="Y248" s="166">
        <v>445.21835584138898</v>
      </c>
      <c r="Z248" s="177">
        <v>573</v>
      </c>
      <c r="AA248" s="188">
        <v>0.77699538541254498</v>
      </c>
      <c r="AB248" s="171">
        <v>-1383.28431441721</v>
      </c>
      <c r="AC248" s="168"/>
      <c r="AD248" s="168"/>
      <c r="AE248" s="176">
        <v>980</v>
      </c>
      <c r="AF248" s="176">
        <v>1858</v>
      </c>
      <c r="AG248" s="167"/>
      <c r="AH248" s="180">
        <v>311.8</v>
      </c>
      <c r="AI248" s="166">
        <v>40.685175753161197</v>
      </c>
      <c r="AJ248" s="181" t="s">
        <v>53</v>
      </c>
      <c r="AK248" s="173">
        <v>0.64579644052636798</v>
      </c>
      <c r="AL248" s="174">
        <v>-215.43362755372399</v>
      </c>
      <c r="AM248" s="168"/>
      <c r="AN248" s="168"/>
      <c r="AO248" s="176">
        <v>172</v>
      </c>
      <c r="AP248" s="176">
        <v>268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-98.500603823168007</v>
      </c>
      <c r="AW248" s="168"/>
      <c r="AX248" s="168"/>
      <c r="AY248" s="176">
        <v>88</v>
      </c>
      <c r="AZ248" s="176">
        <v>112</v>
      </c>
      <c r="BA248" s="167"/>
      <c r="BB248" s="184">
        <v>186.2</v>
      </c>
      <c r="BC248" s="180">
        <v>24.2962787852425</v>
      </c>
      <c r="BD248" s="181" t="s">
        <v>55</v>
      </c>
      <c r="BE248" s="188">
        <v>0.759258712038828</v>
      </c>
      <c r="BF248" s="171">
        <v>-81.601207646336107</v>
      </c>
      <c r="BG248" s="168"/>
      <c r="BH248" s="168"/>
      <c r="BI248" s="176">
        <v>60</v>
      </c>
      <c r="BJ248" s="176">
        <v>109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1.7999999999999999E-2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1637.40444</v>
      </c>
      <c r="M249" s="171">
        <v>964.05460000000005</v>
      </c>
      <c r="N249" s="171">
        <v>2601.4590400000002</v>
      </c>
      <c r="O249" s="166">
        <v>623.18291370264706</v>
      </c>
      <c r="P249" s="172">
        <v>233.489</v>
      </c>
      <c r="Q249" s="178">
        <v>2.6690033093749501</v>
      </c>
      <c r="R249" s="179">
        <v>1537.09420324553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2254.0992249999999</v>
      </c>
      <c r="Y249" s="166">
        <v>539.97241594485399</v>
      </c>
      <c r="Z249" s="177">
        <v>573</v>
      </c>
      <c r="AA249" s="182">
        <v>0.942360237251053</v>
      </c>
      <c r="AB249" s="183">
        <v>-357.93411044753799</v>
      </c>
      <c r="AC249" s="168">
        <v>4.0000000000000001E-3</v>
      </c>
      <c r="AD249" s="168"/>
      <c r="AE249" s="176">
        <v>138</v>
      </c>
      <c r="AF249" s="176">
        <v>617</v>
      </c>
      <c r="AG249" s="167"/>
      <c r="AH249" s="180">
        <v>145.69999999999999</v>
      </c>
      <c r="AI249" s="166">
        <v>34.902625461470201</v>
      </c>
      <c r="AJ249" s="181" t="s">
        <v>53</v>
      </c>
      <c r="AK249" s="173">
        <v>0.55400992795984405</v>
      </c>
      <c r="AL249" s="174">
        <v>-141.48691122721601</v>
      </c>
      <c r="AM249" s="168"/>
      <c r="AN249" s="168"/>
      <c r="AO249" s="176">
        <v>118</v>
      </c>
      <c r="AP249" s="176">
        <v>170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-43.336358406912098</v>
      </c>
      <c r="AW249" s="168"/>
      <c r="AX249" s="168"/>
      <c r="AY249" s="176">
        <v>38</v>
      </c>
      <c r="AZ249" s="176">
        <v>51</v>
      </c>
      <c r="BA249" s="167"/>
      <c r="BB249" s="184">
        <v>126.4</v>
      </c>
      <c r="BC249" s="180">
        <v>30.279285232188201</v>
      </c>
      <c r="BD249" s="181" t="s">
        <v>55</v>
      </c>
      <c r="BE249" s="182">
        <v>0.94622766350588305</v>
      </c>
      <c r="BF249" s="183">
        <v>-19.4727168138241</v>
      </c>
      <c r="BG249" s="168">
        <v>4.0000000000000001E-3</v>
      </c>
      <c r="BH249" s="168"/>
      <c r="BI249" s="176">
        <v>8</v>
      </c>
      <c r="BJ249" s="176">
        <v>34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6.4000000000000001E-2</v>
      </c>
      <c r="H250" s="169"/>
      <c r="I250" s="170">
        <v>5</v>
      </c>
      <c r="J250" s="170">
        <v>5</v>
      </c>
      <c r="K250" s="167"/>
      <c r="L250" s="171">
        <v>1344.07455</v>
      </c>
      <c r="M250" s="171">
        <v>-528.81933000000004</v>
      </c>
      <c r="N250" s="171">
        <v>815.25522000000001</v>
      </c>
      <c r="O250" s="166">
        <v>319.29394697357299</v>
      </c>
      <c r="P250" s="172">
        <v>240.12899999999999</v>
      </c>
      <c r="Q250" s="178">
        <v>1.3296767444730699</v>
      </c>
      <c r="R250" s="179">
        <v>145.725047391922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1677.2307450000001</v>
      </c>
      <c r="Y250" s="166">
        <v>656.88585785010503</v>
      </c>
      <c r="Z250" s="177">
        <v>573</v>
      </c>
      <c r="AA250" s="178">
        <v>1.14639765767907</v>
      </c>
      <c r="AB250" s="179">
        <v>79.586191845534799</v>
      </c>
      <c r="AC250" s="168">
        <v>0.02</v>
      </c>
      <c r="AD250" s="168">
        <v>1.4999999999999999E-2</v>
      </c>
      <c r="AE250" s="176">
        <v>0</v>
      </c>
      <c r="AF250" s="176">
        <v>79</v>
      </c>
      <c r="AG250" s="167"/>
      <c r="AH250" s="180">
        <v>220.55</v>
      </c>
      <c r="AI250" s="166">
        <v>86.378201914513895</v>
      </c>
      <c r="AJ250" s="181" t="s">
        <v>53</v>
      </c>
      <c r="AK250" s="178">
        <v>1.37108257007165</v>
      </c>
      <c r="AL250" s="179">
        <v>44.892745464692297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-32.811366231189297</v>
      </c>
      <c r="AW250" s="168"/>
      <c r="AX250" s="168"/>
      <c r="AY250" s="176">
        <v>30</v>
      </c>
      <c r="AZ250" s="176">
        <v>38</v>
      </c>
      <c r="BA250" s="167"/>
      <c r="BB250" s="184">
        <v>97.6</v>
      </c>
      <c r="BC250" s="180">
        <v>38.224949022246903</v>
      </c>
      <c r="BD250" s="181" t="s">
        <v>55</v>
      </c>
      <c r="BE250" s="178">
        <v>1.19452965694522</v>
      </c>
      <c r="BF250" s="179">
        <v>8.3772675376214902</v>
      </c>
      <c r="BG250" s="168">
        <v>0.02</v>
      </c>
      <c r="BH250" s="168">
        <v>1.9E-2</v>
      </c>
      <c r="BI250" s="176">
        <v>0</v>
      </c>
      <c r="BJ250" s="176">
        <v>1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920.01224999999999</v>
      </c>
      <c r="M251" s="171">
        <v>638.44590000000005</v>
      </c>
      <c r="N251" s="171">
        <v>1558.4581499999999</v>
      </c>
      <c r="O251" s="166">
        <v>692.19690485888998</v>
      </c>
      <c r="P251" s="172">
        <v>255.477</v>
      </c>
      <c r="Q251" s="178">
        <v>2.7094294392798202</v>
      </c>
      <c r="R251" s="179">
        <v>930.34203258881496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1086.08935</v>
      </c>
      <c r="Y251" s="166">
        <v>482.39196315294299</v>
      </c>
      <c r="Z251" s="177">
        <v>573</v>
      </c>
      <c r="AA251" s="188">
        <v>0.84187079084283201</v>
      </c>
      <c r="AB251" s="171">
        <v>-322.68926911878202</v>
      </c>
      <c r="AC251" s="168"/>
      <c r="AD251" s="168"/>
      <c r="AE251" s="176">
        <v>205</v>
      </c>
      <c r="AF251" s="176">
        <v>463</v>
      </c>
      <c r="AG251" s="167"/>
      <c r="AH251" s="180">
        <v>60.3</v>
      </c>
      <c r="AI251" s="166">
        <v>26.782543607597699</v>
      </c>
      <c r="AJ251" s="181" t="s">
        <v>53</v>
      </c>
      <c r="AK251" s="173">
        <v>0.425119739803138</v>
      </c>
      <c r="AL251" s="174">
        <v>-94.591890060180305</v>
      </c>
      <c r="AM251" s="168"/>
      <c r="AN251" s="168"/>
      <c r="AO251" s="176">
        <v>82</v>
      </c>
      <c r="AP251" s="176">
        <v>110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-31.537622872426699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-17.0752457448535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698.95641999999998</v>
      </c>
      <c r="M252" s="171">
        <v>1764.1675399999999</v>
      </c>
      <c r="N252" s="171">
        <v>2463.1239599999999</v>
      </c>
      <c r="O252" s="166">
        <v>867.43689273513598</v>
      </c>
      <c r="P252" s="172">
        <v>222.37200000000001</v>
      </c>
      <c r="Q252" s="178">
        <v>3.9008368532690101</v>
      </c>
      <c r="R252" s="179">
        <v>1773.5972083067199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906.45474999999999</v>
      </c>
      <c r="Y252" s="166">
        <v>319.22562750151002</v>
      </c>
      <c r="Z252" s="177">
        <v>573</v>
      </c>
      <c r="AA252" s="173">
        <v>0.55711278796075003</v>
      </c>
      <c r="AB252" s="174">
        <v>-870.29245162721804</v>
      </c>
      <c r="AC252" s="168"/>
      <c r="AD252" s="168"/>
      <c r="AE252" s="176">
        <v>721</v>
      </c>
      <c r="AF252" s="176">
        <v>1047</v>
      </c>
      <c r="AG252" s="167"/>
      <c r="AH252" s="180">
        <v>107.05</v>
      </c>
      <c r="AI252" s="166">
        <v>37.699734514090899</v>
      </c>
      <c r="AJ252" s="181" t="s">
        <v>53</v>
      </c>
      <c r="AK252" s="173">
        <v>0.59840848435064897</v>
      </c>
      <c r="AL252" s="174">
        <v>-88.299168765296201</v>
      </c>
      <c r="AM252" s="168"/>
      <c r="AN252" s="168"/>
      <c r="AO252" s="176">
        <v>72</v>
      </c>
      <c r="AP252" s="176">
        <v>108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-42.612487305472101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-45.824974610944103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4.9000000000000002E-2</v>
      </c>
      <c r="G253" s="168">
        <v>0.03</v>
      </c>
      <c r="H253" s="169"/>
      <c r="I253" s="170">
        <v>6</v>
      </c>
      <c r="J253" s="170">
        <v>5</v>
      </c>
      <c r="K253" s="167"/>
      <c r="L253" s="171">
        <v>597.92957999999999</v>
      </c>
      <c r="M253" s="171">
        <v>239.04721000000001</v>
      </c>
      <c r="N253" s="171">
        <v>836.97679000000005</v>
      </c>
      <c r="O253" s="166">
        <v>322.105398235667</v>
      </c>
      <c r="P253" s="172">
        <v>286.47199999999998</v>
      </c>
      <c r="Q253" s="178">
        <v>1.12438701944926</v>
      </c>
      <c r="R253" s="179">
        <v>24.1084102781467</v>
      </c>
      <c r="S253" s="168">
        <v>0.01</v>
      </c>
      <c r="T253" s="168">
        <v>6.0000000000000001E-3</v>
      </c>
      <c r="U253" s="175">
        <v>0</v>
      </c>
      <c r="V253" s="176">
        <v>57</v>
      </c>
      <c r="W253" s="167"/>
      <c r="X253" s="175">
        <v>1959.1198750000001</v>
      </c>
      <c r="Y253" s="166">
        <v>753.95530087314103</v>
      </c>
      <c r="Z253" s="177">
        <v>573</v>
      </c>
      <c r="AA253" s="178">
        <v>1.31580331740513</v>
      </c>
      <c r="AB253" s="179">
        <v>333.22421475878298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154.9</v>
      </c>
      <c r="AI253" s="166">
        <v>59.612317549098201</v>
      </c>
      <c r="AJ253" s="181" t="s">
        <v>53</v>
      </c>
      <c r="AK253" s="182">
        <v>0.94622726268409796</v>
      </c>
      <c r="AL253" s="183">
        <v>-23.863397199296099</v>
      </c>
      <c r="AM253" s="168">
        <v>4.0000000000000001E-3</v>
      </c>
      <c r="AN253" s="168"/>
      <c r="AO253" s="176">
        <v>9</v>
      </c>
      <c r="AP253" s="176">
        <v>42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-23.800227860138701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-4.0004557202774</v>
      </c>
      <c r="BG253" s="168">
        <v>1.4999999999999999E-2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2655.21639</v>
      </c>
      <c r="M254" s="171">
        <v>2103.4872300000002</v>
      </c>
      <c r="N254" s="171">
        <v>4758.7036200000002</v>
      </c>
      <c r="O254" s="166">
        <v>1390.58155116432</v>
      </c>
      <c r="P254" s="172">
        <v>237.096</v>
      </c>
      <c r="Q254" s="178">
        <v>5.8650569860491997</v>
      </c>
      <c r="R254" s="179">
        <v>3872.69273120547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2392.0116149999999</v>
      </c>
      <c r="Y254" s="166">
        <v>698.99020565390197</v>
      </c>
      <c r="Z254" s="177">
        <v>573</v>
      </c>
      <c r="AA254" s="178">
        <v>1.21987819485847</v>
      </c>
      <c r="AB254" s="179">
        <v>250.751369026791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118.25</v>
      </c>
      <c r="AI254" s="166">
        <v>34.554845511723798</v>
      </c>
      <c r="AJ254" s="181" t="s">
        <v>53</v>
      </c>
      <c r="AK254" s="173">
        <v>0.54848961129720297</v>
      </c>
      <c r="AL254" s="174">
        <v>-117.176519190772</v>
      </c>
      <c r="AM254" s="168"/>
      <c r="AN254" s="168"/>
      <c r="AO254" s="176">
        <v>98</v>
      </c>
      <c r="AP254" s="176">
        <v>141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-44.790862016703898</v>
      </c>
      <c r="AW254" s="168"/>
      <c r="AX254" s="168"/>
      <c r="AY254" s="176">
        <v>40</v>
      </c>
      <c r="AZ254" s="176">
        <v>51</v>
      </c>
      <c r="BA254" s="167"/>
      <c r="BB254" s="184">
        <v>144.6</v>
      </c>
      <c r="BC254" s="180">
        <v>42.2548047441459</v>
      </c>
      <c r="BD254" s="181" t="s">
        <v>55</v>
      </c>
      <c r="BE254" s="178">
        <v>1.3204626482545601</v>
      </c>
      <c r="BF254" s="179">
        <v>25.0182759665921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7.5999999999999998E-2</v>
      </c>
      <c r="H255" s="169"/>
      <c r="I255" s="170">
        <v>6</v>
      </c>
      <c r="J255" s="170">
        <v>6</v>
      </c>
      <c r="K255" s="167"/>
      <c r="L255" s="171">
        <v>2005.5875100000001</v>
      </c>
      <c r="M255" s="171">
        <v>854.26978999999994</v>
      </c>
      <c r="N255" s="171">
        <v>2859.8573000000001</v>
      </c>
      <c r="O255" s="166">
        <v>1082.2483676761101</v>
      </c>
      <c r="P255" s="172">
        <v>265.19900000000001</v>
      </c>
      <c r="Q255" s="178">
        <v>4.0808915858510399</v>
      </c>
      <c r="R255" s="179">
        <v>2094.5921352924402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1962.0951299999999</v>
      </c>
      <c r="Y255" s="166">
        <v>742.51056221152703</v>
      </c>
      <c r="Z255" s="177">
        <v>573</v>
      </c>
      <c r="AA255" s="178">
        <v>1.2958299515035401</v>
      </c>
      <c r="AB255" s="179">
        <v>308.631356088963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192.8</v>
      </c>
      <c r="AI255" s="166">
        <v>72.960803075018305</v>
      </c>
      <c r="AJ255" s="181" t="s">
        <v>53</v>
      </c>
      <c r="AK255" s="178">
        <v>1.1581079853177501</v>
      </c>
      <c r="AL255" s="179">
        <v>11.005553653760201</v>
      </c>
      <c r="AM255" s="168">
        <v>0.02</v>
      </c>
      <c r="AN255" s="168">
        <v>1.6E-2</v>
      </c>
      <c r="AO255" s="176">
        <v>0</v>
      </c>
      <c r="AP255" s="176">
        <v>7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10.029981880320101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168.8</v>
      </c>
      <c r="BC255" s="180">
        <v>63.878545430825199</v>
      </c>
      <c r="BD255" s="181" t="s">
        <v>55</v>
      </c>
      <c r="BE255" s="178">
        <v>1.9962045447132899</v>
      </c>
      <c r="BF255" s="179">
        <v>76.459963760640093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3.7999999999999999E-2</v>
      </c>
      <c r="G256" s="168">
        <v>1.7000000000000001E-2</v>
      </c>
      <c r="H256" s="169"/>
      <c r="I256" s="170">
        <v>5</v>
      </c>
      <c r="J256" s="170">
        <v>4</v>
      </c>
      <c r="K256" s="167"/>
      <c r="L256" s="171">
        <v>687.19646</v>
      </c>
      <c r="M256" s="171">
        <v>2370.8344400000001</v>
      </c>
      <c r="N256" s="171">
        <v>3058.0309000000002</v>
      </c>
      <c r="O256" s="166">
        <v>1002.74459165898</v>
      </c>
      <c r="P256" s="172">
        <v>266.08300000000003</v>
      </c>
      <c r="Q256" s="178">
        <v>3.7685406119856601</v>
      </c>
      <c r="R256" s="179">
        <v>2171.9134113946502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1874.3177499999999</v>
      </c>
      <c r="Y256" s="166">
        <v>614.59875597166899</v>
      </c>
      <c r="Z256" s="177">
        <v>573</v>
      </c>
      <c r="AA256" s="182">
        <v>1.0725981779610301</v>
      </c>
      <c r="AB256" s="183">
        <v>-33.903823609985899</v>
      </c>
      <c r="AC256" s="168">
        <v>1.7999999999999999E-2</v>
      </c>
      <c r="AD256" s="168">
        <v>7.0000000000000001E-3</v>
      </c>
      <c r="AE256" s="176">
        <v>0</v>
      </c>
      <c r="AF256" s="176">
        <v>223</v>
      </c>
      <c r="AG256" s="167"/>
      <c r="AH256" s="180">
        <v>114.25</v>
      </c>
      <c r="AI256" s="166">
        <v>37.463182467200802</v>
      </c>
      <c r="AJ256" s="181" t="s">
        <v>53</v>
      </c>
      <c r="AK256" s="173">
        <v>0.594653689955568</v>
      </c>
      <c r="AL256" s="174">
        <v>-95.554466208427797</v>
      </c>
      <c r="AM256" s="168"/>
      <c r="AN256" s="168"/>
      <c r="AO256" s="176">
        <v>78</v>
      </c>
      <c r="AP256" s="176">
        <v>117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-47.783673957695903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-9.1673479153918898</v>
      </c>
      <c r="BG256" s="168">
        <v>0.01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3.9E-2</v>
      </c>
      <c r="H257" s="169"/>
      <c r="I257" s="170">
        <v>5</v>
      </c>
      <c r="J257" s="170">
        <v>5</v>
      </c>
      <c r="K257" s="167"/>
      <c r="L257" s="171">
        <v>2423.97183</v>
      </c>
      <c r="M257" s="171">
        <v>2422.7262300000002</v>
      </c>
      <c r="N257" s="171">
        <v>4846.6980599999997</v>
      </c>
      <c r="O257" s="166">
        <v>1700.98621126581</v>
      </c>
      <c r="P257" s="172">
        <v>263.75299999999999</v>
      </c>
      <c r="Q257" s="178">
        <v>6.44916346455134</v>
      </c>
      <c r="R257" s="179">
        <v>4026.0343707306201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1820.2441100000001</v>
      </c>
      <c r="Y257" s="166">
        <v>638.82876422630204</v>
      </c>
      <c r="Z257" s="177">
        <v>573</v>
      </c>
      <c r="AA257" s="178">
        <v>1.1148844052814999</v>
      </c>
      <c r="AB257" s="179">
        <v>37.362800777532598</v>
      </c>
      <c r="AC257" s="168">
        <v>0.02</v>
      </c>
      <c r="AD257" s="168">
        <v>1.0999999999999999E-2</v>
      </c>
      <c r="AE257" s="176">
        <v>0</v>
      </c>
      <c r="AF257" s="176">
        <v>139</v>
      </c>
      <c r="AG257" s="167"/>
      <c r="AH257" s="180">
        <v>156.25</v>
      </c>
      <c r="AI257" s="166">
        <v>54.837147315565097</v>
      </c>
      <c r="AJ257" s="181" t="s">
        <v>53</v>
      </c>
      <c r="AK257" s="188">
        <v>0.87043090977087401</v>
      </c>
      <c r="AL257" s="171">
        <v>-39.773599443307901</v>
      </c>
      <c r="AM257" s="168"/>
      <c r="AN257" s="168"/>
      <c r="AO257" s="176">
        <v>24</v>
      </c>
      <c r="AP257" s="176">
        <v>60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-19.883771287189301</v>
      </c>
      <c r="AW257" s="168"/>
      <c r="AX257" s="168"/>
      <c r="AY257" s="176">
        <v>16</v>
      </c>
      <c r="AZ257" s="176">
        <v>25</v>
      </c>
      <c r="BA257" s="167"/>
      <c r="BB257" s="184">
        <v>108</v>
      </c>
      <c r="BC257" s="180">
        <v>37.9034362245186</v>
      </c>
      <c r="BD257" s="181" t="s">
        <v>55</v>
      </c>
      <c r="BE257" s="178">
        <v>1.18448238201621</v>
      </c>
      <c r="BF257" s="179">
        <v>8.4324574256213705</v>
      </c>
      <c r="BG257" s="168">
        <v>0.02</v>
      </c>
      <c r="BH257" s="168">
        <v>1.7999999999999999E-2</v>
      </c>
      <c r="BI257" s="176">
        <v>0</v>
      </c>
      <c r="BJ257" s="176">
        <v>2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3.5000000000000003E-2</v>
      </c>
      <c r="G258" s="168">
        <v>1.6E-2</v>
      </c>
      <c r="H258" s="169"/>
      <c r="I258" s="170">
        <v>5</v>
      </c>
      <c r="J258" s="170">
        <v>4</v>
      </c>
      <c r="K258" s="167"/>
      <c r="L258" s="171">
        <v>4301.7128700000003</v>
      </c>
      <c r="M258" s="171">
        <v>-1270.0618999999999</v>
      </c>
      <c r="N258" s="171">
        <v>3031.6509700000001</v>
      </c>
      <c r="O258" s="166">
        <v>386.03426716040201</v>
      </c>
      <c r="P258" s="172">
        <v>267.36500000000001</v>
      </c>
      <c r="Q258" s="178">
        <v>1.4438474264036101</v>
      </c>
      <c r="R258" s="179">
        <v>738.77514482637503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4756.6229499999999</v>
      </c>
      <c r="Y258" s="166">
        <v>605.68300006566994</v>
      </c>
      <c r="Z258" s="177">
        <v>573</v>
      </c>
      <c r="AA258" s="182">
        <v>1.0570383945299699</v>
      </c>
      <c r="AB258" s="183">
        <v>-157.32557663769501</v>
      </c>
      <c r="AC258" s="168">
        <v>1.6E-2</v>
      </c>
      <c r="AD258" s="168">
        <v>6.0000000000000001E-3</v>
      </c>
      <c r="AE258" s="176">
        <v>0</v>
      </c>
      <c r="AF258" s="176">
        <v>644</v>
      </c>
      <c r="AG258" s="167"/>
      <c r="AH258" s="180">
        <v>415.3</v>
      </c>
      <c r="AI258" s="166">
        <v>52.882087264720603</v>
      </c>
      <c r="AJ258" s="181" t="s">
        <v>53</v>
      </c>
      <c r="AK258" s="188">
        <v>0.83939821055112096</v>
      </c>
      <c r="AL258" s="171">
        <v>-124.97706313817601</v>
      </c>
      <c r="AM258" s="168"/>
      <c r="AN258" s="168"/>
      <c r="AO258" s="176">
        <v>80</v>
      </c>
      <c r="AP258" s="176">
        <v>179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-75.613222384298595</v>
      </c>
      <c r="AW258" s="168"/>
      <c r="AX258" s="168"/>
      <c r="AY258" s="176">
        <v>65</v>
      </c>
      <c r="AZ258" s="176">
        <v>90</v>
      </c>
      <c r="BA258" s="167"/>
      <c r="BB258" s="184">
        <v>250.2</v>
      </c>
      <c r="BC258" s="180">
        <v>31.859133719318798</v>
      </c>
      <c r="BD258" s="181" t="s">
        <v>55</v>
      </c>
      <c r="BE258" s="182">
        <v>0.995597928728713</v>
      </c>
      <c r="BF258" s="183">
        <v>-24.226444768597201</v>
      </c>
      <c r="BG258" s="168">
        <v>8.9999999999999993E-3</v>
      </c>
      <c r="BH258" s="168">
        <v>0</v>
      </c>
      <c r="BI258" s="176">
        <v>2</v>
      </c>
      <c r="BJ258" s="176">
        <v>52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3.0000000000000001E-3</v>
      </c>
      <c r="G259" s="168"/>
      <c r="H259" s="169"/>
      <c r="I259" s="170">
        <v>2</v>
      </c>
      <c r="J259" s="170">
        <v>1</v>
      </c>
      <c r="K259" s="167"/>
      <c r="L259" s="171">
        <v>4024.8695699999998</v>
      </c>
      <c r="M259" s="171">
        <v>-1955.86383</v>
      </c>
      <c r="N259" s="171">
        <v>2069.0057400000001</v>
      </c>
      <c r="O259" s="166">
        <v>232.21064248087501</v>
      </c>
      <c r="P259" s="172">
        <v>266.08300000000003</v>
      </c>
      <c r="Q259" s="188">
        <v>0.87270003149721898</v>
      </c>
      <c r="R259" s="171">
        <v>-519.91850262184698</v>
      </c>
      <c r="S259" s="168"/>
      <c r="T259" s="168"/>
      <c r="U259" s="175">
        <v>302</v>
      </c>
      <c r="V259" s="176">
        <v>776</v>
      </c>
      <c r="W259" s="167"/>
      <c r="X259" s="175">
        <v>3567.6172350000002</v>
      </c>
      <c r="Y259" s="166">
        <v>400.40424936916401</v>
      </c>
      <c r="Z259" s="177">
        <v>573</v>
      </c>
      <c r="AA259" s="173">
        <v>0.69878577551337495</v>
      </c>
      <c r="AB259" s="174">
        <v>-2007.5363487401</v>
      </c>
      <c r="AC259" s="168"/>
      <c r="AD259" s="168"/>
      <c r="AE259" s="176">
        <v>1538</v>
      </c>
      <c r="AF259" s="176">
        <v>2559</v>
      </c>
      <c r="AG259" s="167"/>
      <c r="AH259" s="180">
        <v>404.45</v>
      </c>
      <c r="AI259" s="166">
        <v>45.392621458551197</v>
      </c>
      <c r="AJ259" s="181" t="s">
        <v>53</v>
      </c>
      <c r="AK259" s="173">
        <v>0.720517800929385</v>
      </c>
      <c r="AL259" s="174">
        <v>-208.52500135362399</v>
      </c>
      <c r="AM259" s="168"/>
      <c r="AN259" s="168"/>
      <c r="AO259" s="176">
        <v>157</v>
      </c>
      <c r="AP259" s="176">
        <v>270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-95.076190819968005</v>
      </c>
      <c r="AW259" s="168"/>
      <c r="AX259" s="168"/>
      <c r="AY259" s="176">
        <v>82</v>
      </c>
      <c r="AZ259" s="176">
        <v>111</v>
      </c>
      <c r="BA259" s="167"/>
      <c r="BB259" s="184">
        <v>267.2</v>
      </c>
      <c r="BC259" s="180">
        <v>29.9886474316353</v>
      </c>
      <c r="BD259" s="181" t="s">
        <v>55</v>
      </c>
      <c r="BE259" s="182">
        <v>0.93714523223860302</v>
      </c>
      <c r="BF259" s="183">
        <v>-44.152381639936003</v>
      </c>
      <c r="BG259" s="168">
        <v>3.0000000000000001E-3</v>
      </c>
      <c r="BH259" s="168"/>
      <c r="BI259" s="176">
        <v>18</v>
      </c>
      <c r="BJ259" s="176">
        <v>75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0.05</v>
      </c>
      <c r="H260" s="169"/>
      <c r="I260" s="170">
        <v>5</v>
      </c>
      <c r="J260" s="170">
        <v>4</v>
      </c>
      <c r="K260" s="167"/>
      <c r="L260" s="171">
        <v>1445.00873</v>
      </c>
      <c r="M260" s="171">
        <v>1335.5442399999999</v>
      </c>
      <c r="N260" s="171">
        <v>2780.5529700000002</v>
      </c>
      <c r="O260" s="166">
        <v>746.74628108346997</v>
      </c>
      <c r="P260" s="172">
        <v>287.5</v>
      </c>
      <c r="Q260" s="178">
        <v>2.59737836898598</v>
      </c>
      <c r="R260" s="179">
        <v>1611.5419858878199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2821.0601550000001</v>
      </c>
      <c r="Y260" s="166">
        <v>757.62490489760603</v>
      </c>
      <c r="Z260" s="177">
        <v>573</v>
      </c>
      <c r="AA260" s="178">
        <v>1.3222075129103099</v>
      </c>
      <c r="AB260" s="179">
        <v>491.17043709989002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230.55</v>
      </c>
      <c r="AI260" s="166">
        <v>61.916588880446298</v>
      </c>
      <c r="AJ260" s="181" t="s">
        <v>53</v>
      </c>
      <c r="AK260" s="182">
        <v>0.98280299810232197</v>
      </c>
      <c r="AL260" s="183">
        <v>-25.6158852141482</v>
      </c>
      <c r="AM260" s="168">
        <v>8.0000000000000002E-3</v>
      </c>
      <c r="AN260" s="168"/>
      <c r="AO260" s="176">
        <v>5</v>
      </c>
      <c r="AP260" s="176">
        <v>51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-35.858002594069397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23.6839948118613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3.4000000000000002E-2</v>
      </c>
      <c r="G261" s="168">
        <v>2.4E-2</v>
      </c>
      <c r="H261" s="169"/>
      <c r="I261" s="170">
        <v>6</v>
      </c>
      <c r="J261" s="170">
        <v>4</v>
      </c>
      <c r="K261" s="167"/>
      <c r="L261" s="171">
        <v>486.73545999999999</v>
      </c>
      <c r="M261" s="171">
        <v>822.65927999999997</v>
      </c>
      <c r="N261" s="171">
        <v>1309.39474</v>
      </c>
      <c r="O261" s="166">
        <v>526.38067831396495</v>
      </c>
      <c r="P261" s="172">
        <v>263.75299999999999</v>
      </c>
      <c r="Q261" s="178">
        <v>1.99573342602346</v>
      </c>
      <c r="R261" s="179">
        <v>592.93680156228697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1308.4677750000001</v>
      </c>
      <c r="Y261" s="166">
        <v>526.00803555730295</v>
      </c>
      <c r="Z261" s="177">
        <v>573</v>
      </c>
      <c r="AA261" s="182">
        <v>0.91798959085044096</v>
      </c>
      <c r="AB261" s="183">
        <v>-248.027880878074</v>
      </c>
      <c r="AC261" s="168">
        <v>1E-3</v>
      </c>
      <c r="AD261" s="168"/>
      <c r="AE261" s="176">
        <v>117</v>
      </c>
      <c r="AF261" s="176">
        <v>402</v>
      </c>
      <c r="AG261" s="167"/>
      <c r="AH261" s="180">
        <v>147.6</v>
      </c>
      <c r="AI261" s="166">
        <v>59.335650087567402</v>
      </c>
      <c r="AJ261" s="181" t="s">
        <v>53</v>
      </c>
      <c r="AK261" s="182">
        <v>0.94183571567567304</v>
      </c>
      <c r="AL261" s="183">
        <v>-23.533030227432199</v>
      </c>
      <c r="AM261" s="168">
        <v>3.0000000000000001E-3</v>
      </c>
      <c r="AN261" s="168"/>
      <c r="AO261" s="176">
        <v>10</v>
      </c>
      <c r="AP261" s="176">
        <v>41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-27.062356883157399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3.6752862336852399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6.8000000000000005E-2</v>
      </c>
      <c r="H262" s="169"/>
      <c r="I262" s="170">
        <v>6</v>
      </c>
      <c r="J262" s="170">
        <v>6</v>
      </c>
      <c r="K262" s="167"/>
      <c r="L262" s="171">
        <v>594.21762999999999</v>
      </c>
      <c r="M262" s="171">
        <v>221.00318999999999</v>
      </c>
      <c r="N262" s="171">
        <v>815.22082</v>
      </c>
      <c r="O262" s="166">
        <v>308.15056900958899</v>
      </c>
      <c r="P262" s="172">
        <v>266.08300000000003</v>
      </c>
      <c r="Q262" s="178">
        <v>1.15809942390002</v>
      </c>
      <c r="R262" s="179">
        <v>46.529361332240697</v>
      </c>
      <c r="S262" s="168">
        <v>0.01</v>
      </c>
      <c r="T262" s="168">
        <v>8.0000000000000002E-3</v>
      </c>
      <c r="U262" s="175">
        <v>0</v>
      </c>
      <c r="V262" s="176">
        <v>30</v>
      </c>
      <c r="W262" s="167"/>
      <c r="X262" s="175">
        <v>1911.418365</v>
      </c>
      <c r="Y262" s="166">
        <v>722.50934021794001</v>
      </c>
      <c r="Z262" s="177">
        <v>573</v>
      </c>
      <c r="AA262" s="178">
        <v>1.2609238049178699</v>
      </c>
      <c r="AB262" s="179">
        <v>256.06944824610702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269.45</v>
      </c>
      <c r="AI262" s="166">
        <v>101.85114116643101</v>
      </c>
      <c r="AJ262" s="181" t="s">
        <v>53</v>
      </c>
      <c r="AK262" s="178">
        <v>1.6166847804195399</v>
      </c>
      <c r="AL262" s="179">
        <v>87.4482866396243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88">
        <v>0.73709306095580096</v>
      </c>
      <c r="AV262" s="171">
        <v>-15.022657361365299</v>
      </c>
      <c r="AW262" s="168"/>
      <c r="AX262" s="168"/>
      <c r="AY262" s="176">
        <v>12</v>
      </c>
      <c r="AZ262" s="176">
        <v>20</v>
      </c>
      <c r="BA262" s="167"/>
      <c r="BB262" s="184">
        <v>167.8</v>
      </c>
      <c r="BC262" s="180">
        <v>63.427802886350499</v>
      </c>
      <c r="BD262" s="181" t="s">
        <v>55</v>
      </c>
      <c r="BE262" s="178">
        <v>1.98211884019845</v>
      </c>
      <c r="BF262" s="179">
        <v>75.354685277269496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3.1E-2</v>
      </c>
      <c r="G263" s="168">
        <v>1.9E-2</v>
      </c>
      <c r="H263" s="169"/>
      <c r="I263" s="170">
        <v>4</v>
      </c>
      <c r="J263" s="170">
        <v>3</v>
      </c>
      <c r="K263" s="167"/>
      <c r="L263" s="171">
        <v>1751.53935</v>
      </c>
      <c r="M263" s="171">
        <v>1246.39967</v>
      </c>
      <c r="N263" s="171">
        <v>2997.9390199999998</v>
      </c>
      <c r="O263" s="166">
        <v>1177.5615845979501</v>
      </c>
      <c r="P263" s="172">
        <v>287.5</v>
      </c>
      <c r="Q263" s="178">
        <v>4.0958663812102598</v>
      </c>
      <c r="R263" s="179">
        <v>2198.65771901365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1334.525445</v>
      </c>
      <c r="Y263" s="166">
        <v>524.18874674124902</v>
      </c>
      <c r="Z263" s="177">
        <v>573</v>
      </c>
      <c r="AA263" s="182">
        <v>0.91481456673865502</v>
      </c>
      <c r="AB263" s="183">
        <v>-258.47693922670601</v>
      </c>
      <c r="AC263" s="168">
        <v>1E-3</v>
      </c>
      <c r="AD263" s="168"/>
      <c r="AE263" s="176">
        <v>125</v>
      </c>
      <c r="AF263" s="176">
        <v>417</v>
      </c>
      <c r="AG263" s="167"/>
      <c r="AH263" s="180">
        <v>115.95</v>
      </c>
      <c r="AI263" s="166">
        <v>45.544043699105202</v>
      </c>
      <c r="AJ263" s="181" t="s">
        <v>53</v>
      </c>
      <c r="AK263" s="173">
        <v>0.72292132855722602</v>
      </c>
      <c r="AL263" s="174">
        <v>-59.1968589987478</v>
      </c>
      <c r="AM263" s="168"/>
      <c r="AN263" s="168"/>
      <c r="AO263" s="176">
        <v>45</v>
      </c>
      <c r="AP263" s="176">
        <v>77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-34.681741967935899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78">
        <v>1.0875383440439601</v>
      </c>
      <c r="BF263" s="179">
        <v>-0.36348393587188399</v>
      </c>
      <c r="BG263" s="168">
        <v>0.02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0.03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1949.9929</v>
      </c>
      <c r="M264" s="171">
        <v>-1191.20679</v>
      </c>
      <c r="N264" s="171">
        <v>758.78611000000001</v>
      </c>
      <c r="O264" s="166">
        <v>327.73502463819102</v>
      </c>
      <c r="P264" s="172">
        <v>247.95</v>
      </c>
      <c r="Q264" s="178">
        <v>1.32177868375959</v>
      </c>
      <c r="R264" s="179">
        <v>131.907766219184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1445.844525</v>
      </c>
      <c r="Y264" s="166">
        <v>624.48941115154003</v>
      </c>
      <c r="Z264" s="177">
        <v>573</v>
      </c>
      <c r="AA264" s="178">
        <v>1.08985935628541</v>
      </c>
      <c r="AB264" s="179">
        <v>-2.83985082741401</v>
      </c>
      <c r="AC264" s="168">
        <v>0.02</v>
      </c>
      <c r="AD264" s="168">
        <v>8.9999999999999993E-3</v>
      </c>
      <c r="AE264" s="176">
        <v>0</v>
      </c>
      <c r="AF264" s="176">
        <v>147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-90.929433991495799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-34.451919743871898</v>
      </c>
      <c r="AW264" s="168"/>
      <c r="AX264" s="168"/>
      <c r="AY264" s="176">
        <v>32</v>
      </c>
      <c r="AZ264" s="176">
        <v>39</v>
      </c>
      <c r="BA264" s="167"/>
      <c r="BB264" s="184">
        <v>61</v>
      </c>
      <c r="BC264" s="180">
        <v>26.3471302906818</v>
      </c>
      <c r="BD264" s="181" t="s">
        <v>55</v>
      </c>
      <c r="BE264" s="188">
        <v>0.82334782158380704</v>
      </c>
      <c r="BF264" s="171">
        <v>-19.903839487743902</v>
      </c>
      <c r="BG264" s="168"/>
      <c r="BH264" s="168"/>
      <c r="BI264" s="176">
        <v>14</v>
      </c>
      <c r="BJ264" s="176">
        <v>28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1.4999999999999999E-2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9726.3323999999993</v>
      </c>
      <c r="M265" s="171">
        <v>919.89266999999995</v>
      </c>
      <c r="N265" s="171">
        <v>10646.22507</v>
      </c>
      <c r="O265" s="166">
        <v>1220.2988404206999</v>
      </c>
      <c r="P265" s="172">
        <v>287.5</v>
      </c>
      <c r="Q265" s="178">
        <v>4.2445177058111296</v>
      </c>
      <c r="R265" s="179">
        <v>7907.2383152684997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3451.98261</v>
      </c>
      <c r="Y265" s="166">
        <v>395.67549515796702</v>
      </c>
      <c r="Z265" s="177">
        <v>573</v>
      </c>
      <c r="AA265" s="173">
        <v>0.69053315036294405</v>
      </c>
      <c r="AB265" s="174">
        <v>-2006.9370785605199</v>
      </c>
      <c r="AC265" s="168"/>
      <c r="AD265" s="168"/>
      <c r="AE265" s="176">
        <v>1548</v>
      </c>
      <c r="AF265" s="176">
        <v>2547</v>
      </c>
      <c r="AG265" s="167"/>
      <c r="AH265" s="180">
        <v>489.75</v>
      </c>
      <c r="AI265" s="166">
        <v>56.136457116629103</v>
      </c>
      <c r="AJ265" s="181" t="s">
        <v>53</v>
      </c>
      <c r="AK265" s="188">
        <v>0.89105487486712898</v>
      </c>
      <c r="AL265" s="171">
        <v>-110.44535842812</v>
      </c>
      <c r="AM265" s="168"/>
      <c r="AN265" s="168"/>
      <c r="AO265" s="176">
        <v>60</v>
      </c>
      <c r="AP265" s="176">
        <v>170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-127.83056721984001</v>
      </c>
      <c r="AW265" s="168"/>
      <c r="AX265" s="168"/>
      <c r="AY265" s="176">
        <v>115</v>
      </c>
      <c r="AZ265" s="176">
        <v>143</v>
      </c>
      <c r="BA265" s="167"/>
      <c r="BB265" s="184">
        <v>267</v>
      </c>
      <c r="BC265" s="180">
        <v>30.604255334640101</v>
      </c>
      <c r="BD265" s="181" t="s">
        <v>55</v>
      </c>
      <c r="BE265" s="182">
        <v>0.95638297920750204</v>
      </c>
      <c r="BF265" s="183">
        <v>-37.861134439680001</v>
      </c>
      <c r="BG265" s="168">
        <v>5.0000000000000001E-3</v>
      </c>
      <c r="BH265" s="168"/>
      <c r="BI265" s="176">
        <v>13</v>
      </c>
      <c r="BJ265" s="176">
        <v>69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1677.0603699999999</v>
      </c>
      <c r="M266" s="171">
        <v>3248.50621</v>
      </c>
      <c r="N266" s="171">
        <v>4925.5665799999997</v>
      </c>
      <c r="O266" s="166">
        <v>2521.0909640250002</v>
      </c>
      <c r="P266" s="172">
        <v>242.66300000000001</v>
      </c>
      <c r="Q266" s="178">
        <v>10.3892680961869</v>
      </c>
      <c r="R266" s="179">
        <v>4407.8478479813202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1773.9150950000001</v>
      </c>
      <c r="Y266" s="166">
        <v>907.95672829013802</v>
      </c>
      <c r="Z266" s="177">
        <v>573</v>
      </c>
      <c r="AA266" s="178">
        <v>1.5845667160386401</v>
      </c>
      <c r="AB266" s="179">
        <v>551.42615582631902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159.5</v>
      </c>
      <c r="AI266" s="166">
        <v>81.638122687194894</v>
      </c>
      <c r="AJ266" s="181" t="s">
        <v>53</v>
      </c>
      <c r="AK266" s="178">
        <v>1.29584321725706</v>
      </c>
      <c r="AL266" s="179">
        <v>25.090221347396302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9.5641831993387498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101.8</v>
      </c>
      <c r="BC266" s="180">
        <v>52.105083947062298</v>
      </c>
      <c r="BD266" s="181" t="s">
        <v>55</v>
      </c>
      <c r="BE266" s="178">
        <v>1.6282838733456999</v>
      </c>
      <c r="BF266" s="179">
        <v>33.528366398677498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-371.94333116680099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-852.17104580374598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-100.371010690464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-56.991624477696099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7.6999999999999999E-2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1157.6691499999999</v>
      </c>
      <c r="M268" s="171">
        <v>1313.32446</v>
      </c>
      <c r="N268" s="171">
        <v>2470.99361</v>
      </c>
      <c r="O268" s="166">
        <v>1293.03388757997</v>
      </c>
      <c r="P268" s="172">
        <v>245.202</v>
      </c>
      <c r="Q268" s="178">
        <v>5.2733415207868202</v>
      </c>
      <c r="R268" s="179">
        <v>1959.3019223891099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1369.4345249999999</v>
      </c>
      <c r="Y268" s="166">
        <v>716.60454340348701</v>
      </c>
      <c r="Z268" s="177">
        <v>573</v>
      </c>
      <c r="AA268" s="178">
        <v>1.2506187493952701</v>
      </c>
      <c r="AB268" s="179">
        <v>173.68841770462299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155.69999999999999</v>
      </c>
      <c r="AI268" s="166">
        <v>81.475474271340502</v>
      </c>
      <c r="AJ268" s="181" t="s">
        <v>53</v>
      </c>
      <c r="AK268" s="178">
        <v>1.29326149637048</v>
      </c>
      <c r="AL268" s="179">
        <v>24.230532705743901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-1.5890710588586801</v>
      </c>
      <c r="AW268" s="168">
        <v>7.0000000000000001E-3</v>
      </c>
      <c r="AX268" s="168">
        <v>2E-3</v>
      </c>
      <c r="AY268" s="176">
        <v>0</v>
      </c>
      <c r="AZ268" s="176">
        <v>5</v>
      </c>
      <c r="BA268" s="167"/>
      <c r="BB268" s="184">
        <v>129</v>
      </c>
      <c r="BC268" s="180">
        <v>67.5037648105519</v>
      </c>
      <c r="BD268" s="181" t="s">
        <v>55</v>
      </c>
      <c r="BE268" s="178">
        <v>2.10949265032975</v>
      </c>
      <c r="BF268" s="179">
        <v>62.221857882282599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3.4000000000000002E-2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2114.3624199999999</v>
      </c>
      <c r="M269" s="171">
        <v>1298.0138899999999</v>
      </c>
      <c r="N269" s="171">
        <v>3412.3763100000001</v>
      </c>
      <c r="O269" s="166">
        <v>788.19660598445705</v>
      </c>
      <c r="P269" s="172">
        <v>287.5</v>
      </c>
      <c r="Q269" s="178">
        <v>2.7415534121198499</v>
      </c>
      <c r="R269" s="179">
        <v>2053.1779394533201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2340.9368049999998</v>
      </c>
      <c r="Y269" s="166">
        <v>540.71364846777396</v>
      </c>
      <c r="Z269" s="177">
        <v>573</v>
      </c>
      <c r="AA269" s="182">
        <v>0.94365383676749304</v>
      </c>
      <c r="AB269" s="183">
        <v>-368.00464308086498</v>
      </c>
      <c r="AC269" s="168">
        <v>4.0000000000000001E-3</v>
      </c>
      <c r="AD269" s="168"/>
      <c r="AE269" s="176">
        <v>140</v>
      </c>
      <c r="AF269" s="176">
        <v>636</v>
      </c>
      <c r="AG269" s="167"/>
      <c r="AH269" s="180">
        <v>210.1</v>
      </c>
      <c r="AI269" s="166">
        <v>48.529262857687101</v>
      </c>
      <c r="AJ269" s="181" t="s">
        <v>53</v>
      </c>
      <c r="AK269" s="188">
        <v>0.77030575964582704</v>
      </c>
      <c r="AL269" s="171">
        <v>-87.741729893707699</v>
      </c>
      <c r="AM269" s="168"/>
      <c r="AN269" s="168"/>
      <c r="AO269" s="176">
        <v>63</v>
      </c>
      <c r="AP269" s="176">
        <v>118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-45.0423440999893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78">
        <v>1.10293779222016</v>
      </c>
      <c r="BF269" s="179">
        <v>1.51531180002149</v>
      </c>
      <c r="BG269" s="168">
        <v>0.02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1791.69309</v>
      </c>
      <c r="M270" s="171">
        <v>2750.7207800000001</v>
      </c>
      <c r="N270" s="171">
        <v>4542.4138700000003</v>
      </c>
      <c r="O270" s="166">
        <v>1321.57940309981</v>
      </c>
      <c r="P270" s="172">
        <v>242.35900000000001</v>
      </c>
      <c r="Q270" s="178">
        <v>5.4529825717213303</v>
      </c>
      <c r="R270" s="179">
        <v>3632.7619720160001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1356.5941499999999</v>
      </c>
      <c r="Y270" s="166">
        <v>394.69034269343098</v>
      </c>
      <c r="Z270" s="177">
        <v>573</v>
      </c>
      <c r="AA270" s="173">
        <v>0.68881386159412095</v>
      </c>
      <c r="AB270" s="174">
        <v>-794.06061233534899</v>
      </c>
      <c r="AC270" s="168"/>
      <c r="AD270" s="168"/>
      <c r="AE270" s="176">
        <v>613</v>
      </c>
      <c r="AF270" s="176">
        <v>1007</v>
      </c>
      <c r="AG270" s="167"/>
      <c r="AH270" s="180">
        <v>125.8</v>
      </c>
      <c r="AI270" s="166">
        <v>36.600515423742401</v>
      </c>
      <c r="AJ270" s="181" t="s">
        <v>53</v>
      </c>
      <c r="AK270" s="173">
        <v>0.58096056228162496</v>
      </c>
      <c r="AL270" s="174">
        <v>-110.659424131112</v>
      </c>
      <c r="AM270" s="168"/>
      <c r="AN270" s="168"/>
      <c r="AO270" s="176">
        <v>91</v>
      </c>
      <c r="AP270" s="176">
        <v>135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-44.2531870809173</v>
      </c>
      <c r="AW270" s="168"/>
      <c r="AX270" s="168"/>
      <c r="AY270" s="176">
        <v>40</v>
      </c>
      <c r="AZ270" s="176">
        <v>51</v>
      </c>
      <c r="BA270" s="167"/>
      <c r="BB270" s="184">
        <v>93.6</v>
      </c>
      <c r="BC270" s="180">
        <v>27.232179997315399</v>
      </c>
      <c r="BD270" s="181" t="s">
        <v>55</v>
      </c>
      <c r="BE270" s="188">
        <v>0.85100562491610798</v>
      </c>
      <c r="BF270" s="171">
        <v>-26.506374161834501</v>
      </c>
      <c r="BG270" s="168"/>
      <c r="BH270" s="168"/>
      <c r="BI270" s="176">
        <v>17</v>
      </c>
      <c r="BJ270" s="176">
        <v>39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0.05</v>
      </c>
      <c r="G271" s="168">
        <v>3.7999999999999999E-2</v>
      </c>
      <c r="H271" s="169"/>
      <c r="I271" s="170">
        <v>4</v>
      </c>
      <c r="J271" s="170">
        <v>4</v>
      </c>
      <c r="K271" s="167"/>
      <c r="L271" s="171">
        <v>1001.21659</v>
      </c>
      <c r="M271" s="171">
        <v>-29.028079999999999</v>
      </c>
      <c r="N271" s="171">
        <v>972.18850999999995</v>
      </c>
      <c r="O271" s="166">
        <v>361.876396150799</v>
      </c>
      <c r="P271" s="172">
        <v>212.5</v>
      </c>
      <c r="Q271" s="178">
        <v>1.70294774659199</v>
      </c>
      <c r="R271" s="179">
        <v>348.78132968893198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1819.8643300000001</v>
      </c>
      <c r="Y271" s="166">
        <v>677.40560441697505</v>
      </c>
      <c r="Z271" s="177">
        <v>573</v>
      </c>
      <c r="AA271" s="178">
        <v>1.182208733712</v>
      </c>
      <c r="AB271" s="179">
        <v>138.86520379650901</v>
      </c>
      <c r="AC271" s="168">
        <v>0.02</v>
      </c>
      <c r="AD271" s="168">
        <v>1.7999999999999999E-2</v>
      </c>
      <c r="AE271" s="176">
        <v>0</v>
      </c>
      <c r="AF271" s="176">
        <v>28</v>
      </c>
      <c r="AG271" s="167"/>
      <c r="AH271" s="180">
        <v>150.9</v>
      </c>
      <c r="AI271" s="166">
        <v>56.169300107399501</v>
      </c>
      <c r="AJ271" s="181" t="s">
        <v>53</v>
      </c>
      <c r="AK271" s="188">
        <v>0.89157619218094397</v>
      </c>
      <c r="AL271" s="171">
        <v>-33.921893456928302</v>
      </c>
      <c r="AM271" s="168"/>
      <c r="AN271" s="168"/>
      <c r="AO271" s="176">
        <v>19</v>
      </c>
      <c r="AP271" s="176">
        <v>53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-31.938893576362702</v>
      </c>
      <c r="AW271" s="168"/>
      <c r="AX271" s="168"/>
      <c r="AY271" s="176">
        <v>28</v>
      </c>
      <c r="AZ271" s="176">
        <v>37</v>
      </c>
      <c r="BA271" s="167"/>
      <c r="BB271" s="184">
        <v>94.4</v>
      </c>
      <c r="BC271" s="180">
        <v>35.138382572157099</v>
      </c>
      <c r="BD271" s="181" t="s">
        <v>55</v>
      </c>
      <c r="BE271" s="178">
        <v>1.09807445537991</v>
      </c>
      <c r="BF271" s="179">
        <v>0.522212847274517</v>
      </c>
      <c r="BG271" s="168">
        <v>0.02</v>
      </c>
      <c r="BH271" s="168">
        <v>0.01</v>
      </c>
      <c r="BI271" s="176">
        <v>0</v>
      </c>
      <c r="BJ271" s="176">
        <v>9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514.62725</v>
      </c>
      <c r="M272" s="171">
        <v>225.52687</v>
      </c>
      <c r="N272" s="171">
        <v>740.15412000000003</v>
      </c>
      <c r="O272" s="166">
        <v>740.15412000000003</v>
      </c>
      <c r="P272" s="172">
        <v>212.5</v>
      </c>
      <c r="Q272" s="178">
        <v>3.4830782117647101</v>
      </c>
      <c r="R272" s="179">
        <v>508.10412000000002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350.16750500000001</v>
      </c>
      <c r="Y272" s="166">
        <v>350.16750500000001</v>
      </c>
      <c r="Z272" s="177">
        <v>573</v>
      </c>
      <c r="AA272" s="173">
        <v>0.61111257417103004</v>
      </c>
      <c r="AB272" s="174">
        <v>-275.548495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-17.096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-16.472000000000001</v>
      </c>
      <c r="AW272" s="168"/>
      <c r="AX272" s="168"/>
      <c r="AY272" s="176">
        <v>15</v>
      </c>
      <c r="AZ272" s="176">
        <v>19</v>
      </c>
      <c r="BA272" s="167"/>
      <c r="BB272" s="184">
        <v>47.2</v>
      </c>
      <c r="BC272" s="180">
        <v>47.2</v>
      </c>
      <c r="BD272" s="181" t="s">
        <v>55</v>
      </c>
      <c r="BE272" s="178">
        <v>1.4750000000000001</v>
      </c>
      <c r="BF272" s="179">
        <v>12.256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833.91980000000001</v>
      </c>
      <c r="M273" s="171">
        <v>-663.44854999999995</v>
      </c>
      <c r="N273" s="171">
        <v>170.47125</v>
      </c>
      <c r="O273" s="166">
        <v>64.938021959904006</v>
      </c>
      <c r="P273" s="172">
        <v>212.5</v>
      </c>
      <c r="Q273" s="173">
        <v>0.30559069157601898</v>
      </c>
      <c r="R273" s="174">
        <v>-438.69195467729998</v>
      </c>
      <c r="S273" s="168"/>
      <c r="T273" s="168"/>
      <c r="U273" s="175">
        <v>388</v>
      </c>
      <c r="V273" s="176">
        <v>499</v>
      </c>
      <c r="W273" s="167"/>
      <c r="X273" s="175">
        <v>1338.6740299999999</v>
      </c>
      <c r="Y273" s="166">
        <v>509.94430766063601</v>
      </c>
      <c r="Z273" s="177">
        <v>573</v>
      </c>
      <c r="AA273" s="188">
        <v>0.88995516171140598</v>
      </c>
      <c r="AB273" s="171">
        <v>-303.91663484749603</v>
      </c>
      <c r="AC273" s="168"/>
      <c r="AD273" s="168"/>
      <c r="AE273" s="176">
        <v>166</v>
      </c>
      <c r="AF273" s="176">
        <v>467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-102.398973621976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-39.866405999232001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-48.132811998464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3027.5766699999999</v>
      </c>
      <c r="M274" s="171">
        <v>-333.04876000000002</v>
      </c>
      <c r="N274" s="171">
        <v>2694.5279099999998</v>
      </c>
      <c r="O274" s="166">
        <v>598.59060351715198</v>
      </c>
      <c r="P274" s="172">
        <v>218.52799999999999</v>
      </c>
      <c r="Q274" s="178">
        <v>2.7391940781829001</v>
      </c>
      <c r="R274" s="179">
        <v>1620.33440865017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2284.5295099999998</v>
      </c>
      <c r="Y274" s="166">
        <v>507.50927205784399</v>
      </c>
      <c r="Z274" s="177">
        <v>573</v>
      </c>
      <c r="AA274" s="188">
        <v>0.88570553587756295</v>
      </c>
      <c r="AB274" s="171">
        <v>-532.10211740450097</v>
      </c>
      <c r="AC274" s="168"/>
      <c r="AD274" s="168"/>
      <c r="AE274" s="176">
        <v>295</v>
      </c>
      <c r="AF274" s="176">
        <v>811</v>
      </c>
      <c r="AG274" s="167"/>
      <c r="AH274" s="180">
        <v>167.9</v>
      </c>
      <c r="AI274" s="166">
        <v>37.299061537844601</v>
      </c>
      <c r="AJ274" s="181" t="s">
        <v>53</v>
      </c>
      <c r="AK274" s="173">
        <v>0.59204859583880298</v>
      </c>
      <c r="AL274" s="174">
        <v>-141.782011390024</v>
      </c>
      <c r="AM274" s="168"/>
      <c r="AN274" s="168"/>
      <c r="AO274" s="176">
        <v>116</v>
      </c>
      <c r="AP274" s="176">
        <v>173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-59.349399718101303</v>
      </c>
      <c r="AW274" s="168"/>
      <c r="AX274" s="168"/>
      <c r="AY274" s="176">
        <v>53</v>
      </c>
      <c r="AZ274" s="176">
        <v>68</v>
      </c>
      <c r="BA274" s="167"/>
      <c r="BB274" s="184">
        <v>122.4</v>
      </c>
      <c r="BC274" s="180">
        <v>27.191215796499002</v>
      </c>
      <c r="BD274" s="181" t="s">
        <v>55</v>
      </c>
      <c r="BE274" s="188">
        <v>0.84972549364059302</v>
      </c>
      <c r="BF274" s="171">
        <v>-34.898799436202502</v>
      </c>
      <c r="BG274" s="168"/>
      <c r="BH274" s="168"/>
      <c r="BI274" s="176">
        <v>22</v>
      </c>
      <c r="BJ274" s="176">
        <v>51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7631.9891200000002</v>
      </c>
      <c r="M275" s="171">
        <v>3454.4063599999999</v>
      </c>
      <c r="N275" s="171">
        <v>11086.395479999999</v>
      </c>
      <c r="O275" s="166">
        <v>1277.8287510687901</v>
      </c>
      <c r="P275" s="172">
        <v>246.08699999999999</v>
      </c>
      <c r="Q275" s="178">
        <v>5.1925894137796398</v>
      </c>
      <c r="R275" s="179">
        <v>8754.9298278085898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4102.5174299999999</v>
      </c>
      <c r="Y275" s="166">
        <v>472.86015849534402</v>
      </c>
      <c r="Z275" s="177">
        <v>573</v>
      </c>
      <c r="AA275" s="188">
        <v>0.82523587870042503</v>
      </c>
      <c r="AB275" s="171">
        <v>-1326.17168688012</v>
      </c>
      <c r="AC275" s="168"/>
      <c r="AD275" s="168"/>
      <c r="AE275" s="176">
        <v>869</v>
      </c>
      <c r="AF275" s="176">
        <v>1864</v>
      </c>
      <c r="AG275" s="167"/>
      <c r="AH275" s="180">
        <v>474.15</v>
      </c>
      <c r="AI275" s="166">
        <v>54.650991245286903</v>
      </c>
      <c r="AJ275" s="181" t="s">
        <v>53</v>
      </c>
      <c r="AK275" s="188">
        <v>0.86747605151249096</v>
      </c>
      <c r="AL275" s="171">
        <v>-122.72157829571999</v>
      </c>
      <c r="AM275" s="168"/>
      <c r="AN275" s="168"/>
      <c r="AO275" s="176">
        <v>73</v>
      </c>
      <c r="AP275" s="176">
        <v>182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-101.88643258304</v>
      </c>
      <c r="AW275" s="168"/>
      <c r="AX275" s="168"/>
      <c r="AY275" s="176">
        <v>90</v>
      </c>
      <c r="AZ275" s="176">
        <v>117</v>
      </c>
      <c r="BA275" s="167"/>
      <c r="BB275" s="184">
        <v>535.79999999999995</v>
      </c>
      <c r="BC275" s="180">
        <v>61.756830347410599</v>
      </c>
      <c r="BD275" s="181" t="s">
        <v>55</v>
      </c>
      <c r="BE275" s="178">
        <v>1.9299009483565801</v>
      </c>
      <c r="BF275" s="179">
        <v>232.62713483392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713.65629000000001</v>
      </c>
      <c r="M276" s="171">
        <v>582.46632999999997</v>
      </c>
      <c r="N276" s="171">
        <v>1296.1226200000001</v>
      </c>
      <c r="O276" s="166">
        <v>682.55607960077703</v>
      </c>
      <c r="P276" s="172">
        <v>246.08699999999999</v>
      </c>
      <c r="Q276" s="178">
        <v>2.7736372892545198</v>
      </c>
      <c r="R276" s="179">
        <v>785.830266157148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967.91809499999999</v>
      </c>
      <c r="Y276" s="166">
        <v>509.71904209021</v>
      </c>
      <c r="Z276" s="177">
        <v>573</v>
      </c>
      <c r="AA276" s="188">
        <v>0.889562028080645</v>
      </c>
      <c r="AB276" s="171">
        <v>-220.26949212144299</v>
      </c>
      <c r="AC276" s="168"/>
      <c r="AD276" s="168"/>
      <c r="AE276" s="176">
        <v>121</v>
      </c>
      <c r="AF276" s="176">
        <v>338</v>
      </c>
      <c r="AG276" s="167"/>
      <c r="AH276" s="180">
        <v>101.7</v>
      </c>
      <c r="AI276" s="166">
        <v>53.556625140450898</v>
      </c>
      <c r="AJ276" s="181" t="s">
        <v>53</v>
      </c>
      <c r="AK276" s="188">
        <v>0.85010516095953803</v>
      </c>
      <c r="AL276" s="171">
        <v>-28.938425809163899</v>
      </c>
      <c r="AM276" s="168"/>
      <c r="AN276" s="168"/>
      <c r="AO276" s="176">
        <v>18</v>
      </c>
      <c r="AP276" s="176">
        <v>42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-17.378012903914598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17.043974192170801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1223.3950199999999</v>
      </c>
      <c r="M277" s="171">
        <v>2838.4063099999998</v>
      </c>
      <c r="N277" s="171">
        <v>4061.8013299999998</v>
      </c>
      <c r="O277" s="166">
        <v>2182.15023134581</v>
      </c>
      <c r="P277" s="172">
        <v>246.08699999999999</v>
      </c>
      <c r="Q277" s="178">
        <v>8.8673933663534008</v>
      </c>
      <c r="R277" s="179">
        <v>3561.5994252113801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1735.7796249999999</v>
      </c>
      <c r="Y277" s="166">
        <v>932.52515387282597</v>
      </c>
      <c r="Z277" s="177">
        <v>573</v>
      </c>
      <c r="AA277" s="178">
        <v>1.62744354951628</v>
      </c>
      <c r="AB277" s="179">
        <v>571.08709169315398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140.80000000000001</v>
      </c>
      <c r="AI277" s="166">
        <v>75.642978967041302</v>
      </c>
      <c r="AJ277" s="181" t="s">
        <v>53</v>
      </c>
      <c r="AK277" s="178">
        <v>1.20068220582605</v>
      </c>
      <c r="AL277" s="179">
        <v>12.7448000029122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14.4780444451841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105.8</v>
      </c>
      <c r="BC277" s="180">
        <v>56.839681638586498</v>
      </c>
      <c r="BD277" s="181" t="s">
        <v>55</v>
      </c>
      <c r="BE277" s="178">
        <v>1.7762400512058301</v>
      </c>
      <c r="BF277" s="179">
        <v>40.756088890368098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2.9000000000000001E-2</v>
      </c>
      <c r="G278" s="168">
        <v>1.7999999999999999E-2</v>
      </c>
      <c r="H278" s="169"/>
      <c r="I278" s="170">
        <v>3</v>
      </c>
      <c r="J278" s="170">
        <v>3</v>
      </c>
      <c r="K278" s="167"/>
      <c r="L278" s="171">
        <v>986.04044999999996</v>
      </c>
      <c r="M278" s="171">
        <v>616.46918000000005</v>
      </c>
      <c r="N278" s="171">
        <v>1602.50963</v>
      </c>
      <c r="O278" s="166">
        <v>394.22294384828001</v>
      </c>
      <c r="P278" s="172">
        <v>212.5</v>
      </c>
      <c r="Q278" s="178">
        <v>1.85516679458014</v>
      </c>
      <c r="R278" s="179">
        <v>659.23028656174995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1478.75477</v>
      </c>
      <c r="Y278" s="166">
        <v>363.77881776541102</v>
      </c>
      <c r="Z278" s="177">
        <v>573</v>
      </c>
      <c r="AA278" s="173">
        <v>0.63486704671101402</v>
      </c>
      <c r="AB278" s="174">
        <v>-1064.7702360711401</v>
      </c>
      <c r="AC278" s="168"/>
      <c r="AD278" s="168"/>
      <c r="AE278" s="176">
        <v>851</v>
      </c>
      <c r="AF278" s="176">
        <v>1317</v>
      </c>
      <c r="AG278" s="167"/>
      <c r="AH278" s="180">
        <v>153.5</v>
      </c>
      <c r="AI278" s="166">
        <v>37.761534001334503</v>
      </c>
      <c r="AJ278" s="181" t="s">
        <v>53</v>
      </c>
      <c r="AK278" s="173">
        <v>0.59938942859261202</v>
      </c>
      <c r="AL278" s="174">
        <v>-126.15458181934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-47.623385858879999</v>
      </c>
      <c r="AW278" s="168"/>
      <c r="AX278" s="168"/>
      <c r="AY278" s="176">
        <v>42</v>
      </c>
      <c r="AZ278" s="176">
        <v>55</v>
      </c>
      <c r="BA278" s="167"/>
      <c r="BB278" s="184">
        <v>140.4</v>
      </c>
      <c r="BC278" s="180">
        <v>34.538888428582197</v>
      </c>
      <c r="BD278" s="181" t="s">
        <v>55</v>
      </c>
      <c r="BE278" s="182">
        <v>1.0793402633931899</v>
      </c>
      <c r="BF278" s="183">
        <v>-1.6467717177600001</v>
      </c>
      <c r="BG278" s="168">
        <v>1.9E-2</v>
      </c>
      <c r="BH278" s="168">
        <v>8.0000000000000002E-3</v>
      </c>
      <c r="BI278" s="176">
        <v>0</v>
      </c>
      <c r="BJ278" s="176">
        <v>16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1261.4038700000001</v>
      </c>
      <c r="M279" s="171">
        <v>495.44992000000002</v>
      </c>
      <c r="N279" s="171">
        <v>1756.8537899999999</v>
      </c>
      <c r="O279" s="166">
        <v>630.98245642448796</v>
      </c>
      <c r="P279" s="172">
        <v>243.43</v>
      </c>
      <c r="Q279" s="178">
        <v>2.59204887000159</v>
      </c>
      <c r="R279" s="179">
        <v>1016.71174990072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762.15051500000004</v>
      </c>
      <c r="Y279" s="166">
        <v>273.73000921146001</v>
      </c>
      <c r="Z279" s="177">
        <v>573</v>
      </c>
      <c r="AA279" s="173">
        <v>0.47771380316136097</v>
      </c>
      <c r="AB279" s="174">
        <v>-980.03980245012895</v>
      </c>
      <c r="AC279" s="168"/>
      <c r="AD279" s="168"/>
      <c r="AE279" s="176">
        <v>834</v>
      </c>
      <c r="AF279" s="176">
        <v>1153</v>
      </c>
      <c r="AG279" s="167"/>
      <c r="AH279" s="180">
        <v>150.19999999999999</v>
      </c>
      <c r="AI279" s="166">
        <v>53.945049664581397</v>
      </c>
      <c r="AJ279" s="181" t="s">
        <v>53</v>
      </c>
      <c r="AK279" s="188">
        <v>0.85627062959653</v>
      </c>
      <c r="AL279" s="171">
        <v>-41.349720766768101</v>
      </c>
      <c r="AM279" s="168"/>
      <c r="AN279" s="168"/>
      <c r="AO279" s="176">
        <v>26</v>
      </c>
      <c r="AP279" s="176">
        <v>61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-39.847548131242696</v>
      </c>
      <c r="AW279" s="168"/>
      <c r="AX279" s="168"/>
      <c r="AY279" s="176">
        <v>36</v>
      </c>
      <c r="AZ279" s="176">
        <v>45</v>
      </c>
      <c r="BA279" s="167"/>
      <c r="BB279" s="184">
        <v>81.8</v>
      </c>
      <c r="BC279" s="180">
        <v>29.3788619345057</v>
      </c>
      <c r="BD279" s="181" t="s">
        <v>55</v>
      </c>
      <c r="BE279" s="182">
        <v>0.91808943545330302</v>
      </c>
      <c r="BF279" s="183">
        <v>-15.495096262485401</v>
      </c>
      <c r="BG279" s="168">
        <v>1E-3</v>
      </c>
      <c r="BH279" s="168"/>
      <c r="BI279" s="176">
        <v>8</v>
      </c>
      <c r="BJ279" s="176">
        <v>26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/>
      <c r="G280" s="168"/>
      <c r="H280" s="169"/>
      <c r="I280" s="170">
        <v>1</v>
      </c>
      <c r="J280" s="170">
        <v>1</v>
      </c>
      <c r="K280" s="167"/>
      <c r="L280" s="171">
        <v>1167.36924</v>
      </c>
      <c r="M280" s="171">
        <v>-320.76745</v>
      </c>
      <c r="N280" s="171">
        <v>846.60179000000005</v>
      </c>
      <c r="O280" s="166">
        <v>183.65302957226399</v>
      </c>
      <c r="P280" s="172">
        <v>254.44499999999999</v>
      </c>
      <c r="Q280" s="173">
        <v>0.72177888963141101</v>
      </c>
      <c r="R280" s="174">
        <v>-434.24635887299502</v>
      </c>
      <c r="S280" s="168"/>
      <c r="T280" s="168"/>
      <c r="U280" s="175">
        <v>327</v>
      </c>
      <c r="V280" s="176">
        <v>561</v>
      </c>
      <c r="W280" s="167"/>
      <c r="X280" s="175">
        <v>1691.20444</v>
      </c>
      <c r="Y280" s="166">
        <v>366.87238640502397</v>
      </c>
      <c r="Z280" s="177">
        <v>573</v>
      </c>
      <c r="AA280" s="173">
        <v>0.64026594486042598</v>
      </c>
      <c r="AB280" s="174">
        <v>-1193.2145476170699</v>
      </c>
      <c r="AC280" s="168"/>
      <c r="AD280" s="168"/>
      <c r="AE280" s="176">
        <v>951</v>
      </c>
      <c r="AF280" s="176">
        <v>1479</v>
      </c>
      <c r="AG280" s="167"/>
      <c r="AH280" s="180">
        <v>238.2</v>
      </c>
      <c r="AI280" s="166">
        <v>51.672642511319701</v>
      </c>
      <c r="AJ280" s="181" t="s">
        <v>53</v>
      </c>
      <c r="AK280" s="188">
        <v>0.82020067478285297</v>
      </c>
      <c r="AL280" s="171">
        <v>-78.935071936955694</v>
      </c>
      <c r="AM280" s="168"/>
      <c r="AN280" s="168"/>
      <c r="AO280" s="176">
        <v>53</v>
      </c>
      <c r="AP280" s="176">
        <v>111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-67.542240491925298</v>
      </c>
      <c r="AW280" s="168"/>
      <c r="AX280" s="168"/>
      <c r="AY280" s="176">
        <v>61</v>
      </c>
      <c r="AZ280" s="176">
        <v>76</v>
      </c>
      <c r="BA280" s="167"/>
      <c r="BB280" s="184">
        <v>133.19999999999999</v>
      </c>
      <c r="BC280" s="180">
        <v>28.895029313634701</v>
      </c>
      <c r="BD280" s="181" t="s">
        <v>55</v>
      </c>
      <c r="BE280" s="188">
        <v>0.90296966605108497</v>
      </c>
      <c r="BF280" s="171">
        <v>-27.884480983850501</v>
      </c>
      <c r="BG280" s="168"/>
      <c r="BH280" s="168"/>
      <c r="BI280" s="176">
        <v>15</v>
      </c>
      <c r="BJ280" s="176">
        <v>44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2.4E-2</v>
      </c>
      <c r="G281" s="168">
        <v>1.0999999999999999E-2</v>
      </c>
      <c r="H281" s="169"/>
      <c r="I281" s="170">
        <v>4</v>
      </c>
      <c r="J281" s="170">
        <v>3</v>
      </c>
      <c r="K281" s="167"/>
      <c r="L281" s="171">
        <v>2390.1131</v>
      </c>
      <c r="M281" s="171">
        <v>2576.4576900000002</v>
      </c>
      <c r="N281" s="171">
        <v>4966.5707899999998</v>
      </c>
      <c r="O281" s="166">
        <v>1075.90920832285</v>
      </c>
      <c r="P281" s="172">
        <v>212.5</v>
      </c>
      <c r="Q281" s="178">
        <v>5.06310215681341</v>
      </c>
      <c r="R281" s="179">
        <v>3895.39048695563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2481.2841250000001</v>
      </c>
      <c r="Y281" s="166">
        <v>537.52106864720997</v>
      </c>
      <c r="Z281" s="177">
        <v>573</v>
      </c>
      <c r="AA281" s="182">
        <v>0.93808214423596803</v>
      </c>
      <c r="AB281" s="183">
        <v>-407.12205685610297</v>
      </c>
      <c r="AC281" s="168">
        <v>3.0000000000000001E-3</v>
      </c>
      <c r="AD281" s="168"/>
      <c r="AE281" s="176">
        <v>164</v>
      </c>
      <c r="AF281" s="176">
        <v>693</v>
      </c>
      <c r="AG281" s="167"/>
      <c r="AH281" s="180">
        <v>169.95</v>
      </c>
      <c r="AI281" s="166">
        <v>36.816301968882101</v>
      </c>
      <c r="AJ281" s="181" t="s">
        <v>53</v>
      </c>
      <c r="AK281" s="173">
        <v>0.58438574553780998</v>
      </c>
      <c r="AL281" s="174">
        <v>-147.623454549624</v>
      </c>
      <c r="AM281" s="168"/>
      <c r="AN281" s="168"/>
      <c r="AO281" s="176">
        <v>121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-41.853575758634598</v>
      </c>
      <c r="AW281" s="168"/>
      <c r="AX281" s="168"/>
      <c r="AY281" s="176">
        <v>36</v>
      </c>
      <c r="AZ281" s="176">
        <v>50</v>
      </c>
      <c r="BA281" s="167"/>
      <c r="BB281" s="184">
        <v>149.19999999999999</v>
      </c>
      <c r="BC281" s="180">
        <v>32.321225382507798</v>
      </c>
      <c r="BD281" s="181" t="s">
        <v>55</v>
      </c>
      <c r="BE281" s="182">
        <v>1.01003829320337</v>
      </c>
      <c r="BF281" s="183">
        <v>-12.1071515172692</v>
      </c>
      <c r="BG281" s="168">
        <v>1.0999999999999999E-2</v>
      </c>
      <c r="BH281" s="168">
        <v>1E-3</v>
      </c>
      <c r="BI281" s="176">
        <v>0</v>
      </c>
      <c r="BJ281" s="176">
        <v>29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2.4E-2</v>
      </c>
      <c r="H282" s="169"/>
      <c r="I282" s="170">
        <v>3</v>
      </c>
      <c r="J282" s="170">
        <v>3</v>
      </c>
      <c r="K282" s="167"/>
      <c r="L282" s="171">
        <v>2133.5116899999998</v>
      </c>
      <c r="M282" s="171">
        <v>3332.8605299999999</v>
      </c>
      <c r="N282" s="171">
        <v>5466.3722200000002</v>
      </c>
      <c r="O282" s="166">
        <v>854.37389653957803</v>
      </c>
      <c r="P282" s="172">
        <v>250.489</v>
      </c>
      <c r="Q282" s="178">
        <v>3.4108240143861699</v>
      </c>
      <c r="R282" s="179">
        <v>3716.2735813535101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2497.36319</v>
      </c>
      <c r="Y282" s="166">
        <v>390.328692200695</v>
      </c>
      <c r="Z282" s="177">
        <v>573</v>
      </c>
      <c r="AA282" s="173">
        <v>0.681201906109416</v>
      </c>
      <c r="AB282" s="174">
        <v>-1506.03224830044</v>
      </c>
      <c r="AC282" s="168"/>
      <c r="AD282" s="168"/>
      <c r="AE282" s="176">
        <v>1169</v>
      </c>
      <c r="AF282" s="176">
        <v>1902</v>
      </c>
      <c r="AG282" s="167"/>
      <c r="AH282" s="180">
        <v>242.9</v>
      </c>
      <c r="AI282" s="166">
        <v>37.964377674497896</v>
      </c>
      <c r="AJ282" s="181" t="s">
        <v>53</v>
      </c>
      <c r="AK282" s="173">
        <v>0.60260916943647502</v>
      </c>
      <c r="AL282" s="174">
        <v>-197.26389635763999</v>
      </c>
      <c r="AM282" s="168"/>
      <c r="AN282" s="168"/>
      <c r="AO282" s="176">
        <v>161</v>
      </c>
      <c r="AP282" s="176">
        <v>241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-64.387656217813301</v>
      </c>
      <c r="AW282" s="168"/>
      <c r="AX282" s="168"/>
      <c r="AY282" s="176">
        <v>55</v>
      </c>
      <c r="AZ282" s="176">
        <v>76</v>
      </c>
      <c r="BA282" s="167"/>
      <c r="BB282" s="184">
        <v>233.8</v>
      </c>
      <c r="BC282" s="180">
        <v>36.542081104559898</v>
      </c>
      <c r="BD282" s="181" t="s">
        <v>55</v>
      </c>
      <c r="BE282" s="178">
        <v>1.1419400345174999</v>
      </c>
      <c r="BF282" s="179">
        <v>10.2246875643735</v>
      </c>
      <c r="BG282" s="168">
        <v>0.02</v>
      </c>
      <c r="BH282" s="168">
        <v>1.4E-2</v>
      </c>
      <c r="BI282" s="176">
        <v>0</v>
      </c>
      <c r="BJ282" s="176">
        <v>12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4.5999999999999999E-2</v>
      </c>
      <c r="G283" s="168">
        <v>2.9000000000000001E-2</v>
      </c>
      <c r="H283" s="169"/>
      <c r="I283" s="170">
        <v>4</v>
      </c>
      <c r="J283" s="170">
        <v>4</v>
      </c>
      <c r="K283" s="167"/>
      <c r="L283" s="171">
        <v>1628.31556</v>
      </c>
      <c r="M283" s="171">
        <v>1098.26316</v>
      </c>
      <c r="N283" s="171">
        <v>2726.57872</v>
      </c>
      <c r="O283" s="166">
        <v>540.50768206884402</v>
      </c>
      <c r="P283" s="172">
        <v>216.363</v>
      </c>
      <c r="Q283" s="178">
        <v>2.49815209656385</v>
      </c>
      <c r="R283" s="179">
        <v>1534.7281652097699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3063.7462500000001</v>
      </c>
      <c r="Y283" s="166">
        <v>607.34662523685097</v>
      </c>
      <c r="Z283" s="177">
        <v>573</v>
      </c>
      <c r="AA283" s="182">
        <v>1.05994175434005</v>
      </c>
      <c r="AB283" s="183">
        <v>-92.663893577238497</v>
      </c>
      <c r="AC283" s="168">
        <v>1.6E-2</v>
      </c>
      <c r="AD283" s="168">
        <v>6.0000000000000001E-3</v>
      </c>
      <c r="AE283" s="176">
        <v>0</v>
      </c>
      <c r="AF283" s="176">
        <v>405</v>
      </c>
      <c r="AG283" s="167"/>
      <c r="AH283" s="180">
        <v>192.1</v>
      </c>
      <c r="AI283" s="166">
        <v>38.081249942941298</v>
      </c>
      <c r="AJ283" s="181" t="s">
        <v>53</v>
      </c>
      <c r="AK283" s="173">
        <v>0.60446428480859205</v>
      </c>
      <c r="AL283" s="174">
        <v>-154.939858717916</v>
      </c>
      <c r="AM283" s="168"/>
      <c r="AN283" s="168"/>
      <c r="AO283" s="176">
        <v>126</v>
      </c>
      <c r="AP283" s="176">
        <v>190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-61.337106975978699</v>
      </c>
      <c r="AW283" s="168"/>
      <c r="AX283" s="168"/>
      <c r="AY283" s="176">
        <v>54</v>
      </c>
      <c r="AZ283" s="176">
        <v>71</v>
      </c>
      <c r="BA283" s="167"/>
      <c r="BB283" s="184">
        <v>182.2</v>
      </c>
      <c r="BC283" s="180">
        <v>36.118707650202502</v>
      </c>
      <c r="BD283" s="181" t="s">
        <v>55</v>
      </c>
      <c r="BE283" s="178">
        <v>1.12870961406883</v>
      </c>
      <c r="BF283" s="179">
        <v>5.9257860480425402</v>
      </c>
      <c r="BG283" s="168">
        <v>0.02</v>
      </c>
      <c r="BH283" s="168">
        <v>1.2999999999999999E-2</v>
      </c>
      <c r="BI283" s="176">
        <v>0</v>
      </c>
      <c r="BJ283" s="176">
        <v>12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4.3999999999999997E-2</v>
      </c>
      <c r="G284" s="168">
        <v>2.8000000000000001E-2</v>
      </c>
      <c r="H284" s="169"/>
      <c r="I284" s="170">
        <v>6</v>
      </c>
      <c r="J284" s="170">
        <v>5</v>
      </c>
      <c r="K284" s="167"/>
      <c r="L284" s="171">
        <v>2012.2664299999999</v>
      </c>
      <c r="M284" s="171">
        <v>806.86382000000003</v>
      </c>
      <c r="N284" s="171">
        <v>2819.1302500000002</v>
      </c>
      <c r="O284" s="166">
        <v>863.95050003567997</v>
      </c>
      <c r="P284" s="172">
        <v>249.714</v>
      </c>
      <c r="Q284" s="178">
        <v>3.4597599655433</v>
      </c>
      <c r="R284" s="179">
        <v>1929.3314594308499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1763.1288999999999</v>
      </c>
      <c r="Y284" s="166">
        <v>540.328384891886</v>
      </c>
      <c r="Z284" s="177">
        <v>573</v>
      </c>
      <c r="AA284" s="182">
        <v>0.94298147450590897</v>
      </c>
      <c r="AB284" s="183">
        <v>-278.62569524144999</v>
      </c>
      <c r="AC284" s="168">
        <v>4.0000000000000001E-3</v>
      </c>
      <c r="AD284" s="168"/>
      <c r="AE284" s="176">
        <v>107</v>
      </c>
      <c r="AF284" s="176">
        <v>481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-18.686107330211801</v>
      </c>
      <c r="AM284" s="168">
        <v>0.01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-43.712344718783903</v>
      </c>
      <c r="AW284" s="168"/>
      <c r="AX284" s="168"/>
      <c r="AY284" s="176">
        <v>39</v>
      </c>
      <c r="AZ284" s="176">
        <v>50</v>
      </c>
      <c r="BA284" s="167"/>
      <c r="BB284" s="184">
        <v>122.2</v>
      </c>
      <c r="BC284" s="180">
        <v>37.449405221472098</v>
      </c>
      <c r="BD284" s="181" t="s">
        <v>55</v>
      </c>
      <c r="BE284" s="178">
        <v>1.170293913171</v>
      </c>
      <c r="BF284" s="179">
        <v>8.1753105624321201</v>
      </c>
      <c r="BG284" s="168">
        <v>0.02</v>
      </c>
      <c r="BH284" s="168">
        <v>1.7000000000000001E-2</v>
      </c>
      <c r="BI284" s="176">
        <v>0</v>
      </c>
      <c r="BJ284" s="176">
        <v>4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5.0999999999999997E-2</v>
      </c>
      <c r="H285" s="169"/>
      <c r="I285" s="170">
        <v>6</v>
      </c>
      <c r="J285" s="170">
        <v>6</v>
      </c>
      <c r="K285" s="167"/>
      <c r="L285" s="171">
        <v>770.84589000000005</v>
      </c>
      <c r="M285" s="171">
        <v>230.63695999999999</v>
      </c>
      <c r="N285" s="171">
        <v>1001.48285</v>
      </c>
      <c r="O285" s="166">
        <v>383.829448819611</v>
      </c>
      <c r="P285" s="172">
        <v>212.5</v>
      </c>
      <c r="Q285" s="178">
        <v>1.8062562297393501</v>
      </c>
      <c r="R285" s="179">
        <v>396.02098130498399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1860.5121549999999</v>
      </c>
      <c r="Y285" s="166">
        <v>713.06199100247898</v>
      </c>
      <c r="Z285" s="177">
        <v>573</v>
      </c>
      <c r="AA285" s="178">
        <v>1.24443628447204</v>
      </c>
      <c r="AB285" s="179">
        <v>227.90203376590901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165.4</v>
      </c>
      <c r="AI285" s="166">
        <v>63.391390910751703</v>
      </c>
      <c r="AJ285" s="181" t="s">
        <v>53</v>
      </c>
      <c r="AK285" s="182">
        <v>1.00621255413892</v>
      </c>
      <c r="AL285" s="183">
        <v>-14.101636366051901</v>
      </c>
      <c r="AM285" s="168">
        <v>1.0999999999999999E-2</v>
      </c>
      <c r="AN285" s="168">
        <v>1E-3</v>
      </c>
      <c r="AO285" s="176">
        <v>0</v>
      </c>
      <c r="AP285" s="176">
        <v>32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-33.387717172330603</v>
      </c>
      <c r="AW285" s="168"/>
      <c r="AX285" s="168"/>
      <c r="AY285" s="176">
        <v>30</v>
      </c>
      <c r="AZ285" s="176">
        <v>38</v>
      </c>
      <c r="BA285" s="167"/>
      <c r="BB285" s="184">
        <v>117</v>
      </c>
      <c r="BC285" s="180">
        <v>44.841552216190699</v>
      </c>
      <c r="BD285" s="181" t="s">
        <v>55</v>
      </c>
      <c r="BE285" s="178">
        <v>1.40129850675596</v>
      </c>
      <c r="BF285" s="179">
        <v>25.824565655338699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2034.1059399999999</v>
      </c>
      <c r="M286" s="171">
        <v>1300.2124899999999</v>
      </c>
      <c r="N286" s="171">
        <v>3334.3184299999998</v>
      </c>
      <c r="O286" s="166">
        <v>1298.7312195920299</v>
      </c>
      <c r="P286" s="172">
        <v>212.5</v>
      </c>
      <c r="Q286" s="178">
        <v>6.1116763274919101</v>
      </c>
      <c r="R286" s="179">
        <v>2738.5611401085998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2171.9652900000001</v>
      </c>
      <c r="Y286" s="166">
        <v>845.98972450068504</v>
      </c>
      <c r="Z286" s="177">
        <v>573</v>
      </c>
      <c r="AA286" s="178">
        <v>1.47642185776734</v>
      </c>
      <c r="AB286" s="179">
        <v>565.52328008107395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211.3</v>
      </c>
      <c r="AI286" s="166">
        <v>82.302249308502795</v>
      </c>
      <c r="AJ286" s="181" t="s">
        <v>53</v>
      </c>
      <c r="AK286" s="178">
        <v>1.3063849096587801</v>
      </c>
      <c r="AL286" s="179">
        <v>34.675485820432201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-22.457019474175901</v>
      </c>
      <c r="AW286" s="168"/>
      <c r="AX286" s="168"/>
      <c r="AY286" s="176">
        <v>19</v>
      </c>
      <c r="AZ286" s="176">
        <v>27</v>
      </c>
      <c r="BA286" s="167"/>
      <c r="BB286" s="184">
        <v>131.4</v>
      </c>
      <c r="BC286" s="180">
        <v>51.180859248165</v>
      </c>
      <c r="BD286" s="181" t="s">
        <v>55</v>
      </c>
      <c r="BE286" s="178">
        <v>1.59940185150516</v>
      </c>
      <c r="BF286" s="179">
        <v>41.6859610516481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5.3999999999999999E-2</v>
      </c>
      <c r="H287" s="169"/>
      <c r="I287" s="170">
        <v>6</v>
      </c>
      <c r="J287" s="170">
        <v>6</v>
      </c>
      <c r="K287" s="167"/>
      <c r="L287" s="171">
        <v>1753.98982</v>
      </c>
      <c r="M287" s="171">
        <v>1013.408</v>
      </c>
      <c r="N287" s="171">
        <v>2767.3978200000001</v>
      </c>
      <c r="O287" s="166">
        <v>945.20945145979795</v>
      </c>
      <c r="P287" s="172">
        <v>220.75700000000001</v>
      </c>
      <c r="Q287" s="178">
        <v>4.2816737474227198</v>
      </c>
      <c r="R287" s="179">
        <v>2061.5994342030799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1960.322905</v>
      </c>
      <c r="Y287" s="166">
        <v>669.55163595493696</v>
      </c>
      <c r="Z287" s="177">
        <v>573</v>
      </c>
      <c r="AA287" s="178">
        <v>1.1685019824693501</v>
      </c>
      <c r="AB287" s="179">
        <v>128.34260511535399</v>
      </c>
      <c r="AC287" s="168">
        <v>0.02</v>
      </c>
      <c r="AD287" s="168">
        <v>1.7000000000000001E-2</v>
      </c>
      <c r="AE287" s="176">
        <v>0</v>
      </c>
      <c r="AF287" s="176">
        <v>53</v>
      </c>
      <c r="AG287" s="167"/>
      <c r="AH287" s="180">
        <v>197.9</v>
      </c>
      <c r="AI287" s="166">
        <v>67.593082964809895</v>
      </c>
      <c r="AJ287" s="181" t="s">
        <v>53</v>
      </c>
      <c r="AK287" s="182">
        <v>1.0729060788065099</v>
      </c>
      <c r="AL287" s="183">
        <v>-3.5219177883642501</v>
      </c>
      <c r="AM287" s="168">
        <v>1.7999999999999999E-2</v>
      </c>
      <c r="AN287" s="168">
        <v>7.0000000000000001E-3</v>
      </c>
      <c r="AO287" s="176">
        <v>0</v>
      </c>
      <c r="AP287" s="176">
        <v>24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-40.154772771648098</v>
      </c>
      <c r="AW287" s="168"/>
      <c r="AX287" s="168"/>
      <c r="AY287" s="176">
        <v>36</v>
      </c>
      <c r="AZ287" s="176">
        <v>46</v>
      </c>
      <c r="BA287" s="167"/>
      <c r="BB287" s="184">
        <v>118.8</v>
      </c>
      <c r="BC287" s="180">
        <v>40.576342881351202</v>
      </c>
      <c r="BD287" s="181" t="s">
        <v>55</v>
      </c>
      <c r="BE287" s="178">
        <v>1.26801071504223</v>
      </c>
      <c r="BF287" s="179">
        <v>16.490454456703901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3.4000000000000002E-2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1836.29216</v>
      </c>
      <c r="M288" s="171">
        <v>303.46744999999999</v>
      </c>
      <c r="N288" s="171">
        <v>2139.7596100000001</v>
      </c>
      <c r="O288" s="166">
        <v>537.125524762179</v>
      </c>
      <c r="P288" s="172">
        <v>222.58099999999999</v>
      </c>
      <c r="Q288" s="178">
        <v>2.4131688004015599</v>
      </c>
      <c r="R288" s="179">
        <v>1171.4819272572199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2262.2503000000002</v>
      </c>
      <c r="Y288" s="166">
        <v>567.87331336294199</v>
      </c>
      <c r="Z288" s="177">
        <v>573</v>
      </c>
      <c r="AA288" s="182">
        <v>0.99105290290216796</v>
      </c>
      <c r="AB288" s="183">
        <v>-230.429273780394</v>
      </c>
      <c r="AC288" s="168">
        <v>8.9999999999999993E-3</v>
      </c>
      <c r="AD288" s="168"/>
      <c r="AE288" s="176">
        <v>21</v>
      </c>
      <c r="AF288" s="176">
        <v>477</v>
      </c>
      <c r="AG288" s="167"/>
      <c r="AH288" s="180">
        <v>191.45</v>
      </c>
      <c r="AI288" s="166">
        <v>48.058053453826602</v>
      </c>
      <c r="AJ288" s="181" t="s">
        <v>53</v>
      </c>
      <c r="AK288" s="188">
        <v>0.76282624529883503</v>
      </c>
      <c r="AL288" s="171">
        <v>-82.614246331875805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-56.803618116031899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-5.6072362320638804</v>
      </c>
      <c r="BG288" s="168">
        <v>1.4999999999999999E-2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5.0999999999999997E-2</v>
      </c>
      <c r="G289" s="168">
        <v>3.4000000000000002E-2</v>
      </c>
      <c r="H289" s="169"/>
      <c r="I289" s="170">
        <v>6</v>
      </c>
      <c r="J289" s="170">
        <v>5</v>
      </c>
      <c r="K289" s="167"/>
      <c r="L289" s="171">
        <v>4991.2485999999999</v>
      </c>
      <c r="M289" s="171">
        <v>4067.6492600000001</v>
      </c>
      <c r="N289" s="171">
        <v>9058.8978599999991</v>
      </c>
      <c r="O289" s="166">
        <v>1806.7633546832501</v>
      </c>
      <c r="P289" s="172">
        <v>268.01799999999997</v>
      </c>
      <c r="Q289" s="178">
        <v>6.7412015412518898</v>
      </c>
      <c r="R289" s="179">
        <v>7591.4567217125204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3122.2858449999999</v>
      </c>
      <c r="Y289" s="166">
        <v>622.72825400773797</v>
      </c>
      <c r="Z289" s="177">
        <v>573</v>
      </c>
      <c r="AA289" s="182">
        <v>1.0867857836086201</v>
      </c>
      <c r="AB289" s="183">
        <v>-14.9802051859015</v>
      </c>
      <c r="AC289" s="168">
        <v>1.9E-2</v>
      </c>
      <c r="AD289" s="168">
        <v>8.9999999999999993E-3</v>
      </c>
      <c r="AE289" s="176">
        <v>0</v>
      </c>
      <c r="AF289" s="176">
        <v>326</v>
      </c>
      <c r="AG289" s="167"/>
      <c r="AH289" s="180">
        <v>294.14999999999998</v>
      </c>
      <c r="AI289" s="166">
        <v>58.667119222832099</v>
      </c>
      <c r="AJ289" s="181" t="s">
        <v>53</v>
      </c>
      <c r="AK289" s="182">
        <v>0.93122411464812904</v>
      </c>
      <c r="AL289" s="183">
        <v>-50.785010753423798</v>
      </c>
      <c r="AM289" s="168">
        <v>2E-3</v>
      </c>
      <c r="AN289" s="168"/>
      <c r="AO289" s="176">
        <v>22</v>
      </c>
      <c r="AP289" s="176">
        <v>85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-33.102542413567903</v>
      </c>
      <c r="AW289" s="168"/>
      <c r="AX289" s="168"/>
      <c r="AY289" s="176">
        <v>26</v>
      </c>
      <c r="AZ289" s="176">
        <v>42</v>
      </c>
      <c r="BA289" s="167"/>
      <c r="BB289" s="184">
        <v>185.2</v>
      </c>
      <c r="BC289" s="180">
        <v>36.937448512896502</v>
      </c>
      <c r="BD289" s="181" t="s">
        <v>55</v>
      </c>
      <c r="BE289" s="178">
        <v>1.1542952660280199</v>
      </c>
      <c r="BF289" s="179">
        <v>9.9949151728641308</v>
      </c>
      <c r="BG289" s="168">
        <v>0.02</v>
      </c>
      <c r="BH289" s="168">
        <v>1.4999999999999999E-2</v>
      </c>
      <c r="BI289" s="176">
        <v>0</v>
      </c>
      <c r="BJ289" s="176">
        <v>8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7.0000000000000007E-2</v>
      </c>
      <c r="G290" s="168">
        <v>6.8500000000000005E-2</v>
      </c>
      <c r="H290" s="169"/>
      <c r="I290" s="170">
        <v>6</v>
      </c>
      <c r="J290" s="170">
        <v>6</v>
      </c>
      <c r="K290" s="167"/>
      <c r="L290" s="171">
        <v>261.03483999999997</v>
      </c>
      <c r="M290" s="171">
        <v>216.99044000000001</v>
      </c>
      <c r="N290" s="171">
        <v>478.02528000000001</v>
      </c>
      <c r="O290" s="166">
        <v>255.30157589873099</v>
      </c>
      <c r="P290" s="172">
        <v>218.47</v>
      </c>
      <c r="Q290" s="178">
        <v>1.1685887119454901</v>
      </c>
      <c r="R290" s="179">
        <v>31.329534590172599</v>
      </c>
      <c r="S290" s="168">
        <v>0.01</v>
      </c>
      <c r="T290" s="168">
        <v>8.5000000000000006E-3</v>
      </c>
      <c r="U290" s="175">
        <v>0</v>
      </c>
      <c r="V290" s="176">
        <v>13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689.64038008362195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44.186744354743801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-24.714477624192099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19.971044751615899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1181.7398499999999</v>
      </c>
      <c r="M291" s="171">
        <v>-105.41585000000001</v>
      </c>
      <c r="N291" s="171">
        <v>1076.3240000000001</v>
      </c>
      <c r="O291" s="166">
        <v>532.94008698725395</v>
      </c>
      <c r="P291" s="172">
        <v>212.5</v>
      </c>
      <c r="Q291" s="178">
        <v>2.5079533505282501</v>
      </c>
      <c r="R291" s="179">
        <v>607.67660360706702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896.42077500000005</v>
      </c>
      <c r="Y291" s="166">
        <v>443.861296232065</v>
      </c>
      <c r="Z291" s="177">
        <v>573</v>
      </c>
      <c r="AA291" s="188">
        <v>0.77462704403501803</v>
      </c>
      <c r="AB291" s="171">
        <v>-367.27314562659097</v>
      </c>
      <c r="AC291" s="168"/>
      <c r="AD291" s="168"/>
      <c r="AE291" s="176">
        <v>261</v>
      </c>
      <c r="AF291" s="176">
        <v>493</v>
      </c>
      <c r="AG291" s="167"/>
      <c r="AH291" s="180">
        <v>76.7</v>
      </c>
      <c r="AI291" s="166">
        <v>37.977880890812003</v>
      </c>
      <c r="AJ291" s="181" t="s">
        <v>53</v>
      </c>
      <c r="AK291" s="173">
        <v>0.602823506203366</v>
      </c>
      <c r="AL291" s="174">
        <v>-62.2401692835519</v>
      </c>
      <c r="AM291" s="168"/>
      <c r="AN291" s="168"/>
      <c r="AO291" s="176">
        <v>51</v>
      </c>
      <c r="AP291" s="176">
        <v>76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-29.286392198997302</v>
      </c>
      <c r="AW291" s="168"/>
      <c r="AX291" s="168"/>
      <c r="AY291" s="176">
        <v>27</v>
      </c>
      <c r="AZ291" s="176">
        <v>33</v>
      </c>
      <c r="BA291" s="167"/>
      <c r="BB291" s="184">
        <v>55</v>
      </c>
      <c r="BC291" s="180">
        <v>27.233161003841701</v>
      </c>
      <c r="BD291" s="181" t="s">
        <v>55</v>
      </c>
      <c r="BE291" s="188">
        <v>0.85103628137005505</v>
      </c>
      <c r="BF291" s="171">
        <v>-15.572784397994599</v>
      </c>
      <c r="BG291" s="168"/>
      <c r="BH291" s="168"/>
      <c r="BI291" s="176">
        <v>10</v>
      </c>
      <c r="BJ291" s="176">
        <v>23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1071.0959399999999</v>
      </c>
      <c r="M292" s="171">
        <v>575.09711000000004</v>
      </c>
      <c r="N292" s="171">
        <v>1646.1930500000001</v>
      </c>
      <c r="O292" s="166">
        <v>568.82516674584099</v>
      </c>
      <c r="P292" s="172">
        <v>212.5</v>
      </c>
      <c r="Q292" s="178">
        <v>2.6768243140980799</v>
      </c>
      <c r="R292" s="179">
        <v>974.63503958731599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1364.4360650000001</v>
      </c>
      <c r="Y292" s="166">
        <v>471.46692314590001</v>
      </c>
      <c r="Z292" s="177">
        <v>573</v>
      </c>
      <c r="AA292" s="188">
        <v>0.82280440339598604</v>
      </c>
      <c r="AB292" s="171">
        <v>-446.40035837161298</v>
      </c>
      <c r="AC292" s="168"/>
      <c r="AD292" s="168"/>
      <c r="AE292" s="176">
        <v>294</v>
      </c>
      <c r="AF292" s="176">
        <v>626</v>
      </c>
      <c r="AG292" s="167"/>
      <c r="AH292" s="180">
        <v>92.4</v>
      </c>
      <c r="AI292" s="166">
        <v>31.9278746847557</v>
      </c>
      <c r="AJ292" s="181" t="s">
        <v>53</v>
      </c>
      <c r="AK292" s="173">
        <v>0.506791661662788</v>
      </c>
      <c r="AL292" s="174">
        <v>-106.697198381172</v>
      </c>
      <c r="AM292" s="168"/>
      <c r="AN292" s="168"/>
      <c r="AO292" s="176">
        <v>90</v>
      </c>
      <c r="AP292" s="176">
        <v>127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-49.564367842837399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-37.928735685674802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0.04</v>
      </c>
      <c r="G293" s="168">
        <v>2.1999999999999999E-2</v>
      </c>
      <c r="H293" s="169"/>
      <c r="I293" s="170">
        <v>4</v>
      </c>
      <c r="J293" s="170">
        <v>4</v>
      </c>
      <c r="K293" s="167"/>
      <c r="L293" s="171">
        <v>2120.3780499999998</v>
      </c>
      <c r="M293" s="171">
        <v>-394.74322000000001</v>
      </c>
      <c r="N293" s="171">
        <v>1725.63483</v>
      </c>
      <c r="O293" s="166">
        <v>466.168834196349</v>
      </c>
      <c r="P293" s="172">
        <v>229.78899999999999</v>
      </c>
      <c r="Q293" s="178">
        <v>2.0286821135752802</v>
      </c>
      <c r="R293" s="179">
        <v>796.75926997496697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2126.98389</v>
      </c>
      <c r="Y293" s="166">
        <v>574.59062781881596</v>
      </c>
      <c r="Z293" s="177">
        <v>573</v>
      </c>
      <c r="AA293" s="182">
        <v>1.00277596477978</v>
      </c>
      <c r="AB293" s="183">
        <v>-189.25272661064599</v>
      </c>
      <c r="AC293" s="168">
        <v>0.01</v>
      </c>
      <c r="AD293" s="168">
        <v>1E-3</v>
      </c>
      <c r="AE293" s="176">
        <v>0</v>
      </c>
      <c r="AF293" s="176">
        <v>419</v>
      </c>
      <c r="AG293" s="167"/>
      <c r="AH293" s="180">
        <v>165.2</v>
      </c>
      <c r="AI293" s="166">
        <v>44.627687196854303</v>
      </c>
      <c r="AJ293" s="181" t="s">
        <v>53</v>
      </c>
      <c r="AK293" s="173">
        <v>0.70837598725165596</v>
      </c>
      <c r="AL293" s="174">
        <v>-89.464758894364195</v>
      </c>
      <c r="AM293" s="168"/>
      <c r="AN293" s="168"/>
      <c r="AO293" s="176">
        <v>69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-46.676764163648102</v>
      </c>
      <c r="AW293" s="168"/>
      <c r="AX293" s="168"/>
      <c r="AY293" s="176">
        <v>42</v>
      </c>
      <c r="AZ293" s="176">
        <v>54</v>
      </c>
      <c r="BA293" s="167"/>
      <c r="BB293" s="184">
        <v>131.80000000000001</v>
      </c>
      <c r="BC293" s="180">
        <v>35.604898138894697</v>
      </c>
      <c r="BD293" s="181" t="s">
        <v>55</v>
      </c>
      <c r="BE293" s="178">
        <v>1.1126530668404599</v>
      </c>
      <c r="BF293" s="179">
        <v>2.4464716727038902</v>
      </c>
      <c r="BG293" s="168">
        <v>0.02</v>
      </c>
      <c r="BH293" s="168">
        <v>1.0999999999999999E-2</v>
      </c>
      <c r="BI293" s="176">
        <v>0</v>
      </c>
      <c r="BJ293" s="176">
        <v>11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4.3999999999999997E-2</v>
      </c>
      <c r="H294" s="169"/>
      <c r="I294" s="170">
        <v>5</v>
      </c>
      <c r="J294" s="170">
        <v>5</v>
      </c>
      <c r="K294" s="167"/>
      <c r="L294" s="171">
        <v>1295.2341899999999</v>
      </c>
      <c r="M294" s="171">
        <v>27.224640000000001</v>
      </c>
      <c r="N294" s="171">
        <v>1322.45883</v>
      </c>
      <c r="O294" s="166">
        <v>381.98372170764299</v>
      </c>
      <c r="P294" s="172">
        <v>212.5</v>
      </c>
      <c r="Q294" s="178">
        <v>1.79757045509479</v>
      </c>
      <c r="R294" s="179">
        <v>519.08278525751598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2255.8943549999999</v>
      </c>
      <c r="Y294" s="166">
        <v>651.60056551791797</v>
      </c>
      <c r="Z294" s="177">
        <v>573</v>
      </c>
      <c r="AA294" s="178">
        <v>1.13717376181137</v>
      </c>
      <c r="AB294" s="179">
        <v>89.614479059090598</v>
      </c>
      <c r="AC294" s="168">
        <v>0.02</v>
      </c>
      <c r="AD294" s="168">
        <v>1.4E-2</v>
      </c>
      <c r="AE294" s="176">
        <v>0</v>
      </c>
      <c r="AF294" s="176">
        <v>125</v>
      </c>
      <c r="AG294" s="167"/>
      <c r="AH294" s="180">
        <v>186.8</v>
      </c>
      <c r="AI294" s="166">
        <v>53.955977756213201</v>
      </c>
      <c r="AJ294" s="181" t="s">
        <v>53</v>
      </c>
      <c r="AK294" s="188">
        <v>0.856444091368464</v>
      </c>
      <c r="AL294" s="171">
        <v>-51.377368558948199</v>
      </c>
      <c r="AM294" s="168"/>
      <c r="AN294" s="168"/>
      <c r="AO294" s="176">
        <v>32</v>
      </c>
      <c r="AP294" s="176">
        <v>75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-25.5894904276694</v>
      </c>
      <c r="AW294" s="168"/>
      <c r="AX294" s="168"/>
      <c r="AY294" s="176">
        <v>21</v>
      </c>
      <c r="AZ294" s="176">
        <v>32</v>
      </c>
      <c r="BA294" s="167"/>
      <c r="BB294" s="184">
        <v>134.80000000000001</v>
      </c>
      <c r="BC294" s="180">
        <v>38.936112427931199</v>
      </c>
      <c r="BD294" s="181" t="s">
        <v>55</v>
      </c>
      <c r="BE294" s="178">
        <v>1.21675351337285</v>
      </c>
      <c r="BF294" s="179">
        <v>13.8210191446612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2.4E-2</v>
      </c>
      <c r="H295" s="169"/>
      <c r="I295" s="170">
        <v>3</v>
      </c>
      <c r="J295" s="170">
        <v>3</v>
      </c>
      <c r="K295" s="167"/>
      <c r="L295" s="171">
        <v>6960.7571600000001</v>
      </c>
      <c r="M295" s="171">
        <v>3610.0446200000001</v>
      </c>
      <c r="N295" s="171">
        <v>10570.80178</v>
      </c>
      <c r="O295" s="166">
        <v>1028.5635551122</v>
      </c>
      <c r="P295" s="172">
        <v>263.10899999999998</v>
      </c>
      <c r="Q295" s="178">
        <v>3.90926785139315</v>
      </c>
      <c r="R295" s="179">
        <v>7617.99425118198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4708.40553</v>
      </c>
      <c r="Y295" s="166">
        <v>458.13878943502101</v>
      </c>
      <c r="Z295" s="177">
        <v>573</v>
      </c>
      <c r="AA295" s="188">
        <v>0.79954413513965295</v>
      </c>
      <c r="AB295" s="171">
        <v>-1722.23239577497</v>
      </c>
      <c r="AC295" s="168"/>
      <c r="AD295" s="168"/>
      <c r="AE295" s="176">
        <v>1181</v>
      </c>
      <c r="AF295" s="176">
        <v>2359</v>
      </c>
      <c r="AG295" s="167"/>
      <c r="AH295" s="180">
        <v>439.45</v>
      </c>
      <c r="AI295" s="166">
        <v>42.759505258082498</v>
      </c>
      <c r="AJ295" s="181" t="s">
        <v>53</v>
      </c>
      <c r="AK295" s="173">
        <v>0.67872230568384995</v>
      </c>
      <c r="AL295" s="174">
        <v>-267.583489221332</v>
      </c>
      <c r="AM295" s="168"/>
      <c r="AN295" s="168"/>
      <c r="AO295" s="176">
        <v>209</v>
      </c>
      <c r="AP295" s="176">
        <v>338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-132.464060754624</v>
      </c>
      <c r="AW295" s="168"/>
      <c r="AX295" s="168"/>
      <c r="AY295" s="176">
        <v>118</v>
      </c>
      <c r="AZ295" s="176">
        <v>151</v>
      </c>
      <c r="BA295" s="167"/>
      <c r="BB295" s="184">
        <v>374.2</v>
      </c>
      <c r="BC295" s="180">
        <v>36.410528769085197</v>
      </c>
      <c r="BD295" s="181" t="s">
        <v>55</v>
      </c>
      <c r="BE295" s="178">
        <v>1.13782902403391</v>
      </c>
      <c r="BF295" s="179">
        <v>15.071878490752001</v>
      </c>
      <c r="BG295" s="168">
        <v>0.02</v>
      </c>
      <c r="BH295" s="168">
        <v>1.4E-2</v>
      </c>
      <c r="BI295" s="176">
        <v>0</v>
      </c>
      <c r="BJ295" s="176">
        <v>21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2.7E-2</v>
      </c>
      <c r="G296" s="168">
        <v>1.6E-2</v>
      </c>
      <c r="H296" s="169"/>
      <c r="I296" s="170">
        <v>4</v>
      </c>
      <c r="J296" s="170">
        <v>4</v>
      </c>
      <c r="K296" s="167"/>
      <c r="L296" s="171">
        <v>1524.0484200000001</v>
      </c>
      <c r="M296" s="171">
        <v>618.37881000000004</v>
      </c>
      <c r="N296" s="171">
        <v>2142.4272299999998</v>
      </c>
      <c r="O296" s="166">
        <v>536.78158199430004</v>
      </c>
      <c r="P296" s="172">
        <v>212.5</v>
      </c>
      <c r="Q296" s="178">
        <v>2.52603097409082</v>
      </c>
      <c r="R296" s="179">
        <v>1216.2586441210999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2428.6663050000002</v>
      </c>
      <c r="Y296" s="166">
        <v>608.49830653718504</v>
      </c>
      <c r="Z296" s="177">
        <v>573</v>
      </c>
      <c r="AA296" s="182">
        <v>1.06195166934936</v>
      </c>
      <c r="AB296" s="183">
        <v>-68.720046569925699</v>
      </c>
      <c r="AC296" s="168">
        <v>1.7000000000000001E-2</v>
      </c>
      <c r="AD296" s="168">
        <v>6.0000000000000001E-3</v>
      </c>
      <c r="AE296" s="176">
        <v>0</v>
      </c>
      <c r="AF296" s="176">
        <v>316</v>
      </c>
      <c r="AG296" s="167"/>
      <c r="AH296" s="180">
        <v>211.05</v>
      </c>
      <c r="AI296" s="166">
        <v>52.878226757740102</v>
      </c>
      <c r="AJ296" s="181" t="s">
        <v>53</v>
      </c>
      <c r="AK296" s="188">
        <v>0.83933693266254195</v>
      </c>
      <c r="AL296" s="171">
        <v>-63.531745460567798</v>
      </c>
      <c r="AM296" s="168"/>
      <c r="AN296" s="168"/>
      <c r="AO296" s="176">
        <v>41</v>
      </c>
      <c r="AP296" s="176">
        <v>91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-53.935046466175997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-41.870092932351902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4.8000000000000001E-2</v>
      </c>
      <c r="H297" s="169"/>
      <c r="I297" s="170">
        <v>4</v>
      </c>
      <c r="J297" s="170">
        <v>4</v>
      </c>
      <c r="K297" s="167"/>
      <c r="L297" s="171">
        <v>224.49773999999999</v>
      </c>
      <c r="M297" s="171">
        <v>19.251429999999999</v>
      </c>
      <c r="N297" s="171">
        <v>243.74916999999999</v>
      </c>
      <c r="O297" s="166">
        <v>129.05025069624099</v>
      </c>
      <c r="P297" s="172">
        <v>212.5</v>
      </c>
      <c r="Q297" s="173">
        <v>0.60729529739407695</v>
      </c>
      <c r="R297" s="174">
        <v>-194.54517343088401</v>
      </c>
      <c r="S297" s="168"/>
      <c r="T297" s="168"/>
      <c r="U297" s="175">
        <v>158</v>
      </c>
      <c r="V297" s="176">
        <v>238</v>
      </c>
      <c r="W297" s="167"/>
      <c r="X297" s="175">
        <v>1458.2094500000001</v>
      </c>
      <c r="Y297" s="166">
        <v>772.03255744472199</v>
      </c>
      <c r="Z297" s="177">
        <v>573</v>
      </c>
      <c r="AA297" s="178">
        <v>1.3473517581932299</v>
      </c>
      <c r="AB297" s="179">
        <v>276.36164394872299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172.75</v>
      </c>
      <c r="AI297" s="166">
        <v>91.460540389842905</v>
      </c>
      <c r="AJ297" s="181" t="s">
        <v>53</v>
      </c>
      <c r="AK297" s="178">
        <v>1.4517546093625899</v>
      </c>
      <c r="AL297" s="179">
        <v>42.808618182843801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-19.400985858325399</v>
      </c>
      <c r="AW297" s="168"/>
      <c r="AX297" s="168"/>
      <c r="AY297" s="176">
        <v>17</v>
      </c>
      <c r="AZ297" s="176">
        <v>23</v>
      </c>
      <c r="BA297" s="167"/>
      <c r="BB297" s="184">
        <v>65.400000000000006</v>
      </c>
      <c r="BC297" s="180">
        <v>34.625292859599</v>
      </c>
      <c r="BD297" s="181" t="s">
        <v>55</v>
      </c>
      <c r="BE297" s="182">
        <v>1.0820404018624701</v>
      </c>
      <c r="BF297" s="183">
        <v>-0.60197171665073801</v>
      </c>
      <c r="BG297" s="168">
        <v>1.9E-2</v>
      </c>
      <c r="BH297" s="168">
        <v>8.0000000000000002E-3</v>
      </c>
      <c r="BI297" s="176">
        <v>0</v>
      </c>
      <c r="BJ297" s="176">
        <v>8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3.5000000000000003E-2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2220.4430000000002</v>
      </c>
      <c r="M298" s="171">
        <v>263.84248000000002</v>
      </c>
      <c r="N298" s="171">
        <v>2484.28548</v>
      </c>
      <c r="O298" s="166">
        <v>774.55020742211798</v>
      </c>
      <c r="P298" s="172">
        <v>236.798</v>
      </c>
      <c r="Q298" s="178">
        <v>3.2709322182709202</v>
      </c>
      <c r="R298" s="179">
        <v>1654.9073201572201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1752.9531199999999</v>
      </c>
      <c r="Y298" s="166">
        <v>546.53549828631196</v>
      </c>
      <c r="Z298" s="177">
        <v>573</v>
      </c>
      <c r="AA298" s="182">
        <v>0.95381413313492502</v>
      </c>
      <c r="AB298" s="183">
        <v>-253.96284039625399</v>
      </c>
      <c r="AC298" s="168">
        <v>5.0000000000000001E-3</v>
      </c>
      <c r="AD298" s="168"/>
      <c r="AE298" s="176">
        <v>85</v>
      </c>
      <c r="AF298" s="176">
        <v>453</v>
      </c>
      <c r="AG298" s="167"/>
      <c r="AH298" s="180">
        <v>118.75</v>
      </c>
      <c r="AI298" s="166">
        <v>37.023859726208499</v>
      </c>
      <c r="AJ298" s="181" t="s">
        <v>53</v>
      </c>
      <c r="AK298" s="173">
        <v>0.58768031311442104</v>
      </c>
      <c r="AL298" s="174">
        <v>-101.905681509536</v>
      </c>
      <c r="AM298" s="168"/>
      <c r="AN298" s="168"/>
      <c r="AO298" s="176">
        <v>84</v>
      </c>
      <c r="AP298" s="176">
        <v>124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-44.039538161151903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78">
        <v>1.12240753696295</v>
      </c>
      <c r="BF298" s="179">
        <v>3.1209236776961098</v>
      </c>
      <c r="BG298" s="168">
        <v>0.02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659617.61583999998</v>
      </c>
      <c r="M299" s="194">
        <v>354879.13844000001</v>
      </c>
      <c r="N299" s="194">
        <v>1014496.75428</v>
      </c>
      <c r="O299" s="191">
        <v>875.91883677214901</v>
      </c>
      <c r="P299" s="195"/>
      <c r="Q299" s="189"/>
      <c r="R299" s="189"/>
      <c r="S299" s="189"/>
      <c r="T299" s="189"/>
      <c r="U299" s="196">
        <v>41051</v>
      </c>
      <c r="V299" s="196">
        <v>45582</v>
      </c>
      <c r="W299" s="192"/>
      <c r="X299" s="197">
        <v>642307.10941999999</v>
      </c>
      <c r="Y299" s="198">
        <v>554.56943924176198</v>
      </c>
      <c r="Z299" s="199"/>
      <c r="AA299" s="200"/>
      <c r="AB299" s="200"/>
      <c r="AC299" s="200"/>
      <c r="AD299" s="200"/>
      <c r="AE299" s="201">
        <v>75494</v>
      </c>
      <c r="AF299" s="201">
        <v>175122</v>
      </c>
      <c r="AG299" s="192"/>
      <c r="AH299" s="198">
        <v>59971.6</v>
      </c>
      <c r="AI299" s="202">
        <v>51.779617716614503</v>
      </c>
      <c r="AJ299" s="199"/>
      <c r="AK299" s="200"/>
      <c r="AL299" s="200"/>
      <c r="AM299" s="200"/>
      <c r="AN299" s="200"/>
      <c r="AO299" s="201">
        <v>16493</v>
      </c>
      <c r="AP299" s="201">
        <v>29588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44329.599999999999</v>
      </c>
      <c r="BC299" s="202">
        <v>38.274278850830001</v>
      </c>
      <c r="BD299" s="199"/>
      <c r="BE299" s="200"/>
      <c r="BF299" s="200"/>
      <c r="BG299" s="200"/>
      <c r="BH299" s="200"/>
      <c r="BI299" s="201">
        <v>1649</v>
      </c>
      <c r="BJ299" s="201">
        <v>5084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11" customWidth="1"/>
  </cols>
  <sheetData>
    <row r="1" spans="1:15" x14ac:dyDescent="0.25">
      <c r="A1" s="73" t="s">
        <v>19</v>
      </c>
      <c r="B1" s="73" t="s">
        <v>20</v>
      </c>
      <c r="C1" s="73" t="s">
        <v>423</v>
      </c>
      <c r="D1" s="73" t="s">
        <v>3</v>
      </c>
      <c r="E1" s="73" t="s">
        <v>424</v>
      </c>
      <c r="F1" s="110" t="s">
        <v>423</v>
      </c>
      <c r="H1" t="s">
        <v>425</v>
      </c>
    </row>
    <row r="2" spans="1:15" x14ac:dyDescent="0.25">
      <c r="A2" s="74" t="s">
        <v>275</v>
      </c>
      <c r="B2" s="74" t="s">
        <v>426</v>
      </c>
      <c r="C2">
        <v>457543</v>
      </c>
      <c r="D2" s="74" t="s">
        <v>313</v>
      </c>
      <c r="E2">
        <v>2.78</v>
      </c>
      <c r="F2" s="111">
        <v>457543</v>
      </c>
    </row>
    <row r="3" spans="1:15" x14ac:dyDescent="0.25">
      <c r="A3" s="74" t="s">
        <v>275</v>
      </c>
      <c r="B3" s="74" t="s">
        <v>426</v>
      </c>
      <c r="C3">
        <v>457583</v>
      </c>
      <c r="D3" s="74" t="s">
        <v>314</v>
      </c>
      <c r="E3">
        <v>6</v>
      </c>
      <c r="F3" s="111">
        <v>457583</v>
      </c>
    </row>
    <row r="4" spans="1:15" x14ac:dyDescent="0.25">
      <c r="A4" s="74" t="s">
        <v>275</v>
      </c>
      <c r="B4" s="74" t="s">
        <v>426</v>
      </c>
      <c r="C4">
        <v>457614</v>
      </c>
      <c r="D4" s="74" t="s">
        <v>315</v>
      </c>
      <c r="E4">
        <v>9.17</v>
      </c>
      <c r="F4" s="111">
        <v>457614</v>
      </c>
    </row>
    <row r="5" spans="1:15" x14ac:dyDescent="0.25">
      <c r="A5" s="74" t="s">
        <v>275</v>
      </c>
      <c r="B5" s="74" t="s">
        <v>426</v>
      </c>
      <c r="C5">
        <v>457617</v>
      </c>
      <c r="D5" s="74" t="s">
        <v>316</v>
      </c>
      <c r="E5">
        <v>7.67</v>
      </c>
      <c r="F5" s="111">
        <v>457617</v>
      </c>
      <c r="H5" s="56"/>
      <c r="I5" s="56"/>
      <c r="J5" s="56"/>
      <c r="K5" s="56"/>
      <c r="L5" s="56"/>
      <c r="M5" s="56"/>
      <c r="N5" s="56"/>
      <c r="O5" s="56"/>
    </row>
    <row r="6" spans="1:15" x14ac:dyDescent="0.25">
      <c r="A6" s="74" t="s">
        <v>275</v>
      </c>
      <c r="B6" s="74" t="s">
        <v>426</v>
      </c>
      <c r="C6">
        <v>557668</v>
      </c>
      <c r="D6" s="74" t="s">
        <v>317</v>
      </c>
      <c r="E6">
        <v>4.6399999999999997</v>
      </c>
      <c r="F6" s="111">
        <v>557668</v>
      </c>
      <c r="H6" s="63"/>
      <c r="I6" s="56"/>
      <c r="J6" s="63"/>
      <c r="K6" s="56"/>
      <c r="L6" s="56"/>
      <c r="M6" s="56"/>
      <c r="N6" s="63"/>
      <c r="O6" s="56"/>
    </row>
    <row r="7" spans="1:15" x14ac:dyDescent="0.25">
      <c r="A7" s="74" t="s">
        <v>275</v>
      </c>
      <c r="B7" s="74" t="s">
        <v>427</v>
      </c>
      <c r="C7">
        <v>557113</v>
      </c>
      <c r="D7" s="74" t="s">
        <v>319</v>
      </c>
      <c r="E7">
        <v>3.5</v>
      </c>
      <c r="F7" s="111">
        <v>557113</v>
      </c>
      <c r="H7" s="63"/>
      <c r="I7" s="56"/>
      <c r="J7" s="63"/>
      <c r="K7" s="56"/>
      <c r="L7" s="56"/>
      <c r="M7" s="56"/>
      <c r="N7" s="63"/>
      <c r="O7" s="63"/>
    </row>
    <row r="8" spans="1:15" x14ac:dyDescent="0.25">
      <c r="A8" s="74" t="s">
        <v>275</v>
      </c>
      <c r="B8" s="74" t="s">
        <v>427</v>
      </c>
      <c r="C8">
        <v>457180</v>
      </c>
      <c r="D8" s="74" t="s">
        <v>320</v>
      </c>
      <c r="E8">
        <v>3.2</v>
      </c>
      <c r="F8" s="111">
        <v>457180</v>
      </c>
    </row>
    <row r="9" spans="1:15" x14ac:dyDescent="0.25">
      <c r="A9" s="74" t="s">
        <v>275</v>
      </c>
      <c r="B9" s="74" t="s">
        <v>427</v>
      </c>
      <c r="C9">
        <v>557182</v>
      </c>
      <c r="D9" s="74" t="s">
        <v>321</v>
      </c>
      <c r="E9">
        <v>3.2</v>
      </c>
      <c r="F9" s="111">
        <v>557182</v>
      </c>
    </row>
    <row r="10" spans="1:15" x14ac:dyDescent="0.25">
      <c r="A10" s="74" t="s">
        <v>275</v>
      </c>
      <c r="B10" s="74" t="s">
        <v>427</v>
      </c>
      <c r="C10">
        <v>457192</v>
      </c>
      <c r="D10" s="74" t="s">
        <v>322</v>
      </c>
      <c r="E10">
        <v>3</v>
      </c>
      <c r="F10" s="111">
        <v>457192</v>
      </c>
    </row>
    <row r="11" spans="1:15" x14ac:dyDescent="0.25">
      <c r="A11" s="74" t="s">
        <v>275</v>
      </c>
      <c r="B11" s="74" t="s">
        <v>427</v>
      </c>
      <c r="C11">
        <v>557303</v>
      </c>
      <c r="D11" s="74" t="s">
        <v>323</v>
      </c>
      <c r="E11">
        <v>3.5</v>
      </c>
      <c r="F11" s="111">
        <v>557303</v>
      </c>
    </row>
    <row r="12" spans="1:15" x14ac:dyDescent="0.25">
      <c r="A12" s="74" t="s">
        <v>275</v>
      </c>
      <c r="B12" s="74" t="s">
        <v>427</v>
      </c>
      <c r="C12">
        <v>457306</v>
      </c>
      <c r="D12" s="74" t="s">
        <v>324</v>
      </c>
      <c r="E12">
        <v>4</v>
      </c>
      <c r="F12" s="111">
        <v>457306</v>
      </c>
    </row>
    <row r="13" spans="1:15" x14ac:dyDescent="0.25">
      <c r="A13" s="74" t="s">
        <v>275</v>
      </c>
      <c r="B13" s="74" t="s">
        <v>427</v>
      </c>
      <c r="C13">
        <v>557307</v>
      </c>
      <c r="D13" s="74" t="s">
        <v>325</v>
      </c>
      <c r="E13">
        <v>3.5</v>
      </c>
      <c r="F13" s="111">
        <v>557307</v>
      </c>
    </row>
    <row r="14" spans="1:15" x14ac:dyDescent="0.25">
      <c r="A14" s="74" t="s">
        <v>275</v>
      </c>
      <c r="B14" s="74" t="s">
        <v>427</v>
      </c>
      <c r="C14">
        <v>557347</v>
      </c>
      <c r="D14" s="74" t="s">
        <v>326</v>
      </c>
      <c r="E14">
        <v>3</v>
      </c>
      <c r="F14" s="111">
        <v>557347</v>
      </c>
    </row>
    <row r="15" spans="1:15" x14ac:dyDescent="0.25">
      <c r="A15" s="74" t="s">
        <v>275</v>
      </c>
      <c r="B15" s="74" t="s">
        <v>427</v>
      </c>
      <c r="C15">
        <v>457348</v>
      </c>
      <c r="D15" s="74" t="s">
        <v>327</v>
      </c>
      <c r="E15">
        <v>10.5</v>
      </c>
      <c r="F15" s="111">
        <v>457348</v>
      </c>
    </row>
    <row r="16" spans="1:15" x14ac:dyDescent="0.25">
      <c r="A16" s="74" t="s">
        <v>275</v>
      </c>
      <c r="B16" s="74" t="s">
        <v>427</v>
      </c>
      <c r="C16">
        <v>457350</v>
      </c>
      <c r="D16" s="74" t="s">
        <v>328</v>
      </c>
      <c r="E16">
        <v>11</v>
      </c>
      <c r="F16" s="111">
        <v>457350</v>
      </c>
    </row>
    <row r="17" spans="1:6" x14ac:dyDescent="0.25">
      <c r="A17" s="74" t="s">
        <v>275</v>
      </c>
      <c r="B17" s="74" t="s">
        <v>427</v>
      </c>
      <c r="C17">
        <v>557352</v>
      </c>
      <c r="D17" s="74" t="s">
        <v>329</v>
      </c>
      <c r="E17">
        <v>4.3</v>
      </c>
      <c r="F17" s="111">
        <v>557352</v>
      </c>
    </row>
    <row r="18" spans="1:6" x14ac:dyDescent="0.25">
      <c r="A18" s="74" t="s">
        <v>275</v>
      </c>
      <c r="B18" s="74" t="s">
        <v>427</v>
      </c>
      <c r="C18">
        <v>457449</v>
      </c>
      <c r="D18" s="74" t="s">
        <v>330</v>
      </c>
      <c r="E18">
        <v>3.5</v>
      </c>
      <c r="F18" s="111">
        <v>457449</v>
      </c>
    </row>
    <row r="19" spans="1:6" x14ac:dyDescent="0.25">
      <c r="A19" s="74" t="s">
        <v>275</v>
      </c>
      <c r="B19" s="74" t="s">
        <v>427</v>
      </c>
      <c r="C19">
        <v>557508</v>
      </c>
      <c r="D19" s="74" t="s">
        <v>331</v>
      </c>
      <c r="E19">
        <v>3</v>
      </c>
      <c r="F19" s="111">
        <v>557508</v>
      </c>
    </row>
    <row r="20" spans="1:6" x14ac:dyDescent="0.25">
      <c r="A20" s="74" t="s">
        <v>275</v>
      </c>
      <c r="B20" s="74" t="s">
        <v>427</v>
      </c>
      <c r="C20">
        <v>557622</v>
      </c>
      <c r="D20" s="74" t="s">
        <v>332</v>
      </c>
      <c r="E20">
        <v>3.5</v>
      </c>
      <c r="F20" s="111">
        <v>557622</v>
      </c>
    </row>
    <row r="21" spans="1:6" x14ac:dyDescent="0.25">
      <c r="A21" s="74" t="s">
        <v>275</v>
      </c>
      <c r="B21" s="74" t="s">
        <v>427</v>
      </c>
      <c r="C21">
        <v>557628</v>
      </c>
      <c r="D21" s="74" t="s">
        <v>333</v>
      </c>
      <c r="E21">
        <v>3.2</v>
      </c>
      <c r="F21" s="111">
        <v>557628</v>
      </c>
    </row>
    <row r="22" spans="1:6" x14ac:dyDescent="0.25">
      <c r="A22" s="74" t="s">
        <v>275</v>
      </c>
      <c r="B22" s="74" t="s">
        <v>427</v>
      </c>
      <c r="C22">
        <v>457632</v>
      </c>
      <c r="D22" s="74" t="s">
        <v>334</v>
      </c>
      <c r="E22">
        <v>11.5</v>
      </c>
      <c r="F22" s="111">
        <v>457632</v>
      </c>
    </row>
    <row r="23" spans="1:6" x14ac:dyDescent="0.25">
      <c r="A23" s="74" t="s">
        <v>275</v>
      </c>
      <c r="B23" s="74" t="s">
        <v>427</v>
      </c>
      <c r="C23">
        <v>557633</v>
      </c>
      <c r="D23" s="74" t="s">
        <v>335</v>
      </c>
      <c r="E23">
        <v>2.5</v>
      </c>
      <c r="F23" s="111">
        <v>557633</v>
      </c>
    </row>
    <row r="24" spans="1:6" x14ac:dyDescent="0.25">
      <c r="A24" s="74" t="s">
        <v>275</v>
      </c>
      <c r="B24" s="74" t="s">
        <v>427</v>
      </c>
      <c r="C24">
        <v>557660</v>
      </c>
      <c r="D24" s="74" t="s">
        <v>337</v>
      </c>
      <c r="E24">
        <v>2.5</v>
      </c>
      <c r="F24" s="111">
        <v>557660</v>
      </c>
    </row>
    <row r="25" spans="1:6" x14ac:dyDescent="0.25">
      <c r="A25" s="74" t="s">
        <v>275</v>
      </c>
      <c r="B25" s="74" t="s">
        <v>427</v>
      </c>
      <c r="C25">
        <v>457158</v>
      </c>
      <c r="D25" s="74" t="s">
        <v>338</v>
      </c>
      <c r="E25">
        <v>6</v>
      </c>
      <c r="F25" s="111">
        <v>457158</v>
      </c>
    </row>
    <row r="26" spans="1:6" x14ac:dyDescent="0.25">
      <c r="A26" s="74" t="s">
        <v>339</v>
      </c>
      <c r="B26" s="74" t="s">
        <v>340</v>
      </c>
      <c r="C26">
        <v>588201</v>
      </c>
      <c r="D26" s="74" t="s">
        <v>341</v>
      </c>
      <c r="E26">
        <v>3.74</v>
      </c>
      <c r="F26" s="111">
        <v>588201</v>
      </c>
    </row>
    <row r="27" spans="1:6" x14ac:dyDescent="0.25">
      <c r="A27" s="74" t="s">
        <v>339</v>
      </c>
      <c r="B27" s="74" t="s">
        <v>340</v>
      </c>
      <c r="C27">
        <v>588206</v>
      </c>
      <c r="D27" s="74" t="s">
        <v>342</v>
      </c>
      <c r="E27">
        <v>2.78</v>
      </c>
      <c r="F27" s="111">
        <v>588206</v>
      </c>
    </row>
    <row r="28" spans="1:6" x14ac:dyDescent="0.25">
      <c r="A28" s="74" t="s">
        <v>339</v>
      </c>
      <c r="B28" s="74" t="s">
        <v>340</v>
      </c>
      <c r="C28">
        <v>588216</v>
      </c>
      <c r="D28" s="74" t="s">
        <v>343</v>
      </c>
      <c r="E28">
        <v>1</v>
      </c>
      <c r="F28" s="111">
        <v>588216</v>
      </c>
    </row>
    <row r="29" spans="1:6" x14ac:dyDescent="0.25">
      <c r="A29" s="74" t="s">
        <v>339</v>
      </c>
      <c r="B29" s="74" t="s">
        <v>340</v>
      </c>
      <c r="C29">
        <v>488256</v>
      </c>
      <c r="D29" s="74" t="s">
        <v>344</v>
      </c>
      <c r="E29">
        <v>2</v>
      </c>
      <c r="F29" s="111">
        <v>488256</v>
      </c>
    </row>
    <row r="30" spans="1:6" x14ac:dyDescent="0.25">
      <c r="A30" s="74" t="s">
        <v>339</v>
      </c>
      <c r="B30" s="74" t="s">
        <v>340</v>
      </c>
      <c r="C30">
        <v>488281</v>
      </c>
      <c r="D30" s="74" t="s">
        <v>345</v>
      </c>
      <c r="E30">
        <v>4.4400000000000004</v>
      </c>
      <c r="F30" s="111">
        <v>488281</v>
      </c>
    </row>
    <row r="31" spans="1:6" x14ac:dyDescent="0.25">
      <c r="A31" s="74" t="s">
        <v>339</v>
      </c>
      <c r="B31" s="74" t="s">
        <v>340</v>
      </c>
      <c r="C31">
        <v>488286</v>
      </c>
      <c r="D31" s="74" t="s">
        <v>346</v>
      </c>
      <c r="E31">
        <v>10.130000000000001</v>
      </c>
      <c r="F31" s="111">
        <v>488286</v>
      </c>
    </row>
    <row r="32" spans="1:6" x14ac:dyDescent="0.25">
      <c r="A32" s="74" t="s">
        <v>339</v>
      </c>
      <c r="B32" s="74" t="s">
        <v>340</v>
      </c>
      <c r="C32">
        <v>488291</v>
      </c>
      <c r="D32" s="74" t="s">
        <v>347</v>
      </c>
      <c r="E32">
        <v>1</v>
      </c>
      <c r="F32" s="111">
        <v>488291</v>
      </c>
    </row>
    <row r="33" spans="1:6" x14ac:dyDescent="0.25">
      <c r="A33" s="74" t="s">
        <v>339</v>
      </c>
      <c r="B33" s="74" t="s">
        <v>340</v>
      </c>
      <c r="C33">
        <v>488288</v>
      </c>
      <c r="D33" s="74" t="s">
        <v>348</v>
      </c>
      <c r="E33">
        <v>2</v>
      </c>
      <c r="F33" s="111">
        <v>488288</v>
      </c>
    </row>
    <row r="34" spans="1:6" x14ac:dyDescent="0.25">
      <c r="A34" s="74" t="s">
        <v>339</v>
      </c>
      <c r="B34" s="74" t="s">
        <v>340</v>
      </c>
      <c r="C34">
        <v>588336</v>
      </c>
      <c r="D34" s="74" t="s">
        <v>349</v>
      </c>
      <c r="E34">
        <v>3.78</v>
      </c>
      <c r="F34" s="111">
        <v>588336</v>
      </c>
    </row>
    <row r="35" spans="1:6" x14ac:dyDescent="0.25">
      <c r="A35" s="74" t="s">
        <v>339</v>
      </c>
      <c r="B35" s="74" t="s">
        <v>340</v>
      </c>
      <c r="C35">
        <v>588396</v>
      </c>
      <c r="D35" s="74" t="s">
        <v>350</v>
      </c>
      <c r="E35">
        <v>2.91</v>
      </c>
      <c r="F35" s="111">
        <v>588396</v>
      </c>
    </row>
    <row r="36" spans="1:6" x14ac:dyDescent="0.25">
      <c r="A36" s="74" t="s">
        <v>339</v>
      </c>
      <c r="B36" s="74" t="s">
        <v>340</v>
      </c>
      <c r="C36">
        <v>488451</v>
      </c>
      <c r="D36" s="74" t="s">
        <v>351</v>
      </c>
      <c r="E36">
        <v>4.6500000000000004</v>
      </c>
      <c r="F36" s="111">
        <v>488451</v>
      </c>
    </row>
    <row r="37" spans="1:6" x14ac:dyDescent="0.25">
      <c r="A37" s="74" t="s">
        <v>339</v>
      </c>
      <c r="B37" s="74" t="s">
        <v>340</v>
      </c>
      <c r="C37">
        <v>588501</v>
      </c>
      <c r="D37" s="74" t="s">
        <v>352</v>
      </c>
      <c r="E37">
        <v>5</v>
      </c>
      <c r="F37" s="111">
        <v>588501</v>
      </c>
    </row>
    <row r="38" spans="1:6" x14ac:dyDescent="0.25">
      <c r="A38" s="74" t="s">
        <v>339</v>
      </c>
      <c r="B38" s="74" t="s">
        <v>340</v>
      </c>
      <c r="C38">
        <v>488561</v>
      </c>
      <c r="D38" s="74" t="s">
        <v>353</v>
      </c>
      <c r="E38">
        <v>5.78</v>
      </c>
      <c r="F38" s="111">
        <v>488561</v>
      </c>
    </row>
    <row r="39" spans="1:6" x14ac:dyDescent="0.25">
      <c r="A39" s="74" t="s">
        <v>339</v>
      </c>
      <c r="B39" s="74" t="s">
        <v>340</v>
      </c>
      <c r="C39">
        <v>588631</v>
      </c>
      <c r="D39" s="74" t="s">
        <v>354</v>
      </c>
      <c r="E39">
        <v>5.56</v>
      </c>
      <c r="F39" s="111">
        <v>588631</v>
      </c>
    </row>
    <row r="40" spans="1:6" x14ac:dyDescent="0.25">
      <c r="A40" s="74" t="s">
        <v>339</v>
      </c>
      <c r="B40" s="74" t="s">
        <v>340</v>
      </c>
      <c r="C40">
        <v>488706</v>
      </c>
      <c r="D40" s="74" t="s">
        <v>355</v>
      </c>
      <c r="E40">
        <v>3.88</v>
      </c>
      <c r="F40" s="111">
        <v>488706</v>
      </c>
    </row>
    <row r="41" spans="1:6" x14ac:dyDescent="0.25">
      <c r="A41" s="74" t="s">
        <v>339</v>
      </c>
      <c r="B41" s="74" t="s">
        <v>340</v>
      </c>
      <c r="C41">
        <v>588716</v>
      </c>
      <c r="D41" s="74" t="s">
        <v>356</v>
      </c>
      <c r="E41">
        <v>2</v>
      </c>
      <c r="F41" s="111">
        <v>588716</v>
      </c>
    </row>
    <row r="42" spans="1:6" x14ac:dyDescent="0.25">
      <c r="A42" s="74" t="s">
        <v>339</v>
      </c>
      <c r="B42" s="74" t="s">
        <v>428</v>
      </c>
      <c r="C42">
        <v>588186</v>
      </c>
      <c r="D42" s="74" t="s">
        <v>358</v>
      </c>
      <c r="E42">
        <v>2.78</v>
      </c>
      <c r="F42" s="111">
        <v>588186</v>
      </c>
    </row>
    <row r="43" spans="1:6" x14ac:dyDescent="0.25">
      <c r="A43" s="74" t="s">
        <v>339</v>
      </c>
      <c r="B43" s="74" t="s">
        <v>428</v>
      </c>
      <c r="C43">
        <v>488246</v>
      </c>
      <c r="D43" s="74" t="s">
        <v>359</v>
      </c>
      <c r="E43">
        <v>3</v>
      </c>
      <c r="F43" s="111">
        <v>488246</v>
      </c>
    </row>
    <row r="44" spans="1:6" x14ac:dyDescent="0.25">
      <c r="A44" s="74" t="s">
        <v>339</v>
      </c>
      <c r="B44" s="74" t="s">
        <v>428</v>
      </c>
      <c r="C44">
        <v>588316</v>
      </c>
      <c r="D44" s="74" t="s">
        <v>360</v>
      </c>
      <c r="E44">
        <v>4</v>
      </c>
      <c r="F44" s="111">
        <v>588316</v>
      </c>
    </row>
    <row r="45" spans="1:6" x14ac:dyDescent="0.25">
      <c r="A45" s="74" t="s">
        <v>339</v>
      </c>
      <c r="B45" s="74" t="s">
        <v>428</v>
      </c>
      <c r="C45">
        <v>488326</v>
      </c>
      <c r="D45" s="74" t="s">
        <v>361</v>
      </c>
      <c r="E45">
        <v>5</v>
      </c>
      <c r="F45" s="111">
        <v>488326</v>
      </c>
    </row>
    <row r="46" spans="1:6" x14ac:dyDescent="0.25">
      <c r="A46" s="74" t="s">
        <v>339</v>
      </c>
      <c r="B46" s="74" t="s">
        <v>428</v>
      </c>
      <c r="C46">
        <v>488346</v>
      </c>
      <c r="D46" s="74" t="s">
        <v>362</v>
      </c>
      <c r="E46">
        <v>2</v>
      </c>
      <c r="F46" s="111">
        <v>488346</v>
      </c>
    </row>
    <row r="47" spans="1:6" x14ac:dyDescent="0.25">
      <c r="A47" s="74" t="s">
        <v>339</v>
      </c>
      <c r="B47" s="74" t="s">
        <v>428</v>
      </c>
      <c r="C47">
        <v>588386</v>
      </c>
      <c r="D47" s="74" t="s">
        <v>363</v>
      </c>
      <c r="E47">
        <v>2</v>
      </c>
      <c r="F47" s="111">
        <v>588386</v>
      </c>
    </row>
    <row r="48" spans="1:6" x14ac:dyDescent="0.25">
      <c r="A48" s="74" t="s">
        <v>339</v>
      </c>
      <c r="B48" s="74" t="s">
        <v>428</v>
      </c>
      <c r="C48">
        <v>588461</v>
      </c>
      <c r="D48" s="74" t="s">
        <v>364</v>
      </c>
      <c r="E48">
        <v>2.78</v>
      </c>
      <c r="F48" s="111">
        <v>588461</v>
      </c>
    </row>
    <row r="49" spans="1:6" x14ac:dyDescent="0.25">
      <c r="A49" s="74" t="s">
        <v>339</v>
      </c>
      <c r="B49" s="74" t="s">
        <v>428</v>
      </c>
      <c r="C49">
        <v>588551</v>
      </c>
      <c r="D49" s="74" t="s">
        <v>365</v>
      </c>
      <c r="E49">
        <v>4</v>
      </c>
      <c r="F49" s="111">
        <v>588551</v>
      </c>
    </row>
    <row r="50" spans="1:6" x14ac:dyDescent="0.25">
      <c r="A50" s="74" t="s">
        <v>339</v>
      </c>
      <c r="B50" s="74" t="s">
        <v>428</v>
      </c>
      <c r="C50">
        <v>488556</v>
      </c>
      <c r="D50" s="74" t="s">
        <v>366</v>
      </c>
      <c r="E50">
        <v>3.71</v>
      </c>
      <c r="F50" s="111">
        <v>488556</v>
      </c>
    </row>
    <row r="51" spans="1:6" x14ac:dyDescent="0.25">
      <c r="A51" s="74" t="s">
        <v>339</v>
      </c>
      <c r="B51" s="74" t="s">
        <v>428</v>
      </c>
      <c r="C51">
        <v>488586</v>
      </c>
      <c r="D51" s="74" t="s">
        <v>357</v>
      </c>
      <c r="E51">
        <v>10.32</v>
      </c>
      <c r="F51" s="111">
        <v>488586</v>
      </c>
    </row>
    <row r="52" spans="1:6" x14ac:dyDescent="0.25">
      <c r="A52" s="74" t="s">
        <v>339</v>
      </c>
      <c r="B52" s="74" t="s">
        <v>428</v>
      </c>
      <c r="C52">
        <v>588587</v>
      </c>
      <c r="D52" s="74" t="s">
        <v>367</v>
      </c>
      <c r="E52">
        <v>4</v>
      </c>
      <c r="F52" s="111">
        <v>588587</v>
      </c>
    </row>
    <row r="53" spans="1:6" x14ac:dyDescent="0.25">
      <c r="A53" s="74" t="s">
        <v>339</v>
      </c>
      <c r="B53" s="74" t="s">
        <v>428</v>
      </c>
      <c r="C53">
        <v>488616</v>
      </c>
      <c r="D53" s="74" t="s">
        <v>368</v>
      </c>
      <c r="E53">
        <v>2</v>
      </c>
      <c r="F53" s="111">
        <v>488616</v>
      </c>
    </row>
    <row r="54" spans="1:6" x14ac:dyDescent="0.25">
      <c r="A54" s="74" t="s">
        <v>339</v>
      </c>
      <c r="B54" s="74" t="s">
        <v>428</v>
      </c>
      <c r="C54">
        <v>588666</v>
      </c>
      <c r="D54" s="74" t="s">
        <v>369</v>
      </c>
      <c r="E54">
        <v>3.8</v>
      </c>
      <c r="F54" s="111">
        <v>588666</v>
      </c>
    </row>
    <row r="55" spans="1:6" x14ac:dyDescent="0.25">
      <c r="A55" s="74" t="s">
        <v>429</v>
      </c>
      <c r="B55" s="74" t="s">
        <v>0</v>
      </c>
      <c r="C55">
        <v>410560</v>
      </c>
      <c r="D55" s="74" t="s">
        <v>5</v>
      </c>
      <c r="E55">
        <v>2</v>
      </c>
      <c r="F55" s="111">
        <v>410560</v>
      </c>
    </row>
    <row r="56" spans="1:6" x14ac:dyDescent="0.25">
      <c r="A56" s="74" t="s">
        <v>429</v>
      </c>
      <c r="B56" s="74" t="s">
        <v>0</v>
      </c>
      <c r="C56">
        <v>410566</v>
      </c>
      <c r="D56" s="74" t="s">
        <v>56</v>
      </c>
      <c r="E56">
        <v>10</v>
      </c>
      <c r="F56" s="111">
        <v>410566</v>
      </c>
    </row>
    <row r="57" spans="1:6" x14ac:dyDescent="0.25">
      <c r="A57" s="74" t="s">
        <v>429</v>
      </c>
      <c r="B57" s="74" t="s">
        <v>0</v>
      </c>
      <c r="C57">
        <v>510590</v>
      </c>
      <c r="D57" s="74" t="s">
        <v>57</v>
      </c>
      <c r="E57">
        <v>3</v>
      </c>
      <c r="F57" s="111">
        <v>510590</v>
      </c>
    </row>
    <row r="58" spans="1:6" x14ac:dyDescent="0.25">
      <c r="A58" s="74" t="s">
        <v>429</v>
      </c>
      <c r="B58" s="74" t="s">
        <v>0</v>
      </c>
      <c r="C58">
        <v>451154</v>
      </c>
      <c r="D58" s="74" t="s">
        <v>58</v>
      </c>
      <c r="E58">
        <v>3</v>
      </c>
      <c r="F58" s="111">
        <v>451154</v>
      </c>
    </row>
    <row r="59" spans="1:6" x14ac:dyDescent="0.25">
      <c r="A59" s="74" t="s">
        <v>429</v>
      </c>
      <c r="B59" s="74" t="s">
        <v>0</v>
      </c>
      <c r="C59">
        <v>410541</v>
      </c>
      <c r="D59" s="74" t="s">
        <v>59</v>
      </c>
      <c r="E59">
        <v>8</v>
      </c>
      <c r="F59" s="111">
        <v>410541</v>
      </c>
    </row>
    <row r="60" spans="1:6" x14ac:dyDescent="0.25">
      <c r="A60" s="74" t="s">
        <v>429</v>
      </c>
      <c r="B60" s="74" t="s">
        <v>0</v>
      </c>
      <c r="C60">
        <v>410582</v>
      </c>
      <c r="D60" s="74" t="s">
        <v>60</v>
      </c>
      <c r="E60">
        <v>2</v>
      </c>
      <c r="F60" s="111">
        <v>410582</v>
      </c>
    </row>
    <row r="61" spans="1:6" x14ac:dyDescent="0.25">
      <c r="A61" s="74" t="s">
        <v>429</v>
      </c>
      <c r="B61" s="74" t="s">
        <v>0</v>
      </c>
      <c r="C61">
        <v>451156</v>
      </c>
      <c r="D61" s="74" t="s">
        <v>61</v>
      </c>
      <c r="E61">
        <v>6.38</v>
      </c>
      <c r="F61" s="111">
        <v>451156</v>
      </c>
    </row>
    <row r="62" spans="1:6" x14ac:dyDescent="0.25">
      <c r="A62" s="74" t="s">
        <v>429</v>
      </c>
      <c r="B62" s="74" t="s">
        <v>0</v>
      </c>
      <c r="C62">
        <v>551157</v>
      </c>
      <c r="D62" s="74" t="s">
        <v>62</v>
      </c>
      <c r="E62">
        <v>2.84</v>
      </c>
      <c r="F62" s="111">
        <v>551157</v>
      </c>
    </row>
    <row r="63" spans="1:6" x14ac:dyDescent="0.25">
      <c r="A63" s="74" t="s">
        <v>429</v>
      </c>
      <c r="B63" s="74" t="s">
        <v>0</v>
      </c>
      <c r="C63">
        <v>451151</v>
      </c>
      <c r="D63" s="74" t="s">
        <v>63</v>
      </c>
      <c r="E63">
        <v>3</v>
      </c>
      <c r="F63" s="111">
        <v>451151</v>
      </c>
    </row>
    <row r="64" spans="1:6" x14ac:dyDescent="0.25">
      <c r="A64" s="74" t="s">
        <v>429</v>
      </c>
      <c r="B64" s="74" t="s">
        <v>64</v>
      </c>
      <c r="C64">
        <v>510530</v>
      </c>
      <c r="D64" s="74" t="s">
        <v>65</v>
      </c>
      <c r="E64">
        <v>4</v>
      </c>
      <c r="F64" s="111">
        <v>510530</v>
      </c>
    </row>
    <row r="65" spans="1:6" x14ac:dyDescent="0.25">
      <c r="A65" s="74" t="s">
        <v>429</v>
      </c>
      <c r="B65" s="74" t="s">
        <v>64</v>
      </c>
      <c r="C65">
        <v>410550</v>
      </c>
      <c r="D65" s="74" t="s">
        <v>66</v>
      </c>
      <c r="E65">
        <v>4</v>
      </c>
      <c r="F65" s="111">
        <v>410550</v>
      </c>
    </row>
    <row r="66" spans="1:6" x14ac:dyDescent="0.25">
      <c r="A66" s="74" t="s">
        <v>429</v>
      </c>
      <c r="B66" s="74" t="s">
        <v>64</v>
      </c>
      <c r="C66">
        <v>510556</v>
      </c>
      <c r="D66" s="74" t="s">
        <v>67</v>
      </c>
      <c r="E66">
        <v>4</v>
      </c>
      <c r="F66" s="111">
        <v>510556</v>
      </c>
    </row>
    <row r="67" spans="1:6" x14ac:dyDescent="0.25">
      <c r="A67" s="74" t="s">
        <v>429</v>
      </c>
      <c r="B67" s="74" t="s">
        <v>64</v>
      </c>
      <c r="C67">
        <v>410551</v>
      </c>
      <c r="D67" s="74" t="s">
        <v>68</v>
      </c>
      <c r="E67">
        <v>2</v>
      </c>
      <c r="F67" s="111">
        <v>410551</v>
      </c>
    </row>
    <row r="68" spans="1:6" x14ac:dyDescent="0.25">
      <c r="A68" s="74" t="s">
        <v>429</v>
      </c>
      <c r="B68" s="74" t="s">
        <v>64</v>
      </c>
      <c r="C68">
        <v>510523</v>
      </c>
      <c r="D68" s="74" t="s">
        <v>69</v>
      </c>
      <c r="E68">
        <v>7</v>
      </c>
      <c r="F68" s="111">
        <v>510523</v>
      </c>
    </row>
    <row r="69" spans="1:6" x14ac:dyDescent="0.25">
      <c r="A69" s="74" t="s">
        <v>429</v>
      </c>
      <c r="B69" s="74" t="s">
        <v>64</v>
      </c>
      <c r="C69">
        <v>510570</v>
      </c>
      <c r="D69" s="74" t="s">
        <v>70</v>
      </c>
      <c r="E69">
        <v>4.8</v>
      </c>
      <c r="F69" s="111">
        <v>510570</v>
      </c>
    </row>
    <row r="70" spans="1:6" x14ac:dyDescent="0.25">
      <c r="A70" s="74" t="s">
        <v>429</v>
      </c>
      <c r="B70" s="74" t="s">
        <v>64</v>
      </c>
      <c r="C70">
        <v>410571</v>
      </c>
      <c r="D70" s="74" t="s">
        <v>71</v>
      </c>
      <c r="E70">
        <v>7.15</v>
      </c>
      <c r="F70" s="111">
        <v>410571</v>
      </c>
    </row>
    <row r="71" spans="1:6" x14ac:dyDescent="0.25">
      <c r="A71" s="74" t="s">
        <v>429</v>
      </c>
      <c r="B71" s="74" t="s">
        <v>64</v>
      </c>
      <c r="C71">
        <v>510520</v>
      </c>
      <c r="D71" s="74" t="s">
        <v>72</v>
      </c>
      <c r="E71">
        <v>4.78</v>
      </c>
      <c r="F71" s="111">
        <v>510520</v>
      </c>
    </row>
    <row r="72" spans="1:6" x14ac:dyDescent="0.25">
      <c r="A72" s="74" t="s">
        <v>429</v>
      </c>
      <c r="B72" s="74" t="s">
        <v>64</v>
      </c>
      <c r="C72">
        <v>410524</v>
      </c>
      <c r="D72" s="74" t="s">
        <v>74</v>
      </c>
      <c r="E72">
        <v>5.96</v>
      </c>
      <c r="F72" s="111">
        <v>410524</v>
      </c>
    </row>
    <row r="73" spans="1:6" x14ac:dyDescent="0.25">
      <c r="A73" s="74" t="s">
        <v>429</v>
      </c>
      <c r="B73" s="74" t="s">
        <v>64</v>
      </c>
      <c r="C73">
        <v>410521</v>
      </c>
      <c r="D73" s="74" t="s">
        <v>73</v>
      </c>
      <c r="E73">
        <v>5</v>
      </c>
      <c r="F73" s="111">
        <v>410521</v>
      </c>
    </row>
    <row r="74" spans="1:6" x14ac:dyDescent="0.25">
      <c r="A74" s="74" t="s">
        <v>429</v>
      </c>
      <c r="B74" s="74" t="s">
        <v>64</v>
      </c>
      <c r="C74">
        <v>510513</v>
      </c>
      <c r="D74" s="74" t="s">
        <v>75</v>
      </c>
      <c r="E74">
        <v>4.4000000000000004</v>
      </c>
      <c r="F74" s="111">
        <v>510513</v>
      </c>
    </row>
    <row r="75" spans="1:6" x14ac:dyDescent="0.25">
      <c r="A75" s="74" t="s">
        <v>429</v>
      </c>
      <c r="B75" s="74" t="s">
        <v>64</v>
      </c>
      <c r="C75">
        <v>510511</v>
      </c>
      <c r="D75" s="74" t="s">
        <v>76</v>
      </c>
      <c r="E75">
        <v>3.58</v>
      </c>
      <c r="F75" s="111">
        <v>510511</v>
      </c>
    </row>
    <row r="76" spans="1:6" x14ac:dyDescent="0.25">
      <c r="A76" s="74" t="s">
        <v>429</v>
      </c>
      <c r="B76" s="74" t="s">
        <v>64</v>
      </c>
      <c r="C76">
        <v>510522</v>
      </c>
      <c r="D76" s="74" t="s">
        <v>77</v>
      </c>
      <c r="E76">
        <v>2.61</v>
      </c>
      <c r="F76" s="111">
        <v>510522</v>
      </c>
    </row>
    <row r="77" spans="1:6" x14ac:dyDescent="0.25">
      <c r="A77" s="74" t="s">
        <v>429</v>
      </c>
      <c r="B77" s="74" t="s">
        <v>64</v>
      </c>
      <c r="C77">
        <v>410510</v>
      </c>
      <c r="D77" s="74" t="s">
        <v>78</v>
      </c>
      <c r="E77">
        <v>9.84</v>
      </c>
      <c r="F77" s="111">
        <v>410510</v>
      </c>
    </row>
    <row r="78" spans="1:6" x14ac:dyDescent="0.25">
      <c r="A78" s="74" t="s">
        <v>429</v>
      </c>
      <c r="B78" s="74" t="s">
        <v>64</v>
      </c>
      <c r="C78">
        <v>410512</v>
      </c>
      <c r="D78" s="74" t="s">
        <v>79</v>
      </c>
      <c r="E78">
        <v>4.78</v>
      </c>
      <c r="F78" s="111">
        <v>410512</v>
      </c>
    </row>
    <row r="79" spans="1:6" x14ac:dyDescent="0.25">
      <c r="A79" s="74" t="s">
        <v>430</v>
      </c>
      <c r="B79" s="74" t="s">
        <v>431</v>
      </c>
      <c r="C79">
        <v>4017</v>
      </c>
      <c r="D79" s="74" t="s">
        <v>432</v>
      </c>
      <c r="E79">
        <v>10.199999999999999</v>
      </c>
      <c r="F79" s="111">
        <v>4017</v>
      </c>
    </row>
    <row r="80" spans="1:6" x14ac:dyDescent="0.25">
      <c r="A80" s="74" t="s">
        <v>430</v>
      </c>
      <c r="B80" s="74" t="s">
        <v>433</v>
      </c>
      <c r="C80">
        <v>4022</v>
      </c>
      <c r="D80" s="74" t="s">
        <v>434</v>
      </c>
      <c r="E80">
        <v>4.2300000000000004</v>
      </c>
      <c r="F80" s="111">
        <v>4022</v>
      </c>
    </row>
    <row r="81" spans="1:6" x14ac:dyDescent="0.25">
      <c r="A81" s="74" t="s">
        <v>435</v>
      </c>
      <c r="B81" s="74" t="s">
        <v>81</v>
      </c>
      <c r="C81">
        <v>4057</v>
      </c>
      <c r="D81" s="74" t="s">
        <v>82</v>
      </c>
      <c r="E81">
        <v>5.8</v>
      </c>
      <c r="F81" s="111">
        <v>4057</v>
      </c>
    </row>
    <row r="82" spans="1:6" x14ac:dyDescent="0.25">
      <c r="A82" s="74" t="s">
        <v>435</v>
      </c>
      <c r="B82" s="74" t="s">
        <v>81</v>
      </c>
      <c r="C82">
        <v>4082</v>
      </c>
      <c r="D82" s="74" t="s">
        <v>83</v>
      </c>
      <c r="E82">
        <v>2.85</v>
      </c>
      <c r="F82" s="111">
        <v>4082</v>
      </c>
    </row>
    <row r="83" spans="1:6" x14ac:dyDescent="0.25">
      <c r="A83" s="74" t="s">
        <v>435</v>
      </c>
      <c r="B83" s="74" t="s">
        <v>81</v>
      </c>
      <c r="C83">
        <v>4030</v>
      </c>
      <c r="D83" s="74" t="s">
        <v>84</v>
      </c>
      <c r="E83">
        <v>7.4</v>
      </c>
      <c r="F83" s="111">
        <v>4030</v>
      </c>
    </row>
    <row r="84" spans="1:6" x14ac:dyDescent="0.25">
      <c r="A84" s="74" t="s">
        <v>435</v>
      </c>
      <c r="B84" s="74" t="s">
        <v>81</v>
      </c>
      <c r="C84">
        <v>4060</v>
      </c>
      <c r="D84" s="74" t="s">
        <v>85</v>
      </c>
      <c r="E84">
        <v>7.77</v>
      </c>
      <c r="F84" s="111">
        <v>4060</v>
      </c>
    </row>
    <row r="85" spans="1:6" x14ac:dyDescent="0.25">
      <c r="A85" s="74" t="s">
        <v>435</v>
      </c>
      <c r="B85" s="74" t="s">
        <v>81</v>
      </c>
      <c r="C85">
        <v>4064</v>
      </c>
      <c r="D85" s="74" t="s">
        <v>86</v>
      </c>
      <c r="E85">
        <v>1.32</v>
      </c>
      <c r="F85" s="111">
        <v>4064</v>
      </c>
    </row>
    <row r="86" spans="1:6" x14ac:dyDescent="0.25">
      <c r="A86" s="74" t="s">
        <v>435</v>
      </c>
      <c r="B86" s="74" t="s">
        <v>81</v>
      </c>
      <c r="C86">
        <v>4092</v>
      </c>
      <c r="D86" s="74" t="s">
        <v>87</v>
      </c>
      <c r="E86">
        <v>2.78</v>
      </c>
      <c r="F86" s="111">
        <v>4092</v>
      </c>
    </row>
    <row r="87" spans="1:6" x14ac:dyDescent="0.25">
      <c r="A87" s="74" t="s">
        <v>435</v>
      </c>
      <c r="B87" s="74" t="s">
        <v>81</v>
      </c>
      <c r="C87">
        <v>4041</v>
      </c>
      <c r="D87" s="74" t="s">
        <v>88</v>
      </c>
      <c r="E87">
        <v>2.73</v>
      </c>
      <c r="F87" s="111">
        <v>4041</v>
      </c>
    </row>
    <row r="88" spans="1:6" x14ac:dyDescent="0.25">
      <c r="A88" s="74" t="s">
        <v>435</v>
      </c>
      <c r="B88" s="74" t="s">
        <v>81</v>
      </c>
      <c r="C88">
        <v>4085</v>
      </c>
      <c r="D88" s="74" t="s">
        <v>89</v>
      </c>
      <c r="E88">
        <v>3.78</v>
      </c>
      <c r="F88" s="111">
        <v>4085</v>
      </c>
    </row>
    <row r="89" spans="1:6" x14ac:dyDescent="0.25">
      <c r="A89" s="74" t="s">
        <v>435</v>
      </c>
      <c r="B89" s="74" t="s">
        <v>81</v>
      </c>
      <c r="C89">
        <v>4066</v>
      </c>
      <c r="D89" s="74" t="s">
        <v>90</v>
      </c>
      <c r="E89">
        <v>6.22</v>
      </c>
      <c r="F89" s="111">
        <v>4066</v>
      </c>
    </row>
    <row r="90" spans="1:6" x14ac:dyDescent="0.25">
      <c r="A90" s="74" t="s">
        <v>435</v>
      </c>
      <c r="B90" s="74" t="s">
        <v>81</v>
      </c>
      <c r="C90">
        <v>4067</v>
      </c>
      <c r="D90" s="74" t="s">
        <v>91</v>
      </c>
      <c r="E90">
        <v>3</v>
      </c>
      <c r="F90" s="111">
        <v>4067</v>
      </c>
    </row>
    <row r="91" spans="1:6" x14ac:dyDescent="0.25">
      <c r="A91" s="74" t="s">
        <v>435</v>
      </c>
      <c r="B91" s="74" t="s">
        <v>81</v>
      </c>
      <c r="C91">
        <v>4095</v>
      </c>
      <c r="D91" s="74" t="s">
        <v>92</v>
      </c>
      <c r="E91">
        <v>3.44</v>
      </c>
      <c r="F91" s="111">
        <v>4095</v>
      </c>
    </row>
    <row r="92" spans="1:6" x14ac:dyDescent="0.25">
      <c r="A92" s="74" t="s">
        <v>435</v>
      </c>
      <c r="B92" s="74" t="s">
        <v>81</v>
      </c>
      <c r="C92">
        <v>4087</v>
      </c>
      <c r="D92" s="74" t="s">
        <v>93</v>
      </c>
      <c r="E92">
        <v>7.79</v>
      </c>
      <c r="F92" s="111">
        <v>4087</v>
      </c>
    </row>
    <row r="93" spans="1:6" x14ac:dyDescent="0.25">
      <c r="A93" s="74" t="s">
        <v>435</v>
      </c>
      <c r="B93" s="74" t="s">
        <v>81</v>
      </c>
      <c r="C93">
        <v>4073</v>
      </c>
      <c r="D93" s="74" t="s">
        <v>94</v>
      </c>
      <c r="E93">
        <v>1.85</v>
      </c>
      <c r="F93" s="111">
        <v>4073</v>
      </c>
    </row>
    <row r="94" spans="1:6" x14ac:dyDescent="0.25">
      <c r="A94" s="74" t="s">
        <v>435</v>
      </c>
      <c r="B94" s="74" t="s">
        <v>81</v>
      </c>
      <c r="C94">
        <v>4074</v>
      </c>
      <c r="D94" s="74" t="s">
        <v>95</v>
      </c>
      <c r="E94">
        <v>2</v>
      </c>
      <c r="F94" s="111">
        <v>4074</v>
      </c>
    </row>
    <row r="95" spans="1:6" x14ac:dyDescent="0.25">
      <c r="A95" s="74" t="s">
        <v>435</v>
      </c>
      <c r="B95" s="74" t="s">
        <v>81</v>
      </c>
      <c r="C95">
        <v>4079</v>
      </c>
      <c r="D95" s="74" t="s">
        <v>96</v>
      </c>
      <c r="E95">
        <v>2.57</v>
      </c>
      <c r="F95" s="111">
        <v>4079</v>
      </c>
    </row>
    <row r="96" spans="1:6" x14ac:dyDescent="0.25">
      <c r="A96" s="74" t="s">
        <v>435</v>
      </c>
      <c r="B96" s="74" t="s">
        <v>81</v>
      </c>
      <c r="C96">
        <v>4031</v>
      </c>
      <c r="D96" s="74" t="s">
        <v>97</v>
      </c>
      <c r="E96">
        <v>3</v>
      </c>
      <c r="F96" s="111">
        <v>4031</v>
      </c>
    </row>
    <row r="97" spans="1:6" x14ac:dyDescent="0.25">
      <c r="A97" s="74" t="s">
        <v>435</v>
      </c>
      <c r="B97" s="74" t="s">
        <v>81</v>
      </c>
      <c r="C97">
        <v>4071</v>
      </c>
      <c r="D97" s="74" t="s">
        <v>98</v>
      </c>
      <c r="E97">
        <v>9.3800000000000008</v>
      </c>
      <c r="F97" s="111">
        <v>4071</v>
      </c>
    </row>
    <row r="98" spans="1:6" x14ac:dyDescent="0.25">
      <c r="A98" s="74" t="s">
        <v>435</v>
      </c>
      <c r="B98" s="74" t="s">
        <v>81</v>
      </c>
      <c r="C98">
        <v>4080</v>
      </c>
      <c r="D98" s="74" t="s">
        <v>99</v>
      </c>
      <c r="E98">
        <v>2.48</v>
      </c>
      <c r="F98" s="111">
        <v>4080</v>
      </c>
    </row>
    <row r="99" spans="1:6" x14ac:dyDescent="0.25">
      <c r="A99" s="74" t="s">
        <v>435</v>
      </c>
      <c r="B99" s="74" t="s">
        <v>100</v>
      </c>
      <c r="C99">
        <v>4113</v>
      </c>
      <c r="D99" s="74" t="s">
        <v>101</v>
      </c>
      <c r="E99">
        <v>3</v>
      </c>
      <c r="F99" s="111">
        <v>4113</v>
      </c>
    </row>
    <row r="100" spans="1:6" x14ac:dyDescent="0.25">
      <c r="A100" s="74" t="s">
        <v>435</v>
      </c>
      <c r="B100" s="74" t="s">
        <v>100</v>
      </c>
      <c r="C100">
        <v>4111</v>
      </c>
      <c r="D100" s="74" t="s">
        <v>102</v>
      </c>
      <c r="E100">
        <v>4</v>
      </c>
      <c r="F100" s="111">
        <v>4111</v>
      </c>
    </row>
    <row r="101" spans="1:6" x14ac:dyDescent="0.25">
      <c r="A101" s="74" t="s">
        <v>435</v>
      </c>
      <c r="B101" s="74" t="s">
        <v>100</v>
      </c>
      <c r="C101">
        <v>4104</v>
      </c>
      <c r="D101" s="74" t="s">
        <v>103</v>
      </c>
      <c r="E101">
        <v>5.7</v>
      </c>
      <c r="F101" s="111">
        <v>4104</v>
      </c>
    </row>
    <row r="102" spans="1:6" x14ac:dyDescent="0.25">
      <c r="A102" s="74" t="s">
        <v>435</v>
      </c>
      <c r="B102" s="74" t="s">
        <v>100</v>
      </c>
      <c r="C102">
        <v>4008</v>
      </c>
      <c r="D102" s="74" t="s">
        <v>104</v>
      </c>
      <c r="E102">
        <v>1.96</v>
      </c>
      <c r="F102" s="111">
        <v>4008</v>
      </c>
    </row>
    <row r="103" spans="1:6" x14ac:dyDescent="0.25">
      <c r="A103" s="74" t="s">
        <v>435</v>
      </c>
      <c r="B103" s="74" t="s">
        <v>100</v>
      </c>
      <c r="C103">
        <v>4007</v>
      </c>
      <c r="D103" s="74" t="s">
        <v>105</v>
      </c>
      <c r="E103">
        <v>8</v>
      </c>
      <c r="F103" s="111">
        <v>4007</v>
      </c>
    </row>
    <row r="104" spans="1:6" x14ac:dyDescent="0.25">
      <c r="A104" s="74" t="s">
        <v>435</v>
      </c>
      <c r="B104" s="74" t="s">
        <v>100</v>
      </c>
      <c r="C104">
        <v>4015</v>
      </c>
      <c r="D104" s="74" t="s">
        <v>106</v>
      </c>
      <c r="E104">
        <v>4.8</v>
      </c>
      <c r="F104" s="111">
        <v>4015</v>
      </c>
    </row>
    <row r="105" spans="1:6" x14ac:dyDescent="0.25">
      <c r="A105" s="74" t="s">
        <v>435</v>
      </c>
      <c r="B105" s="74" t="s">
        <v>100</v>
      </c>
      <c r="C105">
        <v>4109</v>
      </c>
      <c r="D105" s="74" t="s">
        <v>107</v>
      </c>
      <c r="E105">
        <v>3</v>
      </c>
      <c r="F105" s="111">
        <v>4109</v>
      </c>
    </row>
    <row r="106" spans="1:6" x14ac:dyDescent="0.25">
      <c r="A106" s="74" t="s">
        <v>435</v>
      </c>
      <c r="B106" s="74" t="s">
        <v>100</v>
      </c>
      <c r="C106">
        <v>4129</v>
      </c>
      <c r="D106" s="74" t="s">
        <v>108</v>
      </c>
      <c r="E106">
        <v>2</v>
      </c>
      <c r="F106" s="111">
        <v>4129</v>
      </c>
    </row>
    <row r="107" spans="1:6" x14ac:dyDescent="0.25">
      <c r="A107" s="74" t="s">
        <v>435</v>
      </c>
      <c r="B107" s="74" t="s">
        <v>100</v>
      </c>
      <c r="C107">
        <v>4116</v>
      </c>
      <c r="D107" s="74" t="s">
        <v>109</v>
      </c>
      <c r="E107">
        <v>5.56</v>
      </c>
      <c r="F107" s="111">
        <v>4116</v>
      </c>
    </row>
    <row r="108" spans="1:6" x14ac:dyDescent="0.25">
      <c r="A108" s="74" t="s">
        <v>435</v>
      </c>
      <c r="B108" s="74" t="s">
        <v>100</v>
      </c>
      <c r="C108">
        <v>4126</v>
      </c>
      <c r="D108" s="74" t="s">
        <v>110</v>
      </c>
      <c r="E108">
        <v>2</v>
      </c>
      <c r="F108" s="111">
        <v>4126</v>
      </c>
    </row>
    <row r="109" spans="1:6" x14ac:dyDescent="0.25">
      <c r="A109" s="74" t="s">
        <v>435</v>
      </c>
      <c r="B109" s="74" t="s">
        <v>100</v>
      </c>
      <c r="C109">
        <v>4119</v>
      </c>
      <c r="D109" s="74" t="s">
        <v>111</v>
      </c>
      <c r="E109">
        <v>5.4</v>
      </c>
      <c r="F109" s="111">
        <v>4119</v>
      </c>
    </row>
    <row r="110" spans="1:6" x14ac:dyDescent="0.25">
      <c r="A110" s="74" t="s">
        <v>435</v>
      </c>
      <c r="B110" s="74" t="s">
        <v>100</v>
      </c>
      <c r="C110">
        <v>4127</v>
      </c>
      <c r="D110" s="74" t="s">
        <v>112</v>
      </c>
      <c r="E110">
        <v>2</v>
      </c>
      <c r="F110" s="111">
        <v>4127</v>
      </c>
    </row>
    <row r="111" spans="1:6" x14ac:dyDescent="0.25">
      <c r="A111" s="74" t="s">
        <v>435</v>
      </c>
      <c r="B111" s="74" t="s">
        <v>100</v>
      </c>
      <c r="C111">
        <v>4121</v>
      </c>
      <c r="D111" s="74" t="s">
        <v>113</v>
      </c>
      <c r="E111">
        <v>4</v>
      </c>
      <c r="F111" s="111">
        <v>4121</v>
      </c>
    </row>
    <row r="112" spans="1:6" x14ac:dyDescent="0.25">
      <c r="A112" s="74" t="s">
        <v>435</v>
      </c>
      <c r="B112" s="74" t="s">
        <v>100</v>
      </c>
      <c r="C112">
        <v>4101</v>
      </c>
      <c r="D112" s="74" t="s">
        <v>114</v>
      </c>
      <c r="E112">
        <v>8</v>
      </c>
      <c r="F112" s="111">
        <v>4101</v>
      </c>
    </row>
    <row r="113" spans="1:6" x14ac:dyDescent="0.25">
      <c r="A113" s="74" t="s">
        <v>435</v>
      </c>
      <c r="B113" s="74" t="s">
        <v>100</v>
      </c>
      <c r="C113">
        <v>4110</v>
      </c>
      <c r="D113" s="74" t="s">
        <v>115</v>
      </c>
      <c r="E113">
        <v>2</v>
      </c>
      <c r="F113" s="111">
        <v>4110</v>
      </c>
    </row>
    <row r="114" spans="1:6" x14ac:dyDescent="0.25">
      <c r="A114" s="74" t="s">
        <v>435</v>
      </c>
      <c r="B114" s="74" t="s">
        <v>100</v>
      </c>
      <c r="C114">
        <v>4107</v>
      </c>
      <c r="D114" s="74" t="s">
        <v>116</v>
      </c>
      <c r="E114">
        <v>2</v>
      </c>
      <c r="F114" s="111">
        <v>4107</v>
      </c>
    </row>
    <row r="115" spans="1:6" x14ac:dyDescent="0.25">
      <c r="A115" s="74" t="s">
        <v>435</v>
      </c>
      <c r="B115" s="74" t="s">
        <v>100</v>
      </c>
      <c r="C115">
        <v>4120</v>
      </c>
      <c r="D115" s="74" t="s">
        <v>117</v>
      </c>
      <c r="E115">
        <v>1.8</v>
      </c>
      <c r="F115" s="111">
        <v>4120</v>
      </c>
    </row>
    <row r="116" spans="1:6" x14ac:dyDescent="0.25">
      <c r="A116" s="74" t="s">
        <v>435</v>
      </c>
      <c r="B116" s="74" t="s">
        <v>118</v>
      </c>
      <c r="C116">
        <v>4028</v>
      </c>
      <c r="D116" s="74" t="s">
        <v>119</v>
      </c>
      <c r="E116">
        <v>3.04</v>
      </c>
      <c r="F116" s="111">
        <v>4028</v>
      </c>
    </row>
    <row r="117" spans="1:6" x14ac:dyDescent="0.25">
      <c r="A117" s="74" t="s">
        <v>435</v>
      </c>
      <c r="B117" s="74" t="s">
        <v>118</v>
      </c>
      <c r="C117">
        <v>4033</v>
      </c>
      <c r="D117" s="74" t="s">
        <v>120</v>
      </c>
      <c r="E117">
        <v>1.55</v>
      </c>
      <c r="F117" s="111">
        <v>4033</v>
      </c>
    </row>
    <row r="118" spans="1:6" x14ac:dyDescent="0.25">
      <c r="A118" s="74" t="s">
        <v>435</v>
      </c>
      <c r="B118" s="74" t="s">
        <v>118</v>
      </c>
      <c r="C118">
        <v>4037</v>
      </c>
      <c r="D118" s="74" t="s">
        <v>121</v>
      </c>
      <c r="E118">
        <v>4.79</v>
      </c>
      <c r="F118" s="111">
        <v>4037</v>
      </c>
    </row>
    <row r="119" spans="1:6" x14ac:dyDescent="0.25">
      <c r="A119" s="74" t="s">
        <v>435</v>
      </c>
      <c r="B119" s="74" t="s">
        <v>118</v>
      </c>
      <c r="C119">
        <v>4038</v>
      </c>
      <c r="D119" s="74" t="s">
        <v>122</v>
      </c>
      <c r="E119">
        <v>4.87</v>
      </c>
      <c r="F119" s="111">
        <v>4038</v>
      </c>
    </row>
    <row r="120" spans="1:6" x14ac:dyDescent="0.25">
      <c r="A120" s="74" t="s">
        <v>435</v>
      </c>
      <c r="B120" s="74" t="s">
        <v>118</v>
      </c>
      <c r="C120">
        <v>4039</v>
      </c>
      <c r="D120" s="74" t="s">
        <v>123</v>
      </c>
      <c r="E120">
        <v>1.44</v>
      </c>
      <c r="F120" s="111">
        <v>4039</v>
      </c>
    </row>
    <row r="121" spans="1:6" x14ac:dyDescent="0.25">
      <c r="A121" s="74" t="s">
        <v>435</v>
      </c>
      <c r="B121" s="74" t="s">
        <v>118</v>
      </c>
      <c r="C121">
        <v>4027</v>
      </c>
      <c r="D121" s="74" t="s">
        <v>124</v>
      </c>
      <c r="E121">
        <v>3.46</v>
      </c>
      <c r="F121" s="111">
        <v>4027</v>
      </c>
    </row>
    <row r="122" spans="1:6" x14ac:dyDescent="0.25">
      <c r="A122" s="74" t="s">
        <v>435</v>
      </c>
      <c r="B122" s="74" t="s">
        <v>118</v>
      </c>
      <c r="C122">
        <v>4029</v>
      </c>
      <c r="D122" s="74" t="s">
        <v>125</v>
      </c>
      <c r="E122">
        <v>2.83</v>
      </c>
      <c r="F122" s="111">
        <v>4029</v>
      </c>
    </row>
    <row r="123" spans="1:6" x14ac:dyDescent="0.25">
      <c r="A123" s="74" t="s">
        <v>435</v>
      </c>
      <c r="B123" s="74" t="s">
        <v>118</v>
      </c>
      <c r="C123">
        <v>4019</v>
      </c>
      <c r="D123" s="74" t="s">
        <v>126</v>
      </c>
      <c r="E123">
        <v>5</v>
      </c>
      <c r="F123" s="111">
        <v>4019</v>
      </c>
    </row>
    <row r="124" spans="1:6" x14ac:dyDescent="0.25">
      <c r="A124" s="74" t="s">
        <v>435</v>
      </c>
      <c r="B124" s="74" t="s">
        <v>118</v>
      </c>
      <c r="C124">
        <v>4024</v>
      </c>
      <c r="D124" s="74" t="s">
        <v>127</v>
      </c>
      <c r="E124">
        <v>2.84</v>
      </c>
      <c r="F124" s="111">
        <v>4024</v>
      </c>
    </row>
    <row r="125" spans="1:6" x14ac:dyDescent="0.25">
      <c r="A125" s="74" t="s">
        <v>435</v>
      </c>
      <c r="B125" s="74" t="s">
        <v>118</v>
      </c>
      <c r="C125">
        <v>4047</v>
      </c>
      <c r="D125" s="74" t="s">
        <v>128</v>
      </c>
      <c r="E125">
        <v>5.6</v>
      </c>
      <c r="F125" s="111">
        <v>4047</v>
      </c>
    </row>
    <row r="126" spans="1:6" x14ac:dyDescent="0.25">
      <c r="A126" s="74" t="s">
        <v>435</v>
      </c>
      <c r="B126" s="74" t="s">
        <v>118</v>
      </c>
      <c r="C126">
        <v>4026</v>
      </c>
      <c r="D126" s="74" t="s">
        <v>129</v>
      </c>
      <c r="E126">
        <v>3.3</v>
      </c>
      <c r="F126" s="111">
        <v>4026</v>
      </c>
    </row>
    <row r="127" spans="1:6" x14ac:dyDescent="0.25">
      <c r="A127" s="74" t="s">
        <v>435</v>
      </c>
      <c r="B127" s="74" t="s">
        <v>118</v>
      </c>
      <c r="C127">
        <v>4045</v>
      </c>
      <c r="D127" s="74" t="s">
        <v>130</v>
      </c>
      <c r="E127">
        <v>5.24</v>
      </c>
      <c r="F127" s="111">
        <v>4045</v>
      </c>
    </row>
    <row r="128" spans="1:6" x14ac:dyDescent="0.25">
      <c r="A128" s="74" t="s">
        <v>435</v>
      </c>
      <c r="B128" s="74" t="s">
        <v>118</v>
      </c>
      <c r="C128">
        <v>4043</v>
      </c>
      <c r="D128" s="74" t="s">
        <v>131</v>
      </c>
      <c r="E128">
        <v>8.52</v>
      </c>
      <c r="F128" s="111">
        <v>4043</v>
      </c>
    </row>
    <row r="129" spans="1:6" x14ac:dyDescent="0.25">
      <c r="A129" s="74" t="s">
        <v>435</v>
      </c>
      <c r="B129" s="74" t="s">
        <v>118</v>
      </c>
      <c r="C129">
        <v>4048</v>
      </c>
      <c r="D129" s="74" t="s">
        <v>132</v>
      </c>
      <c r="E129">
        <v>2.66</v>
      </c>
      <c r="F129" s="111">
        <v>4048</v>
      </c>
    </row>
    <row r="130" spans="1:6" x14ac:dyDescent="0.25">
      <c r="A130" s="74" t="s">
        <v>435</v>
      </c>
      <c r="B130" s="74" t="s">
        <v>118</v>
      </c>
      <c r="C130">
        <v>4010</v>
      </c>
      <c r="D130" s="74" t="s">
        <v>133</v>
      </c>
      <c r="E130">
        <v>3.3</v>
      </c>
      <c r="F130" s="111">
        <v>4010</v>
      </c>
    </row>
    <row r="131" spans="1:6" x14ac:dyDescent="0.25">
      <c r="A131" s="74" t="s">
        <v>435</v>
      </c>
      <c r="B131" s="74" t="s">
        <v>118</v>
      </c>
      <c r="C131">
        <v>4054</v>
      </c>
      <c r="D131" s="74" t="s">
        <v>134</v>
      </c>
      <c r="E131">
        <v>3</v>
      </c>
      <c r="F131" s="111">
        <v>4054</v>
      </c>
    </row>
    <row r="132" spans="1:6" x14ac:dyDescent="0.25">
      <c r="A132" s="74" t="s">
        <v>435</v>
      </c>
      <c r="B132" s="74" t="s">
        <v>118</v>
      </c>
      <c r="C132">
        <v>4006</v>
      </c>
      <c r="D132" s="74" t="s">
        <v>135</v>
      </c>
      <c r="E132">
        <v>6.39</v>
      </c>
      <c r="F132" s="111">
        <v>4006</v>
      </c>
    </row>
    <row r="133" spans="1:6" x14ac:dyDescent="0.25">
      <c r="A133" s="74" t="s">
        <v>435</v>
      </c>
      <c r="B133" s="74" t="s">
        <v>118</v>
      </c>
      <c r="C133">
        <v>4020</v>
      </c>
      <c r="D133" s="74" t="s">
        <v>136</v>
      </c>
      <c r="E133">
        <v>4.84</v>
      </c>
      <c r="F133" s="111">
        <v>4020</v>
      </c>
    </row>
    <row r="134" spans="1:6" x14ac:dyDescent="0.25">
      <c r="A134" s="74" t="s">
        <v>435</v>
      </c>
      <c r="B134" s="74" t="s">
        <v>118</v>
      </c>
      <c r="C134">
        <v>4012</v>
      </c>
      <c r="D134" s="74" t="s">
        <v>137</v>
      </c>
      <c r="E134">
        <v>2</v>
      </c>
      <c r="F134" s="111">
        <v>4012</v>
      </c>
    </row>
    <row r="135" spans="1:6" x14ac:dyDescent="0.25">
      <c r="A135" s="74" t="s">
        <v>435</v>
      </c>
      <c r="B135" s="74" t="s">
        <v>118</v>
      </c>
      <c r="C135">
        <v>4023</v>
      </c>
      <c r="D135" s="74" t="s">
        <v>138</v>
      </c>
      <c r="E135">
        <v>3.26</v>
      </c>
      <c r="F135" s="111">
        <v>4023</v>
      </c>
    </row>
    <row r="136" spans="1:6" x14ac:dyDescent="0.25">
      <c r="A136" s="74" t="s">
        <v>436</v>
      </c>
      <c r="B136" s="74" t="s">
        <v>140</v>
      </c>
      <c r="C136">
        <v>4132</v>
      </c>
      <c r="D136" s="74" t="s">
        <v>141</v>
      </c>
      <c r="E136">
        <v>5.45</v>
      </c>
      <c r="F136" s="111">
        <v>4132</v>
      </c>
    </row>
    <row r="137" spans="1:6" x14ac:dyDescent="0.25">
      <c r="A137" s="74" t="s">
        <v>436</v>
      </c>
      <c r="B137" s="74" t="s">
        <v>140</v>
      </c>
      <c r="C137">
        <v>4130</v>
      </c>
      <c r="D137" s="74" t="s">
        <v>142</v>
      </c>
      <c r="E137">
        <v>6.5</v>
      </c>
      <c r="F137" s="111">
        <v>4130</v>
      </c>
    </row>
    <row r="138" spans="1:6" x14ac:dyDescent="0.25">
      <c r="A138" s="74" t="s">
        <v>436</v>
      </c>
      <c r="B138" s="74" t="s">
        <v>140</v>
      </c>
      <c r="C138">
        <v>4135</v>
      </c>
      <c r="D138" s="74" t="s">
        <v>143</v>
      </c>
      <c r="E138">
        <v>7.6</v>
      </c>
      <c r="F138" s="111">
        <v>4135</v>
      </c>
    </row>
    <row r="139" spans="1:6" x14ac:dyDescent="0.25">
      <c r="A139" s="74" t="s">
        <v>436</v>
      </c>
      <c r="B139" s="74" t="s">
        <v>140</v>
      </c>
      <c r="C139">
        <v>4162</v>
      </c>
      <c r="D139" s="74" t="s">
        <v>147</v>
      </c>
      <c r="E139">
        <v>4.8</v>
      </c>
      <c r="F139" s="111">
        <v>4162</v>
      </c>
    </row>
    <row r="140" spans="1:6" x14ac:dyDescent="0.25">
      <c r="A140" s="74" t="s">
        <v>436</v>
      </c>
      <c r="B140" s="74" t="s">
        <v>140</v>
      </c>
      <c r="C140">
        <v>4147</v>
      </c>
      <c r="D140" s="74" t="s">
        <v>148</v>
      </c>
      <c r="E140">
        <v>6.8</v>
      </c>
      <c r="F140" s="111">
        <v>4147</v>
      </c>
    </row>
    <row r="141" spans="1:6" x14ac:dyDescent="0.25">
      <c r="A141" s="74" t="s">
        <v>436</v>
      </c>
      <c r="B141" s="74" t="s">
        <v>140</v>
      </c>
      <c r="C141">
        <v>4141</v>
      </c>
      <c r="D141" s="74" t="s">
        <v>149</v>
      </c>
      <c r="E141">
        <v>4</v>
      </c>
      <c r="F141" s="111">
        <v>4141</v>
      </c>
    </row>
    <row r="142" spans="1:6" x14ac:dyDescent="0.25">
      <c r="A142" s="74" t="s">
        <v>436</v>
      </c>
      <c r="B142" s="74" t="s">
        <v>140</v>
      </c>
      <c r="C142">
        <v>4139</v>
      </c>
      <c r="D142" s="74" t="s">
        <v>150</v>
      </c>
      <c r="E142">
        <v>5.5</v>
      </c>
      <c r="F142" s="111">
        <v>4139</v>
      </c>
    </row>
    <row r="143" spans="1:6" x14ac:dyDescent="0.25">
      <c r="A143" s="74" t="s">
        <v>436</v>
      </c>
      <c r="B143" s="74" t="s">
        <v>140</v>
      </c>
      <c r="C143">
        <v>4143</v>
      </c>
      <c r="D143" s="74" t="s">
        <v>151</v>
      </c>
      <c r="E143">
        <v>5.41</v>
      </c>
      <c r="F143" s="111">
        <v>4143</v>
      </c>
    </row>
    <row r="144" spans="1:6" x14ac:dyDescent="0.25">
      <c r="A144" s="74" t="s">
        <v>436</v>
      </c>
      <c r="B144" s="74" t="s">
        <v>140</v>
      </c>
      <c r="C144">
        <v>4159</v>
      </c>
      <c r="D144" s="74" t="s">
        <v>152</v>
      </c>
      <c r="E144">
        <v>2</v>
      </c>
      <c r="F144" s="111">
        <v>4159</v>
      </c>
    </row>
    <row r="145" spans="1:6" x14ac:dyDescent="0.25">
      <c r="A145" s="74" t="s">
        <v>436</v>
      </c>
      <c r="B145" s="74" t="s">
        <v>140</v>
      </c>
      <c r="C145">
        <v>4157</v>
      </c>
      <c r="D145" s="74" t="s">
        <v>153</v>
      </c>
      <c r="E145">
        <v>4</v>
      </c>
      <c r="F145" s="111">
        <v>4157</v>
      </c>
    </row>
    <row r="146" spans="1:6" x14ac:dyDescent="0.25">
      <c r="A146" s="74" t="s">
        <v>436</v>
      </c>
      <c r="B146" s="74" t="s">
        <v>140</v>
      </c>
      <c r="C146">
        <v>4148</v>
      </c>
      <c r="D146" s="74" t="s">
        <v>154</v>
      </c>
      <c r="E146">
        <v>4</v>
      </c>
      <c r="F146" s="111">
        <v>4148</v>
      </c>
    </row>
    <row r="147" spans="1:6" x14ac:dyDescent="0.25">
      <c r="A147" s="74" t="s">
        <v>436</v>
      </c>
      <c r="B147" s="74" t="s">
        <v>140</v>
      </c>
      <c r="C147">
        <v>4144</v>
      </c>
      <c r="D147" s="74" t="s">
        <v>155</v>
      </c>
      <c r="E147">
        <v>3</v>
      </c>
      <c r="F147" s="111">
        <v>4144</v>
      </c>
    </row>
    <row r="148" spans="1:6" x14ac:dyDescent="0.25">
      <c r="A148" s="74" t="s">
        <v>436</v>
      </c>
      <c r="B148" s="74" t="s">
        <v>140</v>
      </c>
      <c r="C148">
        <v>4153</v>
      </c>
      <c r="D148" s="74" t="s">
        <v>156</v>
      </c>
      <c r="E148">
        <v>3.96</v>
      </c>
      <c r="F148" s="111">
        <v>4153</v>
      </c>
    </row>
    <row r="149" spans="1:6" x14ac:dyDescent="0.25">
      <c r="A149" s="74" t="s">
        <v>436</v>
      </c>
      <c r="B149" s="74" t="s">
        <v>140</v>
      </c>
      <c r="C149">
        <v>4164</v>
      </c>
      <c r="D149" s="74" t="s">
        <v>157</v>
      </c>
      <c r="E149">
        <v>3</v>
      </c>
      <c r="F149" s="111">
        <v>4164</v>
      </c>
    </row>
    <row r="150" spans="1:6" x14ac:dyDescent="0.25">
      <c r="A150" s="74" t="s">
        <v>436</v>
      </c>
      <c r="B150" s="74" t="s">
        <v>140</v>
      </c>
      <c r="C150">
        <v>4140</v>
      </c>
      <c r="D150" s="74" t="s">
        <v>158</v>
      </c>
      <c r="E150">
        <v>2</v>
      </c>
      <c r="F150" s="111">
        <v>4140</v>
      </c>
    </row>
    <row r="151" spans="1:6" x14ac:dyDescent="0.25">
      <c r="A151" s="74" t="s">
        <v>436</v>
      </c>
      <c r="B151" s="74" t="s">
        <v>159</v>
      </c>
      <c r="C151">
        <v>4189</v>
      </c>
      <c r="D151" s="74" t="s">
        <v>160</v>
      </c>
      <c r="E151">
        <v>3.5</v>
      </c>
      <c r="F151" s="111">
        <v>4189</v>
      </c>
    </row>
    <row r="152" spans="1:6" x14ac:dyDescent="0.25">
      <c r="A152" s="74" t="s">
        <v>436</v>
      </c>
      <c r="B152" s="74" t="s">
        <v>159</v>
      </c>
      <c r="C152">
        <v>4195</v>
      </c>
      <c r="D152" s="74" t="s">
        <v>161</v>
      </c>
      <c r="E152">
        <v>3.5</v>
      </c>
      <c r="F152" s="111">
        <v>4195</v>
      </c>
    </row>
    <row r="153" spans="1:6" x14ac:dyDescent="0.25">
      <c r="A153" s="74" t="s">
        <v>436</v>
      </c>
      <c r="B153" s="74" t="s">
        <v>159</v>
      </c>
      <c r="C153">
        <v>4193</v>
      </c>
      <c r="D153" s="74" t="s">
        <v>162</v>
      </c>
      <c r="E153">
        <v>3.78</v>
      </c>
      <c r="F153" s="111">
        <v>4193</v>
      </c>
    </row>
    <row r="154" spans="1:6" x14ac:dyDescent="0.25">
      <c r="A154" s="74" t="s">
        <v>436</v>
      </c>
      <c r="B154" s="74" t="s">
        <v>159</v>
      </c>
      <c r="C154">
        <v>4184</v>
      </c>
      <c r="D154" s="74" t="s">
        <v>163</v>
      </c>
      <c r="E154">
        <v>3.56</v>
      </c>
      <c r="F154" s="111">
        <v>4184</v>
      </c>
    </row>
    <row r="155" spans="1:6" x14ac:dyDescent="0.25">
      <c r="A155" s="74" t="s">
        <v>436</v>
      </c>
      <c r="B155" s="74" t="s">
        <v>159</v>
      </c>
      <c r="C155">
        <v>4196</v>
      </c>
      <c r="D155" s="74" t="s">
        <v>164</v>
      </c>
      <c r="E155">
        <v>2</v>
      </c>
      <c r="F155" s="111">
        <v>4196</v>
      </c>
    </row>
    <row r="156" spans="1:6" x14ac:dyDescent="0.25">
      <c r="A156" s="74" t="s">
        <v>436</v>
      </c>
      <c r="B156" s="74" t="s">
        <v>159</v>
      </c>
      <c r="C156">
        <v>4174</v>
      </c>
      <c r="D156" s="74" t="s">
        <v>165</v>
      </c>
      <c r="E156">
        <v>5.8</v>
      </c>
      <c r="F156" s="111">
        <v>4174</v>
      </c>
    </row>
    <row r="157" spans="1:6" x14ac:dyDescent="0.25">
      <c r="A157" s="74" t="s">
        <v>436</v>
      </c>
      <c r="B157" s="74" t="s">
        <v>159</v>
      </c>
      <c r="C157">
        <v>4170</v>
      </c>
      <c r="D157" s="74" t="s">
        <v>166</v>
      </c>
      <c r="E157">
        <v>5.8</v>
      </c>
      <c r="F157" s="111">
        <v>4170</v>
      </c>
    </row>
    <row r="158" spans="1:6" x14ac:dyDescent="0.25">
      <c r="A158" s="74" t="s">
        <v>436</v>
      </c>
      <c r="B158" s="74" t="s">
        <v>159</v>
      </c>
      <c r="C158">
        <v>4169</v>
      </c>
      <c r="D158" s="74" t="s">
        <v>167</v>
      </c>
      <c r="E158">
        <v>5.8</v>
      </c>
      <c r="F158" s="111">
        <v>4169</v>
      </c>
    </row>
    <row r="159" spans="1:6" x14ac:dyDescent="0.25">
      <c r="A159" s="74" t="s">
        <v>436</v>
      </c>
      <c r="B159" s="74" t="s">
        <v>159</v>
      </c>
      <c r="C159">
        <v>4188</v>
      </c>
      <c r="D159" s="74" t="s">
        <v>168</v>
      </c>
      <c r="E159">
        <v>3</v>
      </c>
      <c r="F159" s="111">
        <v>4188</v>
      </c>
    </row>
    <row r="160" spans="1:6" x14ac:dyDescent="0.25">
      <c r="A160" s="74" t="s">
        <v>436</v>
      </c>
      <c r="B160" s="74" t="s">
        <v>159</v>
      </c>
      <c r="C160">
        <v>4180</v>
      </c>
      <c r="D160" s="74" t="s">
        <v>169</v>
      </c>
      <c r="E160">
        <v>3.6</v>
      </c>
      <c r="F160" s="111">
        <v>4180</v>
      </c>
    </row>
    <row r="161" spans="1:6" x14ac:dyDescent="0.25">
      <c r="A161" s="74" t="s">
        <v>436</v>
      </c>
      <c r="B161" s="74" t="s">
        <v>159</v>
      </c>
      <c r="C161">
        <v>4185</v>
      </c>
      <c r="D161" s="74" t="s">
        <v>170</v>
      </c>
      <c r="E161">
        <v>4</v>
      </c>
      <c r="F161" s="111">
        <v>4185</v>
      </c>
    </row>
    <row r="162" spans="1:6" x14ac:dyDescent="0.25">
      <c r="A162" s="74" t="s">
        <v>436</v>
      </c>
      <c r="B162" s="74" t="s">
        <v>159</v>
      </c>
      <c r="C162">
        <v>4178</v>
      </c>
      <c r="D162" s="74" t="s">
        <v>171</v>
      </c>
      <c r="E162">
        <v>6.8</v>
      </c>
      <c r="F162" s="111">
        <v>4178</v>
      </c>
    </row>
    <row r="163" spans="1:6" x14ac:dyDescent="0.25">
      <c r="A163" s="74" t="s">
        <v>436</v>
      </c>
      <c r="B163" s="74" t="s">
        <v>159</v>
      </c>
      <c r="C163">
        <v>4194</v>
      </c>
      <c r="D163" s="74" t="s">
        <v>172</v>
      </c>
      <c r="E163">
        <v>6.6</v>
      </c>
      <c r="F163" s="111">
        <v>4194</v>
      </c>
    </row>
    <row r="164" spans="1:6" x14ac:dyDescent="0.25">
      <c r="A164" s="74" t="s">
        <v>436</v>
      </c>
      <c r="B164" s="74" t="s">
        <v>159</v>
      </c>
      <c r="C164">
        <v>4181</v>
      </c>
      <c r="D164" s="74" t="s">
        <v>173</v>
      </c>
      <c r="E164">
        <v>4.01</v>
      </c>
      <c r="F164" s="111">
        <v>4181</v>
      </c>
    </row>
    <row r="165" spans="1:6" x14ac:dyDescent="0.25">
      <c r="A165" s="74" t="s">
        <v>436</v>
      </c>
      <c r="B165" s="74" t="s">
        <v>159</v>
      </c>
      <c r="C165">
        <v>4183</v>
      </c>
      <c r="D165" s="74" t="s">
        <v>174</v>
      </c>
      <c r="E165">
        <v>2</v>
      </c>
      <c r="F165" s="111">
        <v>4183</v>
      </c>
    </row>
    <row r="166" spans="1:6" x14ac:dyDescent="0.25">
      <c r="A166" s="74" t="s">
        <v>437</v>
      </c>
      <c r="B166" s="74" t="s">
        <v>438</v>
      </c>
      <c r="C166">
        <v>551110</v>
      </c>
      <c r="D166" s="74" t="s">
        <v>177</v>
      </c>
      <c r="E166">
        <v>5.65</v>
      </c>
      <c r="F166" s="111">
        <v>551110</v>
      </c>
    </row>
    <row r="167" spans="1:6" x14ac:dyDescent="0.25">
      <c r="A167" s="74" t="s">
        <v>175</v>
      </c>
      <c r="B167" s="74" t="s">
        <v>438</v>
      </c>
      <c r="C167">
        <v>451101</v>
      </c>
      <c r="D167" s="74" t="s">
        <v>178</v>
      </c>
      <c r="E167">
        <v>10.18</v>
      </c>
      <c r="F167" s="111">
        <v>451101</v>
      </c>
    </row>
    <row r="168" spans="1:6" x14ac:dyDescent="0.25">
      <c r="A168" s="74" t="s">
        <v>175</v>
      </c>
      <c r="B168" s="74" t="s">
        <v>438</v>
      </c>
      <c r="C168">
        <v>551103</v>
      </c>
      <c r="D168" s="74" t="s">
        <v>179</v>
      </c>
      <c r="E168">
        <v>3</v>
      </c>
      <c r="F168" s="111">
        <v>551103</v>
      </c>
    </row>
    <row r="169" spans="1:6" x14ac:dyDescent="0.25">
      <c r="A169" s="74" t="s">
        <v>175</v>
      </c>
      <c r="B169" s="74" t="s">
        <v>438</v>
      </c>
      <c r="C169">
        <v>551330</v>
      </c>
      <c r="D169" s="74" t="s">
        <v>180</v>
      </c>
      <c r="E169">
        <v>3</v>
      </c>
      <c r="F169" s="111">
        <v>551330</v>
      </c>
    </row>
    <row r="170" spans="1:6" x14ac:dyDescent="0.25">
      <c r="A170" s="74" t="s">
        <v>175</v>
      </c>
      <c r="B170" s="74" t="s">
        <v>438</v>
      </c>
      <c r="C170">
        <v>451115</v>
      </c>
      <c r="D170" s="74" t="s">
        <v>181</v>
      </c>
      <c r="E170">
        <v>3</v>
      </c>
      <c r="F170" s="111">
        <v>451115</v>
      </c>
    </row>
    <row r="171" spans="1:6" x14ac:dyDescent="0.25">
      <c r="A171" s="74" t="s">
        <v>175</v>
      </c>
      <c r="B171" s="74" t="s">
        <v>438</v>
      </c>
      <c r="C171">
        <v>551128</v>
      </c>
      <c r="D171" s="74" t="s">
        <v>182</v>
      </c>
      <c r="E171">
        <v>3</v>
      </c>
      <c r="F171" s="111">
        <v>551128</v>
      </c>
    </row>
    <row r="172" spans="1:6" x14ac:dyDescent="0.25">
      <c r="A172" s="74" t="s">
        <v>175</v>
      </c>
      <c r="B172" s="74" t="s">
        <v>438</v>
      </c>
      <c r="C172">
        <v>451120</v>
      </c>
      <c r="D172" s="74" t="s">
        <v>183</v>
      </c>
      <c r="E172">
        <v>2.5</v>
      </c>
      <c r="F172" s="111">
        <v>451120</v>
      </c>
    </row>
    <row r="173" spans="1:6" x14ac:dyDescent="0.25">
      <c r="A173" s="74" t="s">
        <v>175</v>
      </c>
      <c r="B173" s="74" t="s">
        <v>438</v>
      </c>
      <c r="C173">
        <v>451381</v>
      </c>
      <c r="D173" s="74" t="s">
        <v>184</v>
      </c>
      <c r="E173">
        <v>6.66</v>
      </c>
      <c r="F173" s="111">
        <v>451381</v>
      </c>
    </row>
    <row r="174" spans="1:6" x14ac:dyDescent="0.25">
      <c r="A174" s="74" t="s">
        <v>175</v>
      </c>
      <c r="B174" s="74" t="s">
        <v>438</v>
      </c>
      <c r="C174">
        <v>551354</v>
      </c>
      <c r="D174" s="74" t="s">
        <v>185</v>
      </c>
      <c r="E174">
        <v>2.4300000000000002</v>
      </c>
      <c r="F174" s="111">
        <v>551354</v>
      </c>
    </row>
    <row r="175" spans="1:6" x14ac:dyDescent="0.25">
      <c r="A175" s="74" t="s">
        <v>175</v>
      </c>
      <c r="B175" s="74" t="s">
        <v>438</v>
      </c>
      <c r="C175">
        <v>451166</v>
      </c>
      <c r="D175" s="74" t="s">
        <v>186</v>
      </c>
      <c r="E175">
        <v>6.5</v>
      </c>
      <c r="F175" s="111">
        <v>451166</v>
      </c>
    </row>
    <row r="176" spans="1:6" x14ac:dyDescent="0.25">
      <c r="A176" s="74" t="s">
        <v>175</v>
      </c>
      <c r="B176" s="74" t="s">
        <v>439</v>
      </c>
      <c r="C176">
        <v>508815</v>
      </c>
      <c r="D176" s="74" t="s">
        <v>188</v>
      </c>
      <c r="E176">
        <v>3</v>
      </c>
      <c r="F176" s="111">
        <v>508815</v>
      </c>
    </row>
    <row r="177" spans="1:6" x14ac:dyDescent="0.25">
      <c r="A177" s="74" t="s">
        <v>175</v>
      </c>
      <c r="B177" s="74" t="s">
        <v>439</v>
      </c>
      <c r="C177">
        <v>408801</v>
      </c>
      <c r="D177" s="74" t="s">
        <v>189</v>
      </c>
      <c r="E177">
        <v>8.7799999999999994</v>
      </c>
      <c r="F177" s="111">
        <v>408801</v>
      </c>
    </row>
    <row r="178" spans="1:6" x14ac:dyDescent="0.25">
      <c r="A178" s="74" t="s">
        <v>175</v>
      </c>
      <c r="B178" s="74" t="s">
        <v>439</v>
      </c>
      <c r="C178">
        <v>408822</v>
      </c>
      <c r="D178" s="74" t="s">
        <v>187</v>
      </c>
      <c r="E178">
        <v>4.5</v>
      </c>
      <c r="F178" s="111">
        <v>408822</v>
      </c>
    </row>
    <row r="179" spans="1:6" x14ac:dyDescent="0.25">
      <c r="A179" s="74" t="s">
        <v>175</v>
      </c>
      <c r="B179" s="74" t="s">
        <v>439</v>
      </c>
      <c r="C179">
        <v>508817</v>
      </c>
      <c r="D179" s="74" t="s">
        <v>190</v>
      </c>
      <c r="E179">
        <v>3.13</v>
      </c>
      <c r="F179" s="111">
        <v>508817</v>
      </c>
    </row>
    <row r="180" spans="1:6" x14ac:dyDescent="0.25">
      <c r="A180" s="74" t="s">
        <v>175</v>
      </c>
      <c r="B180" s="74" t="s">
        <v>439</v>
      </c>
      <c r="C180">
        <v>508802</v>
      </c>
      <c r="D180" s="74" t="s">
        <v>191</v>
      </c>
      <c r="E180">
        <v>3</v>
      </c>
      <c r="F180" s="111">
        <v>508802</v>
      </c>
    </row>
    <row r="181" spans="1:6" x14ac:dyDescent="0.25">
      <c r="A181" s="74" t="s">
        <v>175</v>
      </c>
      <c r="B181" s="74" t="s">
        <v>439</v>
      </c>
      <c r="C181">
        <v>508839</v>
      </c>
      <c r="D181" s="74" t="s">
        <v>192</v>
      </c>
      <c r="E181">
        <v>3.09</v>
      </c>
      <c r="F181" s="111">
        <v>508839</v>
      </c>
    </row>
    <row r="182" spans="1:6" x14ac:dyDescent="0.25">
      <c r="A182" s="74" t="s">
        <v>175</v>
      </c>
      <c r="B182" s="74" t="s">
        <v>439</v>
      </c>
      <c r="C182">
        <v>508819</v>
      </c>
      <c r="D182" s="74" t="s">
        <v>193</v>
      </c>
      <c r="E182">
        <v>1.96</v>
      </c>
      <c r="F182" s="111">
        <v>508819</v>
      </c>
    </row>
    <row r="183" spans="1:6" x14ac:dyDescent="0.25">
      <c r="A183" s="74" t="s">
        <v>175</v>
      </c>
      <c r="B183" s="74" t="s">
        <v>439</v>
      </c>
      <c r="C183">
        <v>408840</v>
      </c>
      <c r="D183" s="74" t="s">
        <v>194</v>
      </c>
      <c r="E183">
        <v>6.61</v>
      </c>
      <c r="F183" s="111">
        <v>408840</v>
      </c>
    </row>
    <row r="184" spans="1:6" x14ac:dyDescent="0.25">
      <c r="A184" s="74" t="s">
        <v>175</v>
      </c>
      <c r="B184" s="74" t="s">
        <v>439</v>
      </c>
      <c r="C184">
        <v>408862</v>
      </c>
      <c r="D184" s="74" t="s">
        <v>195</v>
      </c>
      <c r="E184">
        <v>3.75</v>
      </c>
      <c r="F184" s="111">
        <v>408862</v>
      </c>
    </row>
    <row r="185" spans="1:6" x14ac:dyDescent="0.25">
      <c r="A185" s="74" t="s">
        <v>175</v>
      </c>
      <c r="B185" s="74" t="s">
        <v>439</v>
      </c>
      <c r="C185">
        <v>508860</v>
      </c>
      <c r="D185" s="74" t="s">
        <v>196</v>
      </c>
      <c r="E185">
        <v>3.6</v>
      </c>
      <c r="F185" s="111">
        <v>508860</v>
      </c>
    </row>
    <row r="186" spans="1:6" x14ac:dyDescent="0.25">
      <c r="A186" s="74" t="s">
        <v>175</v>
      </c>
      <c r="B186" s="74" t="s">
        <v>439</v>
      </c>
      <c r="C186">
        <v>408806</v>
      </c>
      <c r="D186" s="74" t="s">
        <v>197</v>
      </c>
      <c r="E186">
        <v>8.91</v>
      </c>
      <c r="F186" s="111">
        <v>408806</v>
      </c>
    </row>
    <row r="187" spans="1:6" x14ac:dyDescent="0.25">
      <c r="A187" s="74" t="s">
        <v>175</v>
      </c>
      <c r="B187" s="74" t="s">
        <v>439</v>
      </c>
      <c r="C187">
        <v>508833</v>
      </c>
      <c r="D187" s="74" t="s">
        <v>198</v>
      </c>
      <c r="E187">
        <v>2.8</v>
      </c>
      <c r="F187" s="111">
        <v>508833</v>
      </c>
    </row>
    <row r="188" spans="1:6" x14ac:dyDescent="0.25">
      <c r="A188" s="74" t="s">
        <v>175</v>
      </c>
      <c r="B188" s="74" t="s">
        <v>439</v>
      </c>
      <c r="C188">
        <v>508820</v>
      </c>
      <c r="D188" s="74" t="s">
        <v>199</v>
      </c>
      <c r="E188">
        <v>2</v>
      </c>
      <c r="F188" s="111">
        <v>508820</v>
      </c>
    </row>
    <row r="189" spans="1:6" x14ac:dyDescent="0.25">
      <c r="A189" s="74" t="s">
        <v>175</v>
      </c>
      <c r="B189" s="74" t="s">
        <v>201</v>
      </c>
      <c r="C189">
        <v>551367</v>
      </c>
      <c r="D189" s="74" t="s">
        <v>202</v>
      </c>
      <c r="E189">
        <v>3</v>
      </c>
      <c r="F189" s="111">
        <v>551367</v>
      </c>
    </row>
    <row r="190" spans="1:6" x14ac:dyDescent="0.25">
      <c r="A190" s="74" t="s">
        <v>175</v>
      </c>
      <c r="B190" s="74" t="s">
        <v>201</v>
      </c>
      <c r="C190">
        <v>551340</v>
      </c>
      <c r="D190" s="74" t="s">
        <v>203</v>
      </c>
      <c r="E190">
        <v>3</v>
      </c>
      <c r="F190" s="111">
        <v>551340</v>
      </c>
    </row>
    <row r="191" spans="1:6" x14ac:dyDescent="0.25">
      <c r="A191" s="74" t="s">
        <v>175</v>
      </c>
      <c r="B191" s="74" t="s">
        <v>201</v>
      </c>
      <c r="C191">
        <v>551369</v>
      </c>
      <c r="D191" s="74" t="s">
        <v>204</v>
      </c>
      <c r="E191">
        <v>3</v>
      </c>
      <c r="F191" s="111">
        <v>551369</v>
      </c>
    </row>
    <row r="192" spans="1:6" x14ac:dyDescent="0.25">
      <c r="A192" s="74" t="s">
        <v>175</v>
      </c>
      <c r="B192" s="74" t="s">
        <v>201</v>
      </c>
      <c r="C192">
        <v>551365</v>
      </c>
      <c r="D192" s="74" t="s">
        <v>205</v>
      </c>
      <c r="E192">
        <v>2.84</v>
      </c>
      <c r="F192" s="111">
        <v>551365</v>
      </c>
    </row>
    <row r="193" spans="1:6" x14ac:dyDescent="0.25">
      <c r="A193" s="74" t="s">
        <v>175</v>
      </c>
      <c r="B193" s="74" t="s">
        <v>201</v>
      </c>
      <c r="C193">
        <v>451370</v>
      </c>
      <c r="D193" s="74" t="s">
        <v>206</v>
      </c>
      <c r="E193">
        <v>10.199999999999999</v>
      </c>
      <c r="F193" s="111">
        <v>451370</v>
      </c>
    </row>
    <row r="194" spans="1:6" x14ac:dyDescent="0.25">
      <c r="A194" s="74" t="s">
        <v>175</v>
      </c>
      <c r="B194" s="74" t="s">
        <v>201</v>
      </c>
      <c r="C194">
        <v>551314</v>
      </c>
      <c r="D194" s="74" t="s">
        <v>207</v>
      </c>
      <c r="E194">
        <v>2.87</v>
      </c>
      <c r="F194" s="111">
        <v>551314</v>
      </c>
    </row>
    <row r="195" spans="1:6" x14ac:dyDescent="0.25">
      <c r="A195" s="74" t="s">
        <v>175</v>
      </c>
      <c r="B195" s="74" t="s">
        <v>201</v>
      </c>
      <c r="C195">
        <v>451361</v>
      </c>
      <c r="D195" s="74" t="s">
        <v>208</v>
      </c>
      <c r="E195">
        <v>2</v>
      </c>
      <c r="F195" s="111">
        <v>451361</v>
      </c>
    </row>
    <row r="196" spans="1:6" x14ac:dyDescent="0.25">
      <c r="A196" s="74" t="s">
        <v>175</v>
      </c>
      <c r="B196" s="74" t="s">
        <v>201</v>
      </c>
      <c r="C196">
        <v>451350</v>
      </c>
      <c r="D196" s="74" t="s">
        <v>209</v>
      </c>
      <c r="E196">
        <v>8.1300000000000008</v>
      </c>
      <c r="F196" s="111">
        <v>451350</v>
      </c>
    </row>
    <row r="197" spans="1:6" x14ac:dyDescent="0.25">
      <c r="A197" s="74" t="s">
        <v>175</v>
      </c>
      <c r="B197" s="74" t="s">
        <v>201</v>
      </c>
      <c r="C197">
        <v>551310</v>
      </c>
      <c r="D197" s="74" t="s">
        <v>210</v>
      </c>
      <c r="E197">
        <v>4</v>
      </c>
      <c r="F197" s="111">
        <v>551310</v>
      </c>
    </row>
    <row r="198" spans="1:6" x14ac:dyDescent="0.25">
      <c r="A198" s="74" t="s">
        <v>175</v>
      </c>
      <c r="B198" s="74" t="s">
        <v>201</v>
      </c>
      <c r="C198">
        <v>551309</v>
      </c>
      <c r="D198" s="74" t="s">
        <v>211</v>
      </c>
      <c r="E198">
        <v>3</v>
      </c>
      <c r="F198" s="111">
        <v>551309</v>
      </c>
    </row>
    <row r="199" spans="1:6" x14ac:dyDescent="0.25">
      <c r="A199" s="74" t="s">
        <v>175</v>
      </c>
      <c r="B199" s="74" t="s">
        <v>201</v>
      </c>
      <c r="C199">
        <v>551305</v>
      </c>
      <c r="D199" s="74" t="s">
        <v>212</v>
      </c>
      <c r="E199">
        <v>3.8</v>
      </c>
      <c r="F199" s="111">
        <v>551305</v>
      </c>
    </row>
    <row r="200" spans="1:6" x14ac:dyDescent="0.25">
      <c r="A200" s="74" t="s">
        <v>175</v>
      </c>
      <c r="B200" s="74" t="s">
        <v>201</v>
      </c>
      <c r="C200">
        <v>451301</v>
      </c>
      <c r="D200" s="74" t="s">
        <v>213</v>
      </c>
      <c r="E200">
        <v>7.26</v>
      </c>
      <c r="F200" s="111">
        <v>451301</v>
      </c>
    </row>
    <row r="201" spans="1:6" x14ac:dyDescent="0.25">
      <c r="A201" s="74" t="s">
        <v>175</v>
      </c>
      <c r="B201" s="74" t="s">
        <v>201</v>
      </c>
      <c r="C201">
        <v>551341</v>
      </c>
      <c r="D201" s="74" t="s">
        <v>214</v>
      </c>
      <c r="E201">
        <v>4.33</v>
      </c>
      <c r="F201" s="111">
        <v>551341</v>
      </c>
    </row>
    <row r="202" spans="1:6" x14ac:dyDescent="0.25">
      <c r="A202" s="74" t="s">
        <v>175</v>
      </c>
      <c r="B202" s="74" t="s">
        <v>201</v>
      </c>
      <c r="C202">
        <v>551306</v>
      </c>
      <c r="D202" s="74" t="s">
        <v>216</v>
      </c>
      <c r="E202">
        <v>4.5</v>
      </c>
      <c r="F202" s="111">
        <v>551306</v>
      </c>
    </row>
    <row r="203" spans="1:6" x14ac:dyDescent="0.25">
      <c r="A203" s="74" t="s">
        <v>175</v>
      </c>
      <c r="B203" s="74" t="s">
        <v>201</v>
      </c>
      <c r="C203">
        <v>551349</v>
      </c>
      <c r="D203" s="74" t="s">
        <v>217</v>
      </c>
      <c r="E203">
        <v>3</v>
      </c>
      <c r="F203" s="111">
        <v>551349</v>
      </c>
    </row>
    <row r="204" spans="1:6" x14ac:dyDescent="0.25">
      <c r="A204" s="74" t="s">
        <v>175</v>
      </c>
      <c r="B204" s="74" t="s">
        <v>201</v>
      </c>
      <c r="C204">
        <v>451308</v>
      </c>
      <c r="D204" s="74" t="s">
        <v>218</v>
      </c>
      <c r="E204">
        <v>8.39</v>
      </c>
      <c r="F204" s="111">
        <v>451308</v>
      </c>
    </row>
    <row r="205" spans="1:6" x14ac:dyDescent="0.25">
      <c r="A205" s="74" t="s">
        <v>175</v>
      </c>
      <c r="B205" s="74" t="s">
        <v>201</v>
      </c>
      <c r="C205">
        <v>551307</v>
      </c>
      <c r="D205" s="74" t="s">
        <v>215</v>
      </c>
      <c r="E205">
        <v>2.96</v>
      </c>
      <c r="F205" s="111">
        <v>551307</v>
      </c>
    </row>
    <row r="206" spans="1:6" x14ac:dyDescent="0.25">
      <c r="A206" s="74" t="s">
        <v>175</v>
      </c>
      <c r="B206" s="74" t="s">
        <v>201</v>
      </c>
      <c r="C206">
        <v>451336</v>
      </c>
      <c r="D206" s="74" t="s">
        <v>219</v>
      </c>
      <c r="E206">
        <v>6.87</v>
      </c>
      <c r="F206" s="111">
        <v>451336</v>
      </c>
    </row>
    <row r="207" spans="1:6" x14ac:dyDescent="0.25">
      <c r="A207" s="75" t="s">
        <v>440</v>
      </c>
      <c r="B207" s="74" t="s">
        <v>221</v>
      </c>
      <c r="C207">
        <v>554116</v>
      </c>
      <c r="D207" s="74" t="s">
        <v>222</v>
      </c>
      <c r="E207">
        <v>3</v>
      </c>
      <c r="F207" s="111">
        <v>554116</v>
      </c>
    </row>
    <row r="208" spans="1:6" x14ac:dyDescent="0.25">
      <c r="A208" s="75" t="s">
        <v>440</v>
      </c>
      <c r="B208" s="74" t="s">
        <v>221</v>
      </c>
      <c r="C208">
        <v>454161</v>
      </c>
      <c r="D208" s="74" t="s">
        <v>223</v>
      </c>
      <c r="E208">
        <v>1.2</v>
      </c>
      <c r="F208" s="111">
        <v>454161</v>
      </c>
    </row>
    <row r="209" spans="1:6" x14ac:dyDescent="0.25">
      <c r="A209" s="75" t="s">
        <v>440</v>
      </c>
      <c r="B209" s="74" t="s">
        <v>221</v>
      </c>
      <c r="C209">
        <v>554166</v>
      </c>
      <c r="D209" s="74" t="s">
        <v>224</v>
      </c>
      <c r="E209">
        <v>2.78</v>
      </c>
      <c r="F209" s="111">
        <v>554166</v>
      </c>
    </row>
    <row r="210" spans="1:6" x14ac:dyDescent="0.25">
      <c r="A210" s="75" t="s">
        <v>440</v>
      </c>
      <c r="B210" s="74" t="s">
        <v>221</v>
      </c>
      <c r="C210">
        <v>454171</v>
      </c>
      <c r="D210" s="74" t="s">
        <v>225</v>
      </c>
      <c r="E210">
        <v>0.88</v>
      </c>
      <c r="F210" s="111">
        <v>454171</v>
      </c>
    </row>
    <row r="211" spans="1:6" x14ac:dyDescent="0.25">
      <c r="A211" s="75" t="s">
        <v>440</v>
      </c>
      <c r="B211" s="74" t="s">
        <v>221</v>
      </c>
      <c r="C211">
        <v>554266</v>
      </c>
      <c r="D211" s="74" t="s">
        <v>226</v>
      </c>
      <c r="E211">
        <v>2.66</v>
      </c>
      <c r="F211" s="111">
        <v>554266</v>
      </c>
    </row>
    <row r="212" spans="1:6" x14ac:dyDescent="0.25">
      <c r="A212" s="75" t="s">
        <v>440</v>
      </c>
      <c r="B212" s="74" t="s">
        <v>221</v>
      </c>
      <c r="C212">
        <v>554296</v>
      </c>
      <c r="D212" s="74" t="s">
        <v>227</v>
      </c>
      <c r="E212">
        <v>4.6100000000000003</v>
      </c>
      <c r="F212" s="111">
        <v>554296</v>
      </c>
    </row>
    <row r="213" spans="1:6" x14ac:dyDescent="0.25">
      <c r="A213" s="75" t="s">
        <v>440</v>
      </c>
      <c r="B213" s="74" t="s">
        <v>221</v>
      </c>
      <c r="C213">
        <v>554356</v>
      </c>
      <c r="D213" s="74" t="s">
        <v>228</v>
      </c>
      <c r="E213">
        <v>3.23</v>
      </c>
      <c r="F213" s="111">
        <v>554356</v>
      </c>
    </row>
    <row r="214" spans="1:6" x14ac:dyDescent="0.25">
      <c r="A214" s="75" t="s">
        <v>440</v>
      </c>
      <c r="B214" s="74" t="s">
        <v>221</v>
      </c>
      <c r="C214">
        <v>454426</v>
      </c>
      <c r="D214" s="74" t="s">
        <v>229</v>
      </c>
      <c r="E214">
        <v>11.02</v>
      </c>
      <c r="F214" s="111">
        <v>454426</v>
      </c>
    </row>
    <row r="215" spans="1:6" x14ac:dyDescent="0.25">
      <c r="A215" s="75" t="s">
        <v>440</v>
      </c>
      <c r="B215" s="74" t="s">
        <v>221</v>
      </c>
      <c r="C215">
        <v>554476</v>
      </c>
      <c r="D215" s="74" t="s">
        <v>231</v>
      </c>
      <c r="E215">
        <v>2.33</v>
      </c>
      <c r="F215" s="111">
        <v>554476</v>
      </c>
    </row>
    <row r="216" spans="1:6" x14ac:dyDescent="0.25">
      <c r="A216" s="75" t="s">
        <v>440</v>
      </c>
      <c r="B216" s="74" t="s">
        <v>221</v>
      </c>
      <c r="C216">
        <v>554471</v>
      </c>
      <c r="D216" s="74" t="s">
        <v>232</v>
      </c>
      <c r="E216">
        <v>2</v>
      </c>
      <c r="F216" s="111">
        <v>554471</v>
      </c>
    </row>
    <row r="217" spans="1:6" x14ac:dyDescent="0.25">
      <c r="A217" s="75" t="s">
        <v>440</v>
      </c>
      <c r="B217" s="74" t="s">
        <v>221</v>
      </c>
      <c r="C217">
        <v>454481</v>
      </c>
      <c r="D217" s="74" t="s">
        <v>233</v>
      </c>
      <c r="E217">
        <v>11.12</v>
      </c>
      <c r="F217" s="111">
        <v>454481</v>
      </c>
    </row>
    <row r="218" spans="1:6" x14ac:dyDescent="0.25">
      <c r="A218" s="75" t="s">
        <v>440</v>
      </c>
      <c r="B218" s="74" t="s">
        <v>221</v>
      </c>
      <c r="C218">
        <v>554486</v>
      </c>
      <c r="D218" s="74" t="s">
        <v>234</v>
      </c>
      <c r="E218">
        <v>5</v>
      </c>
      <c r="F218" s="111">
        <v>554486</v>
      </c>
    </row>
    <row r="219" spans="1:6" x14ac:dyDescent="0.25">
      <c r="A219" s="75" t="s">
        <v>440</v>
      </c>
      <c r="B219" s="74" t="s">
        <v>221</v>
      </c>
      <c r="C219">
        <v>554491</v>
      </c>
      <c r="D219" s="74" t="s">
        <v>235</v>
      </c>
      <c r="E219">
        <v>2.88</v>
      </c>
      <c r="F219" s="111">
        <v>554491</v>
      </c>
    </row>
    <row r="220" spans="1:6" x14ac:dyDescent="0.25">
      <c r="A220" s="75" t="s">
        <v>440</v>
      </c>
      <c r="B220" s="74" t="s">
        <v>221</v>
      </c>
      <c r="C220">
        <v>554601</v>
      </c>
      <c r="D220" s="74" t="s">
        <v>236</v>
      </c>
      <c r="E220">
        <v>4.88</v>
      </c>
      <c r="F220" s="111">
        <v>554601</v>
      </c>
    </row>
    <row r="221" spans="1:6" x14ac:dyDescent="0.25">
      <c r="A221" s="75" t="s">
        <v>440</v>
      </c>
      <c r="B221" s="74" t="s">
        <v>221</v>
      </c>
      <c r="C221">
        <v>554611</v>
      </c>
      <c r="D221" s="74" t="s">
        <v>237</v>
      </c>
      <c r="E221">
        <v>2.91</v>
      </c>
      <c r="F221" s="111">
        <v>554611</v>
      </c>
    </row>
    <row r="222" spans="1:6" x14ac:dyDescent="0.25">
      <c r="A222" s="75" t="s">
        <v>440</v>
      </c>
      <c r="B222" s="74" t="s">
        <v>221</v>
      </c>
      <c r="C222">
        <v>554636</v>
      </c>
      <c r="D222" s="74" t="s">
        <v>238</v>
      </c>
      <c r="E222">
        <v>2</v>
      </c>
      <c r="F222" s="111">
        <v>554636</v>
      </c>
    </row>
    <row r="223" spans="1:6" x14ac:dyDescent="0.25">
      <c r="A223" s="75" t="s">
        <v>440</v>
      </c>
      <c r="B223" s="74" t="s">
        <v>221</v>
      </c>
      <c r="C223">
        <v>454671</v>
      </c>
      <c r="D223" s="74" t="s">
        <v>239</v>
      </c>
      <c r="E223">
        <v>4.96</v>
      </c>
      <c r="F223" s="111">
        <v>454671</v>
      </c>
    </row>
    <row r="224" spans="1:6" x14ac:dyDescent="0.25">
      <c r="A224" s="75" t="s">
        <v>440</v>
      </c>
      <c r="B224" s="74" t="s">
        <v>441</v>
      </c>
      <c r="C224">
        <v>554184</v>
      </c>
      <c r="D224" s="74" t="s">
        <v>241</v>
      </c>
      <c r="E224">
        <v>4.6500000000000004</v>
      </c>
      <c r="F224" s="111">
        <v>554184</v>
      </c>
    </row>
    <row r="225" spans="1:6" x14ac:dyDescent="0.25">
      <c r="A225" s="75" t="s">
        <v>440</v>
      </c>
      <c r="B225" s="74" t="s">
        <v>441</v>
      </c>
      <c r="C225">
        <v>554506</v>
      </c>
      <c r="D225" s="74" t="s">
        <v>242</v>
      </c>
      <c r="E225">
        <v>2</v>
      </c>
      <c r="F225" s="111">
        <v>554506</v>
      </c>
    </row>
    <row r="226" spans="1:6" x14ac:dyDescent="0.25">
      <c r="A226" s="75" t="s">
        <v>440</v>
      </c>
      <c r="B226" s="74" t="s">
        <v>441</v>
      </c>
      <c r="C226">
        <v>554196</v>
      </c>
      <c r="D226" s="74" t="s">
        <v>243</v>
      </c>
      <c r="E226">
        <v>3.56</v>
      </c>
      <c r="F226" s="111">
        <v>554196</v>
      </c>
    </row>
    <row r="227" spans="1:6" x14ac:dyDescent="0.25">
      <c r="A227" s="75" t="s">
        <v>440</v>
      </c>
      <c r="B227" s="74" t="s">
        <v>441</v>
      </c>
      <c r="C227">
        <v>554257</v>
      </c>
      <c r="D227" s="74" t="s">
        <v>244</v>
      </c>
      <c r="E227">
        <v>3.78</v>
      </c>
      <c r="F227" s="111">
        <v>554257</v>
      </c>
    </row>
    <row r="228" spans="1:6" x14ac:dyDescent="0.25">
      <c r="A228" s="75" t="s">
        <v>440</v>
      </c>
      <c r="B228" s="74" t="s">
        <v>441</v>
      </c>
      <c r="C228">
        <v>554321</v>
      </c>
      <c r="D228" s="74" t="s">
        <v>245</v>
      </c>
      <c r="E228">
        <v>3</v>
      </c>
      <c r="F228" s="111">
        <v>554321</v>
      </c>
    </row>
    <row r="229" spans="1:6" x14ac:dyDescent="0.25">
      <c r="A229" s="75" t="s">
        <v>440</v>
      </c>
      <c r="B229" s="74" t="s">
        <v>441</v>
      </c>
      <c r="C229">
        <v>454355</v>
      </c>
      <c r="D229" s="74" t="s">
        <v>246</v>
      </c>
      <c r="E229">
        <v>3.78</v>
      </c>
      <c r="F229" s="111">
        <v>454355</v>
      </c>
    </row>
    <row r="230" spans="1:6" x14ac:dyDescent="0.25">
      <c r="A230" s="75" t="s">
        <v>440</v>
      </c>
      <c r="B230" s="74" t="s">
        <v>441</v>
      </c>
      <c r="C230">
        <v>554357</v>
      </c>
      <c r="D230" s="74" t="s">
        <v>247</v>
      </c>
      <c r="E230">
        <v>5.09</v>
      </c>
      <c r="F230" s="111">
        <v>554357</v>
      </c>
    </row>
    <row r="231" spans="1:6" x14ac:dyDescent="0.25">
      <c r="A231" s="75" t="s">
        <v>440</v>
      </c>
      <c r="B231" s="74" t="s">
        <v>441</v>
      </c>
      <c r="C231">
        <v>554381</v>
      </c>
      <c r="D231" s="74" t="s">
        <v>248</v>
      </c>
      <c r="E231">
        <v>4.6500000000000004</v>
      </c>
      <c r="F231" s="111">
        <v>554381</v>
      </c>
    </row>
    <row r="232" spans="1:6" x14ac:dyDescent="0.25">
      <c r="A232" s="75" t="s">
        <v>440</v>
      </c>
      <c r="B232" s="74" t="s">
        <v>441</v>
      </c>
      <c r="C232">
        <v>554376</v>
      </c>
      <c r="D232" s="74" t="s">
        <v>249</v>
      </c>
      <c r="E232">
        <v>3</v>
      </c>
      <c r="F232" s="111">
        <v>554376</v>
      </c>
    </row>
    <row r="233" spans="1:6" x14ac:dyDescent="0.25">
      <c r="A233" s="75" t="s">
        <v>440</v>
      </c>
      <c r="B233" s="74" t="s">
        <v>441</v>
      </c>
      <c r="C233">
        <v>554416</v>
      </c>
      <c r="D233" s="74" t="s">
        <v>250</v>
      </c>
      <c r="E233">
        <v>4</v>
      </c>
      <c r="F233" s="111">
        <v>554416</v>
      </c>
    </row>
    <row r="234" spans="1:6" x14ac:dyDescent="0.25">
      <c r="A234" s="75" t="s">
        <v>440</v>
      </c>
      <c r="B234" s="74" t="s">
        <v>441</v>
      </c>
      <c r="C234">
        <v>454466</v>
      </c>
      <c r="D234" s="74" t="s">
        <v>251</v>
      </c>
      <c r="E234">
        <v>1.83</v>
      </c>
      <c r="F234" s="111">
        <v>454466</v>
      </c>
    </row>
    <row r="235" spans="1:6" x14ac:dyDescent="0.25">
      <c r="A235" s="75" t="s">
        <v>440</v>
      </c>
      <c r="B235" s="74" t="s">
        <v>441</v>
      </c>
      <c r="C235">
        <v>554496</v>
      </c>
      <c r="D235" s="74" t="s">
        <v>252</v>
      </c>
      <c r="E235">
        <v>3</v>
      </c>
      <c r="F235" s="111">
        <v>554496</v>
      </c>
    </row>
    <row r="236" spans="1:6" x14ac:dyDescent="0.25">
      <c r="A236" s="75" t="s">
        <v>440</v>
      </c>
      <c r="B236" s="74" t="s">
        <v>441</v>
      </c>
      <c r="C236">
        <v>554516</v>
      </c>
      <c r="D236" s="74" t="s">
        <v>253</v>
      </c>
      <c r="E236">
        <v>2.5</v>
      </c>
      <c r="F236" s="111">
        <v>554516</v>
      </c>
    </row>
    <row r="237" spans="1:6" x14ac:dyDescent="0.25">
      <c r="A237" s="75" t="s">
        <v>440</v>
      </c>
      <c r="B237" s="74" t="s">
        <v>441</v>
      </c>
      <c r="C237">
        <v>554531</v>
      </c>
      <c r="D237" s="74" t="s">
        <v>254</v>
      </c>
      <c r="E237">
        <v>2.96</v>
      </c>
      <c r="F237" s="111">
        <v>554531</v>
      </c>
    </row>
    <row r="238" spans="1:6" x14ac:dyDescent="0.25">
      <c r="A238" s="75" t="s">
        <v>440</v>
      </c>
      <c r="B238" s="74" t="s">
        <v>441</v>
      </c>
      <c r="C238">
        <v>554533</v>
      </c>
      <c r="D238" s="74" t="s">
        <v>255</v>
      </c>
      <c r="E238">
        <v>2.88</v>
      </c>
      <c r="F238" s="111">
        <v>554533</v>
      </c>
    </row>
    <row r="239" spans="1:6" x14ac:dyDescent="0.25">
      <c r="A239" s="75" t="s">
        <v>440</v>
      </c>
      <c r="B239" s="74" t="s">
        <v>441</v>
      </c>
      <c r="C239">
        <v>454535</v>
      </c>
      <c r="D239" s="74" t="s">
        <v>256</v>
      </c>
      <c r="E239">
        <v>6.48</v>
      </c>
      <c r="F239" s="111">
        <v>454535</v>
      </c>
    </row>
    <row r="240" spans="1:6" x14ac:dyDescent="0.25">
      <c r="A240" s="75" t="s">
        <v>440</v>
      </c>
      <c r="B240" s="74" t="s">
        <v>441</v>
      </c>
      <c r="C240">
        <v>454651</v>
      </c>
      <c r="D240" s="74" t="s">
        <v>257</v>
      </c>
      <c r="E240">
        <v>11.17</v>
      </c>
      <c r="F240" s="111">
        <v>454651</v>
      </c>
    </row>
    <row r="241" spans="1:6" x14ac:dyDescent="0.25">
      <c r="A241" s="75" t="s">
        <v>440</v>
      </c>
      <c r="B241" s="74" t="s">
        <v>441</v>
      </c>
      <c r="C241">
        <v>554686</v>
      </c>
      <c r="D241" s="74" t="s">
        <v>258</v>
      </c>
      <c r="E241">
        <v>1.5</v>
      </c>
      <c r="F241" s="111">
        <v>554686</v>
      </c>
    </row>
    <row r="242" spans="1:6" x14ac:dyDescent="0.25">
      <c r="A242" s="75" t="s">
        <v>440</v>
      </c>
      <c r="B242" s="74" t="s">
        <v>441</v>
      </c>
      <c r="C242">
        <v>454696</v>
      </c>
      <c r="D242" s="74" t="s">
        <v>259</v>
      </c>
      <c r="E242">
        <v>2.71</v>
      </c>
      <c r="F242" s="111">
        <v>454696</v>
      </c>
    </row>
    <row r="243" spans="1:6" x14ac:dyDescent="0.25">
      <c r="A243" s="75" t="s">
        <v>440</v>
      </c>
      <c r="B243" s="74" t="s">
        <v>260</v>
      </c>
      <c r="C243">
        <v>455151</v>
      </c>
      <c r="D243" s="74" t="s">
        <v>261</v>
      </c>
      <c r="E243">
        <v>9.74</v>
      </c>
      <c r="F243" s="111">
        <v>455151</v>
      </c>
    </row>
    <row r="244" spans="1:6" x14ac:dyDescent="0.25">
      <c r="A244" s="75" t="s">
        <v>440</v>
      </c>
      <c r="B244" s="74" t="s">
        <v>260</v>
      </c>
      <c r="C244">
        <v>455231</v>
      </c>
      <c r="D244" s="74" t="s">
        <v>262</v>
      </c>
      <c r="E244">
        <v>4.8499999999999996</v>
      </c>
      <c r="F244" s="111">
        <v>455231</v>
      </c>
    </row>
    <row r="245" spans="1:6" x14ac:dyDescent="0.25">
      <c r="A245" s="75" t="s">
        <v>440</v>
      </c>
      <c r="B245" s="74" t="s">
        <v>260</v>
      </c>
      <c r="C245">
        <v>455298</v>
      </c>
      <c r="D245" s="74" t="s">
        <v>263</v>
      </c>
      <c r="E245">
        <v>1.8</v>
      </c>
      <c r="F245" s="111">
        <v>455298</v>
      </c>
    </row>
    <row r="246" spans="1:6" x14ac:dyDescent="0.25">
      <c r="A246" s="75" t="s">
        <v>440</v>
      </c>
      <c r="B246" s="74" t="s">
        <v>260</v>
      </c>
      <c r="C246">
        <v>555406</v>
      </c>
      <c r="D246" s="74" t="s">
        <v>264</v>
      </c>
      <c r="E246">
        <v>2.91</v>
      </c>
      <c r="F246" s="111">
        <v>555406</v>
      </c>
    </row>
    <row r="247" spans="1:6" x14ac:dyDescent="0.25">
      <c r="A247" s="75" t="s">
        <v>440</v>
      </c>
      <c r="B247" s="74" t="s">
        <v>260</v>
      </c>
      <c r="C247">
        <v>554412</v>
      </c>
      <c r="D247" s="74" t="s">
        <v>265</v>
      </c>
      <c r="E247">
        <v>3</v>
      </c>
      <c r="F247" s="111">
        <v>554412</v>
      </c>
    </row>
    <row r="248" spans="1:6" x14ac:dyDescent="0.25">
      <c r="A248" s="75" t="s">
        <v>440</v>
      </c>
      <c r="B248" s="74" t="s">
        <v>260</v>
      </c>
      <c r="C248">
        <v>554413</v>
      </c>
      <c r="D248" s="74" t="s">
        <v>266</v>
      </c>
      <c r="E248">
        <v>3.87</v>
      </c>
      <c r="F248" s="111">
        <v>554413</v>
      </c>
    </row>
    <row r="249" spans="1:6" x14ac:dyDescent="0.25">
      <c r="A249" s="75" t="s">
        <v>440</v>
      </c>
      <c r="B249" s="74" t="s">
        <v>260</v>
      </c>
      <c r="C249">
        <v>454414</v>
      </c>
      <c r="D249" s="74" t="s">
        <v>267</v>
      </c>
      <c r="E249">
        <v>3.5</v>
      </c>
      <c r="F249" s="111">
        <v>454414</v>
      </c>
    </row>
    <row r="250" spans="1:6" x14ac:dyDescent="0.25">
      <c r="A250" s="75" t="s">
        <v>440</v>
      </c>
      <c r="B250" s="74" t="s">
        <v>260</v>
      </c>
      <c r="C250">
        <v>455456</v>
      </c>
      <c r="D250" s="74" t="s">
        <v>268</v>
      </c>
      <c r="E250">
        <v>1.8</v>
      </c>
      <c r="F250" s="111">
        <v>455456</v>
      </c>
    </row>
    <row r="251" spans="1:6" x14ac:dyDescent="0.25">
      <c r="A251" s="75" t="s">
        <v>440</v>
      </c>
      <c r="B251" s="74" t="s">
        <v>260</v>
      </c>
      <c r="C251">
        <v>455566</v>
      </c>
      <c r="D251" s="74" t="s">
        <v>269</v>
      </c>
      <c r="E251">
        <v>2.65</v>
      </c>
      <c r="F251" s="111">
        <v>455566</v>
      </c>
    </row>
    <row r="252" spans="1:6" x14ac:dyDescent="0.25">
      <c r="A252" s="75" t="s">
        <v>440</v>
      </c>
      <c r="B252" s="74" t="s">
        <v>260</v>
      </c>
      <c r="C252">
        <v>555624</v>
      </c>
      <c r="D252" s="74" t="s">
        <v>270</v>
      </c>
      <c r="E252">
        <v>3.1</v>
      </c>
      <c r="F252" s="111">
        <v>555624</v>
      </c>
    </row>
    <row r="253" spans="1:6" x14ac:dyDescent="0.25">
      <c r="A253" s="75" t="s">
        <v>440</v>
      </c>
      <c r="B253" s="74" t="s">
        <v>260</v>
      </c>
      <c r="C253">
        <v>455676</v>
      </c>
      <c r="D253" s="74" t="s">
        <v>271</v>
      </c>
      <c r="E253">
        <v>2</v>
      </c>
      <c r="F253" s="111">
        <v>455676</v>
      </c>
    </row>
    <row r="254" spans="1:6" x14ac:dyDescent="0.25">
      <c r="A254" s="75" t="s">
        <v>440</v>
      </c>
      <c r="B254" s="74" t="s">
        <v>260</v>
      </c>
      <c r="C254">
        <v>455678</v>
      </c>
      <c r="D254" s="74" t="s">
        <v>272</v>
      </c>
      <c r="E254">
        <v>7.89</v>
      </c>
      <c r="F254" s="111">
        <v>455678</v>
      </c>
    </row>
    <row r="255" spans="1:6" x14ac:dyDescent="0.25">
      <c r="A255" s="75" t="s">
        <v>440</v>
      </c>
      <c r="B255" s="74" t="s">
        <v>260</v>
      </c>
      <c r="C255">
        <v>555679</v>
      </c>
      <c r="D255" s="74" t="s">
        <v>273</v>
      </c>
      <c r="E255">
        <v>4</v>
      </c>
      <c r="F255" s="111">
        <v>555679</v>
      </c>
    </row>
    <row r="256" spans="1:6" x14ac:dyDescent="0.25">
      <c r="A256" s="75" t="s">
        <v>440</v>
      </c>
      <c r="B256" s="74" t="s">
        <v>260</v>
      </c>
      <c r="C256">
        <v>554700</v>
      </c>
      <c r="D256" s="74" t="s">
        <v>274</v>
      </c>
      <c r="E256">
        <v>3</v>
      </c>
      <c r="F256" s="111">
        <v>554700</v>
      </c>
    </row>
    <row r="257" spans="1:6" x14ac:dyDescent="0.25">
      <c r="A257" s="74" t="s">
        <v>275</v>
      </c>
      <c r="B257" s="74" t="s">
        <v>276</v>
      </c>
      <c r="C257">
        <v>557105</v>
      </c>
      <c r="D257" s="74" t="s">
        <v>277</v>
      </c>
      <c r="E257">
        <v>4.0999999999999996</v>
      </c>
      <c r="F257" s="111">
        <v>557105</v>
      </c>
    </row>
    <row r="258" spans="1:6" x14ac:dyDescent="0.25">
      <c r="A258" s="74" t="s">
        <v>275</v>
      </c>
      <c r="B258" s="74" t="s">
        <v>276</v>
      </c>
      <c r="C258">
        <v>557178</v>
      </c>
      <c r="D258" s="74" t="s">
        <v>278</v>
      </c>
      <c r="E258">
        <v>3.26</v>
      </c>
      <c r="F258" s="111">
        <v>557178</v>
      </c>
    </row>
    <row r="259" spans="1:6" x14ac:dyDescent="0.25">
      <c r="A259" s="74" t="s">
        <v>275</v>
      </c>
      <c r="B259" s="74" t="s">
        <v>276</v>
      </c>
      <c r="C259">
        <v>557224</v>
      </c>
      <c r="D259" s="74" t="s">
        <v>279</v>
      </c>
      <c r="E259">
        <v>3.63</v>
      </c>
      <c r="F259" s="111">
        <v>557224</v>
      </c>
    </row>
    <row r="260" spans="1:6" x14ac:dyDescent="0.25">
      <c r="A260" s="74" t="s">
        <v>275</v>
      </c>
      <c r="B260" s="74" t="s">
        <v>276</v>
      </c>
      <c r="C260">
        <v>557432</v>
      </c>
      <c r="D260" s="74" t="s">
        <v>280</v>
      </c>
      <c r="E260">
        <v>3.8</v>
      </c>
      <c r="F260" s="111">
        <v>557432</v>
      </c>
    </row>
    <row r="261" spans="1:6" x14ac:dyDescent="0.25">
      <c r="A261" s="74" t="s">
        <v>275</v>
      </c>
      <c r="B261" s="74" t="s">
        <v>276</v>
      </c>
      <c r="C261">
        <v>557433</v>
      </c>
      <c r="D261" s="74" t="s">
        <v>281</v>
      </c>
      <c r="E261">
        <v>3.13</v>
      </c>
      <c r="F261" s="111">
        <v>557433</v>
      </c>
    </row>
    <row r="262" spans="1:6" x14ac:dyDescent="0.25">
      <c r="A262" s="74" t="s">
        <v>275</v>
      </c>
      <c r="B262" s="74" t="s">
        <v>276</v>
      </c>
      <c r="C262">
        <v>557434</v>
      </c>
      <c r="D262" s="74" t="s">
        <v>282</v>
      </c>
      <c r="E262">
        <v>4.0999999999999996</v>
      </c>
      <c r="F262" s="111">
        <v>557434</v>
      </c>
    </row>
    <row r="263" spans="1:6" x14ac:dyDescent="0.25">
      <c r="A263" s="74" t="s">
        <v>275</v>
      </c>
      <c r="B263" s="74" t="s">
        <v>276</v>
      </c>
      <c r="C263">
        <v>557436</v>
      </c>
      <c r="D263" s="74" t="s">
        <v>283</v>
      </c>
      <c r="E263">
        <v>5.09</v>
      </c>
      <c r="F263" s="111">
        <v>557436</v>
      </c>
    </row>
    <row r="264" spans="1:6" x14ac:dyDescent="0.25">
      <c r="A264" s="74" t="s">
        <v>275</v>
      </c>
      <c r="B264" s="74" t="s">
        <v>276</v>
      </c>
      <c r="C264">
        <v>557440</v>
      </c>
      <c r="D264" s="74" t="s">
        <v>284</v>
      </c>
      <c r="E264">
        <v>3.13</v>
      </c>
      <c r="F264" s="111">
        <v>557440</v>
      </c>
    </row>
    <row r="265" spans="1:6" x14ac:dyDescent="0.25">
      <c r="A265" s="74" t="s">
        <v>275</v>
      </c>
      <c r="B265" s="74" t="s">
        <v>276</v>
      </c>
      <c r="C265">
        <v>557441</v>
      </c>
      <c r="D265" s="74" t="s">
        <v>285</v>
      </c>
      <c r="E265">
        <v>3.13</v>
      </c>
      <c r="F265" s="111">
        <v>557441</v>
      </c>
    </row>
    <row r="266" spans="1:6" x14ac:dyDescent="0.25">
      <c r="A266" s="74" t="s">
        <v>275</v>
      </c>
      <c r="B266" s="74" t="s">
        <v>276</v>
      </c>
      <c r="C266">
        <v>557439</v>
      </c>
      <c r="D266" s="74" t="s">
        <v>286</v>
      </c>
      <c r="E266">
        <v>4.05</v>
      </c>
      <c r="F266" s="111">
        <v>557439</v>
      </c>
    </row>
    <row r="267" spans="1:6" x14ac:dyDescent="0.25">
      <c r="A267" s="74" t="s">
        <v>275</v>
      </c>
      <c r="B267" s="74" t="s">
        <v>276</v>
      </c>
      <c r="C267">
        <v>457443</v>
      </c>
      <c r="D267" s="74" t="s">
        <v>287</v>
      </c>
      <c r="E267">
        <v>4.18</v>
      </c>
      <c r="F267" s="111">
        <v>457443</v>
      </c>
    </row>
    <row r="268" spans="1:6" x14ac:dyDescent="0.25">
      <c r="A268" s="74" t="s">
        <v>275</v>
      </c>
      <c r="B268" s="74" t="s">
        <v>276</v>
      </c>
      <c r="C268">
        <v>557445</v>
      </c>
      <c r="D268" s="74" t="s">
        <v>288</v>
      </c>
      <c r="E268">
        <v>3.07</v>
      </c>
      <c r="F268" s="111">
        <v>557445</v>
      </c>
    </row>
    <row r="269" spans="1:6" x14ac:dyDescent="0.25">
      <c r="A269" s="74" t="s">
        <v>275</v>
      </c>
      <c r="B269" s="74" t="s">
        <v>276</v>
      </c>
      <c r="C269">
        <v>457446</v>
      </c>
      <c r="D269" s="74" t="s">
        <v>289</v>
      </c>
      <c r="E269">
        <v>7.5</v>
      </c>
      <c r="F269" s="111">
        <v>457446</v>
      </c>
    </row>
    <row r="270" spans="1:6" x14ac:dyDescent="0.25">
      <c r="A270" s="74" t="s">
        <v>275</v>
      </c>
      <c r="B270" s="74" t="s">
        <v>276</v>
      </c>
      <c r="C270">
        <v>557447</v>
      </c>
      <c r="D270" s="74" t="s">
        <v>290</v>
      </c>
      <c r="E270">
        <v>3.13</v>
      </c>
      <c r="F270" s="111">
        <v>557447</v>
      </c>
    </row>
    <row r="271" spans="1:6" x14ac:dyDescent="0.25">
      <c r="A271" s="74" t="s">
        <v>275</v>
      </c>
      <c r="B271" s="74" t="s">
        <v>276</v>
      </c>
      <c r="C271">
        <v>557437</v>
      </c>
      <c r="D271" s="74" t="s">
        <v>291</v>
      </c>
      <c r="E271">
        <v>3.1</v>
      </c>
      <c r="F271" s="111">
        <v>557437</v>
      </c>
    </row>
    <row r="272" spans="1:6" x14ac:dyDescent="0.25">
      <c r="A272" s="74" t="s">
        <v>275</v>
      </c>
      <c r="B272" s="74" t="s">
        <v>276</v>
      </c>
      <c r="C272">
        <v>457453</v>
      </c>
      <c r="D272" s="74" t="s">
        <v>292</v>
      </c>
      <c r="E272">
        <v>8.3699999999999992</v>
      </c>
      <c r="F272" s="111">
        <v>457453</v>
      </c>
    </row>
    <row r="273" spans="1:6" x14ac:dyDescent="0.25">
      <c r="A273" s="74" t="s">
        <v>275</v>
      </c>
      <c r="B273" s="74" t="s">
        <v>276</v>
      </c>
      <c r="C273">
        <v>557459</v>
      </c>
      <c r="D273" s="74" t="s">
        <v>293</v>
      </c>
      <c r="E273">
        <v>3.64</v>
      </c>
      <c r="F273" s="111">
        <v>557459</v>
      </c>
    </row>
    <row r="274" spans="1:6" x14ac:dyDescent="0.25">
      <c r="A274" s="74" t="s">
        <v>275</v>
      </c>
      <c r="B274" s="74" t="s">
        <v>276</v>
      </c>
      <c r="C274">
        <v>557559</v>
      </c>
      <c r="D274" s="74" t="s">
        <v>294</v>
      </c>
      <c r="E274">
        <v>4</v>
      </c>
      <c r="F274" s="111">
        <v>557559</v>
      </c>
    </row>
    <row r="275" spans="1:6" x14ac:dyDescent="0.25">
      <c r="A275" s="74" t="s">
        <v>275</v>
      </c>
      <c r="B275" s="74" t="s">
        <v>276</v>
      </c>
      <c r="C275">
        <v>457574</v>
      </c>
      <c r="D275" s="74" t="s">
        <v>295</v>
      </c>
      <c r="E275">
        <v>3.13</v>
      </c>
      <c r="F275" s="111">
        <v>457574</v>
      </c>
    </row>
    <row r="276" spans="1:6" x14ac:dyDescent="0.25">
      <c r="A276" s="74" t="s">
        <v>275</v>
      </c>
      <c r="B276" s="74" t="s">
        <v>276</v>
      </c>
      <c r="C276">
        <v>557444</v>
      </c>
      <c r="D276" s="74" t="s">
        <v>297</v>
      </c>
      <c r="E276">
        <v>6.09</v>
      </c>
      <c r="F276" s="111">
        <v>557444</v>
      </c>
    </row>
    <row r="277" spans="1:6" x14ac:dyDescent="0.25">
      <c r="A277" s="74" t="s">
        <v>275</v>
      </c>
      <c r="B277" s="74" t="s">
        <v>276</v>
      </c>
      <c r="C277">
        <v>557612</v>
      </c>
      <c r="D277" s="74" t="s">
        <v>296</v>
      </c>
      <c r="E277">
        <v>4.18</v>
      </c>
      <c r="F277" s="111">
        <v>557612</v>
      </c>
    </row>
    <row r="278" spans="1:6" x14ac:dyDescent="0.25">
      <c r="A278" s="74" t="s">
        <v>275</v>
      </c>
      <c r="B278" s="74" t="s">
        <v>276</v>
      </c>
      <c r="C278">
        <v>557712</v>
      </c>
      <c r="D278" s="74" t="s">
        <v>298</v>
      </c>
      <c r="E278">
        <v>5.93</v>
      </c>
      <c r="F278" s="111">
        <v>557712</v>
      </c>
    </row>
    <row r="279" spans="1:6" x14ac:dyDescent="0.25">
      <c r="A279" s="74" t="s">
        <v>275</v>
      </c>
      <c r="B279" s="74" t="s">
        <v>426</v>
      </c>
      <c r="C279">
        <v>457163</v>
      </c>
      <c r="D279" s="74" t="s">
        <v>300</v>
      </c>
      <c r="E279">
        <v>2.83</v>
      </c>
      <c r="F279" s="111">
        <v>457163</v>
      </c>
    </row>
    <row r="280" spans="1:6" x14ac:dyDescent="0.25">
      <c r="A280" s="74" t="s">
        <v>275</v>
      </c>
      <c r="B280" s="74" t="s">
        <v>426</v>
      </c>
      <c r="C280">
        <v>457165</v>
      </c>
      <c r="D280" s="74" t="s">
        <v>301</v>
      </c>
      <c r="E280">
        <v>3.23</v>
      </c>
      <c r="F280" s="111">
        <v>457165</v>
      </c>
    </row>
    <row r="281" spans="1:6" x14ac:dyDescent="0.25">
      <c r="A281" s="74" t="s">
        <v>275</v>
      </c>
      <c r="B281" s="74" t="s">
        <v>426</v>
      </c>
      <c r="C281">
        <v>557210</v>
      </c>
      <c r="D281" s="74" t="s">
        <v>302</v>
      </c>
      <c r="E281">
        <v>3.13</v>
      </c>
      <c r="F281" s="111">
        <v>557210</v>
      </c>
    </row>
    <row r="282" spans="1:6" x14ac:dyDescent="0.25">
      <c r="A282" s="74" t="s">
        <v>275</v>
      </c>
      <c r="B282" s="74" t="s">
        <v>426</v>
      </c>
      <c r="C282">
        <v>557250</v>
      </c>
      <c r="D282" s="74" t="s">
        <v>303</v>
      </c>
      <c r="E282">
        <v>3.23</v>
      </c>
      <c r="F282" s="111">
        <v>557250</v>
      </c>
    </row>
    <row r="283" spans="1:6" x14ac:dyDescent="0.25">
      <c r="A283" s="74" t="s">
        <v>275</v>
      </c>
      <c r="B283" s="74" t="s">
        <v>426</v>
      </c>
      <c r="C283">
        <v>457258</v>
      </c>
      <c r="D283" s="74" t="s">
        <v>304</v>
      </c>
      <c r="E283">
        <v>3.68</v>
      </c>
      <c r="F283" s="111">
        <v>457258</v>
      </c>
    </row>
    <row r="284" spans="1:6" x14ac:dyDescent="0.25">
      <c r="A284" s="74" t="s">
        <v>275</v>
      </c>
      <c r="B284" s="74" t="s">
        <v>426</v>
      </c>
      <c r="C284">
        <v>557305</v>
      </c>
      <c r="D284" s="74" t="s">
        <v>305</v>
      </c>
      <c r="E284">
        <v>2</v>
      </c>
      <c r="F284" s="111">
        <v>557305</v>
      </c>
    </row>
    <row r="285" spans="1:6" x14ac:dyDescent="0.25">
      <c r="A285" s="74" t="s">
        <v>275</v>
      </c>
      <c r="B285" s="74" t="s">
        <v>426</v>
      </c>
      <c r="C285">
        <v>457308</v>
      </c>
      <c r="D285" s="74" t="s">
        <v>306</v>
      </c>
      <c r="E285">
        <v>11</v>
      </c>
      <c r="F285" s="111">
        <v>457308</v>
      </c>
    </row>
    <row r="286" spans="1:6" x14ac:dyDescent="0.25">
      <c r="A286" s="74" t="s">
        <v>275</v>
      </c>
      <c r="B286" s="74" t="s">
        <v>426</v>
      </c>
      <c r="C286">
        <v>457345</v>
      </c>
      <c r="D286" s="74" t="s">
        <v>307</v>
      </c>
      <c r="E286">
        <v>2.35</v>
      </c>
      <c r="F286" s="111">
        <v>457345</v>
      </c>
    </row>
    <row r="287" spans="1:6" x14ac:dyDescent="0.25">
      <c r="A287" s="74" t="s">
        <v>275</v>
      </c>
      <c r="B287" s="74" t="s">
        <v>426</v>
      </c>
      <c r="C287">
        <v>557353</v>
      </c>
      <c r="D287" s="74" t="s">
        <v>308</v>
      </c>
      <c r="E287">
        <v>1.9</v>
      </c>
      <c r="F287" s="111">
        <v>557353</v>
      </c>
    </row>
    <row r="288" spans="1:6" x14ac:dyDescent="0.25">
      <c r="A288" s="74" t="s">
        <v>275</v>
      </c>
      <c r="B288" s="74" t="s">
        <v>426</v>
      </c>
      <c r="C288">
        <v>457435</v>
      </c>
      <c r="D288" s="74" t="s">
        <v>309</v>
      </c>
      <c r="E288">
        <v>3</v>
      </c>
      <c r="F288" s="111">
        <v>457435</v>
      </c>
    </row>
    <row r="289" spans="1:6" x14ac:dyDescent="0.25">
      <c r="A289" s="74" t="s">
        <v>275</v>
      </c>
      <c r="B289" s="74" t="s">
        <v>426</v>
      </c>
      <c r="C289">
        <v>557458</v>
      </c>
      <c r="D289" s="74" t="s">
        <v>310</v>
      </c>
      <c r="E289">
        <v>2.09</v>
      </c>
      <c r="F289" s="111">
        <v>557458</v>
      </c>
    </row>
    <row r="290" spans="1:6" x14ac:dyDescent="0.25">
      <c r="A290" s="74" t="s">
        <v>275</v>
      </c>
      <c r="B290" s="74" t="s">
        <v>426</v>
      </c>
      <c r="C290">
        <v>557503</v>
      </c>
      <c r="D290" s="74" t="s">
        <v>311</v>
      </c>
      <c r="E290">
        <v>2.75</v>
      </c>
      <c r="F290" s="111">
        <v>557503</v>
      </c>
    </row>
    <row r="291" spans="1:6" x14ac:dyDescent="0.25">
      <c r="A291" s="74" t="s">
        <v>275</v>
      </c>
      <c r="B291" s="74" t="s">
        <v>426</v>
      </c>
      <c r="C291">
        <v>557523</v>
      </c>
      <c r="D291" s="74" t="s">
        <v>312</v>
      </c>
      <c r="E291">
        <v>3.75</v>
      </c>
      <c r="F291" s="111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28" bestFit="1" customWidth="1"/>
    <col min="2" max="2" width="23.5703125" style="128" bestFit="1" customWidth="1"/>
    <col min="3" max="3" width="31.5703125" style="128" bestFit="1" customWidth="1"/>
    <col min="4" max="4" width="7" style="128" bestFit="1" customWidth="1"/>
    <col min="5" max="5" width="16.140625" style="131" bestFit="1" customWidth="1"/>
    <col min="6" max="6" width="17.42578125" style="133" bestFit="1" customWidth="1"/>
    <col min="7" max="7" width="17.140625" style="131" bestFit="1" customWidth="1"/>
  </cols>
  <sheetData>
    <row r="1" spans="1:7" x14ac:dyDescent="0.25">
      <c r="A1" s="125" t="s">
        <v>1</v>
      </c>
      <c r="B1" s="125" t="s">
        <v>2</v>
      </c>
      <c r="C1" s="125" t="s">
        <v>3</v>
      </c>
      <c r="D1" s="125" t="s">
        <v>423</v>
      </c>
      <c r="E1" s="130" t="s">
        <v>609</v>
      </c>
      <c r="F1" s="132" t="s">
        <v>608</v>
      </c>
      <c r="G1" s="130" t="s">
        <v>610</v>
      </c>
    </row>
    <row r="2" spans="1:7" x14ac:dyDescent="0.25">
      <c r="A2" s="126" t="s">
        <v>4</v>
      </c>
      <c r="B2" s="126" t="s">
        <v>0</v>
      </c>
      <c r="C2" s="126" t="s">
        <v>5</v>
      </c>
      <c r="D2" s="127">
        <v>410560</v>
      </c>
      <c r="E2" s="131">
        <v>5.2632911394150597</v>
      </c>
      <c r="F2" s="133">
        <v>42527.3924064737</v>
      </c>
      <c r="G2" s="131">
        <v>2.6316455697075298</v>
      </c>
    </row>
    <row r="3" spans="1:7" x14ac:dyDescent="0.25">
      <c r="A3" s="126" t="s">
        <v>4</v>
      </c>
      <c r="B3" s="126" t="s">
        <v>0</v>
      </c>
      <c r="C3" s="126" t="s">
        <v>56</v>
      </c>
      <c r="D3" s="127">
        <v>410566</v>
      </c>
      <c r="E3" s="131">
        <v>3.6446746822547502</v>
      </c>
      <c r="F3" s="133">
        <v>23162.723577672699</v>
      </c>
      <c r="G3" s="131">
        <v>2.1759251834356701</v>
      </c>
    </row>
    <row r="4" spans="1:7" x14ac:dyDescent="0.25">
      <c r="A4" s="126" t="s">
        <v>4</v>
      </c>
      <c r="B4" s="126" t="s">
        <v>0</v>
      </c>
      <c r="C4" s="126" t="s">
        <v>57</v>
      </c>
      <c r="D4" s="127">
        <v>510590</v>
      </c>
      <c r="E4" s="131">
        <v>4.7644637340036198</v>
      </c>
      <c r="F4" s="133">
        <v>39772.914649073697</v>
      </c>
      <c r="G4" s="131">
        <v>3.31440955408948</v>
      </c>
    </row>
    <row r="5" spans="1:7" x14ac:dyDescent="0.25">
      <c r="A5" s="126" t="s">
        <v>4</v>
      </c>
      <c r="B5" s="126" t="s">
        <v>0</v>
      </c>
      <c r="C5" s="126" t="s">
        <v>58</v>
      </c>
      <c r="D5" s="127">
        <v>451154</v>
      </c>
      <c r="E5" s="131">
        <v>2.1312617292509302</v>
      </c>
      <c r="F5" s="133">
        <v>29660.059065408699</v>
      </c>
      <c r="G5" s="131">
        <v>2.4864720174594099</v>
      </c>
    </row>
    <row r="6" spans="1:7" x14ac:dyDescent="0.25">
      <c r="A6" s="126" t="s">
        <v>4</v>
      </c>
      <c r="B6" s="126" t="s">
        <v>0</v>
      </c>
      <c r="C6" s="126" t="s">
        <v>59</v>
      </c>
      <c r="D6" s="127">
        <v>410541</v>
      </c>
      <c r="E6" s="131">
        <v>4.1184010078155602</v>
      </c>
      <c r="F6" s="133">
        <v>32378.1199232627</v>
      </c>
      <c r="G6" s="131">
        <v>2.99520073295677</v>
      </c>
    </row>
    <row r="7" spans="1:7" x14ac:dyDescent="0.25">
      <c r="A7" s="126" t="s">
        <v>4</v>
      </c>
      <c r="B7" s="126" t="s">
        <v>0</v>
      </c>
      <c r="C7" s="126" t="s">
        <v>60</v>
      </c>
      <c r="D7" s="127">
        <v>410582</v>
      </c>
      <c r="E7" s="131">
        <v>4.8101265822243704</v>
      </c>
      <c r="F7" s="133">
        <v>77443.037973812301</v>
      </c>
      <c r="G7" s="131">
        <v>2.4050632911121799</v>
      </c>
    </row>
    <row r="8" spans="1:7" x14ac:dyDescent="0.25">
      <c r="A8" s="126" t="s">
        <v>4</v>
      </c>
      <c r="B8" s="126" t="s">
        <v>0</v>
      </c>
      <c r="C8" s="126" t="s">
        <v>61</v>
      </c>
      <c r="D8" s="127">
        <v>451156</v>
      </c>
      <c r="E8" s="131">
        <v>2.86169975415689</v>
      </c>
      <c r="F8" s="133">
        <v>34525.022840473503</v>
      </c>
      <c r="G8" s="131">
        <v>4.4310189741784196</v>
      </c>
    </row>
    <row r="9" spans="1:7" x14ac:dyDescent="0.25">
      <c r="A9" s="126" t="s">
        <v>4</v>
      </c>
      <c r="B9" s="126" t="s">
        <v>0</v>
      </c>
      <c r="C9" s="126" t="s">
        <v>62</v>
      </c>
      <c r="D9" s="127">
        <v>551157</v>
      </c>
      <c r="E9" s="131">
        <v>4.9315154042648004</v>
      </c>
      <c r="F9" s="133">
        <v>62926.136558418802</v>
      </c>
      <c r="G9" s="131">
        <v>3.9452123234118401</v>
      </c>
    </row>
    <row r="10" spans="1:7" x14ac:dyDescent="0.25">
      <c r="A10" s="126" t="s">
        <v>4</v>
      </c>
      <c r="B10" s="126" t="s">
        <v>0</v>
      </c>
      <c r="C10" s="126" t="s">
        <v>63</v>
      </c>
      <c r="D10" s="127">
        <v>451151</v>
      </c>
      <c r="E10" s="131">
        <v>5.6769291521488601</v>
      </c>
      <c r="F10" s="133">
        <v>48431.301829269898</v>
      </c>
      <c r="G10" s="131">
        <v>2.1288484320558201</v>
      </c>
    </row>
    <row r="11" spans="1:7" x14ac:dyDescent="0.25">
      <c r="A11" s="126" t="s">
        <v>4</v>
      </c>
      <c r="B11" s="126" t="s">
        <v>64</v>
      </c>
      <c r="C11" s="126" t="s">
        <v>65</v>
      </c>
      <c r="D11" s="127">
        <v>510530</v>
      </c>
      <c r="E11" s="131">
        <v>4.2061194682713499</v>
      </c>
      <c r="F11" s="133">
        <v>39038.215916485002</v>
      </c>
      <c r="G11" s="131">
        <v>3.25635055608105</v>
      </c>
    </row>
    <row r="12" spans="1:7" x14ac:dyDescent="0.25">
      <c r="A12" s="126" t="s">
        <v>4</v>
      </c>
      <c r="B12" s="126" t="s">
        <v>64</v>
      </c>
      <c r="C12" s="126" t="s">
        <v>66</v>
      </c>
      <c r="D12" s="127">
        <v>410550</v>
      </c>
      <c r="E12" s="131">
        <v>3.5139573882492598</v>
      </c>
      <c r="F12" s="133">
        <v>56675.112733334499</v>
      </c>
      <c r="G12" s="131">
        <v>2.67730086723753</v>
      </c>
    </row>
    <row r="13" spans="1:7" x14ac:dyDescent="0.25">
      <c r="A13" s="126" t="s">
        <v>4</v>
      </c>
      <c r="B13" s="126" t="s">
        <v>64</v>
      </c>
      <c r="C13" s="126" t="s">
        <v>67</v>
      </c>
      <c r="D13" s="127">
        <v>510556</v>
      </c>
      <c r="E13" s="131">
        <v>4.0194208455429496</v>
      </c>
      <c r="F13" s="133">
        <v>48045.477173723397</v>
      </c>
      <c r="G13" s="131">
        <v>4.2873822352458202</v>
      </c>
    </row>
    <row r="14" spans="1:7" x14ac:dyDescent="0.25">
      <c r="A14" s="126" t="s">
        <v>4</v>
      </c>
      <c r="B14" s="126" t="s">
        <v>64</v>
      </c>
      <c r="C14" s="126" t="s">
        <v>68</v>
      </c>
      <c r="D14" s="127">
        <v>410551</v>
      </c>
      <c r="E14" s="131">
        <v>3.3146560153494402</v>
      </c>
      <c r="F14" s="133">
        <v>51625.767439067502</v>
      </c>
      <c r="G14" s="131">
        <v>3.3146560153494402</v>
      </c>
    </row>
    <row r="15" spans="1:7" x14ac:dyDescent="0.25">
      <c r="A15" s="126" t="s">
        <v>4</v>
      </c>
      <c r="B15" s="126" t="s">
        <v>64</v>
      </c>
      <c r="C15" s="126" t="s">
        <v>69</v>
      </c>
      <c r="D15" s="127">
        <v>510523</v>
      </c>
      <c r="E15" s="131">
        <v>3.2162513275884601</v>
      </c>
      <c r="F15" s="133">
        <v>29380.8905060783</v>
      </c>
      <c r="G15" s="131">
        <v>1.7385142311288999</v>
      </c>
    </row>
    <row r="16" spans="1:7" x14ac:dyDescent="0.25">
      <c r="A16" s="126" t="s">
        <v>4</v>
      </c>
      <c r="B16" s="126" t="s">
        <v>64</v>
      </c>
      <c r="C16" s="126" t="s">
        <v>70</v>
      </c>
      <c r="D16" s="127">
        <v>510570</v>
      </c>
      <c r="E16" s="131">
        <v>3.9037123902883901</v>
      </c>
      <c r="F16" s="133">
        <v>42806.225521093402</v>
      </c>
      <c r="G16" s="131">
        <v>2.6922154415781998</v>
      </c>
    </row>
    <row r="17" spans="1:7" x14ac:dyDescent="0.25">
      <c r="A17" s="126" t="s">
        <v>4</v>
      </c>
      <c r="B17" s="126" t="s">
        <v>64</v>
      </c>
      <c r="C17" s="126" t="s">
        <v>71</v>
      </c>
      <c r="D17" s="127">
        <v>410571</v>
      </c>
      <c r="E17" s="131">
        <v>2.4128473355700701</v>
      </c>
      <c r="F17" s="133">
        <v>41395.412100873997</v>
      </c>
      <c r="G17" s="131">
        <v>2.11124141862381</v>
      </c>
    </row>
    <row r="18" spans="1:7" x14ac:dyDescent="0.25">
      <c r="A18" s="126" t="s">
        <v>4</v>
      </c>
      <c r="B18" s="126" t="s">
        <v>64</v>
      </c>
      <c r="C18" s="126" t="s">
        <v>72</v>
      </c>
      <c r="D18" s="127">
        <v>510520</v>
      </c>
      <c r="E18" s="131">
        <v>3.7062717881003402</v>
      </c>
      <c r="F18" s="133">
        <v>42367.319377722</v>
      </c>
      <c r="G18" s="131">
        <v>3.24298781458779</v>
      </c>
    </row>
    <row r="19" spans="1:7" x14ac:dyDescent="0.25">
      <c r="A19" s="126" t="s">
        <v>4</v>
      </c>
      <c r="B19" s="126" t="s">
        <v>64</v>
      </c>
      <c r="C19" s="126" t="s">
        <v>73</v>
      </c>
      <c r="D19" s="127">
        <v>410521</v>
      </c>
      <c r="E19" s="131">
        <v>2.0106836013973899</v>
      </c>
      <c r="F19" s="133">
        <v>30830.4818880934</v>
      </c>
      <c r="G19" s="131">
        <v>1.78727431235324</v>
      </c>
    </row>
    <row r="20" spans="1:7" x14ac:dyDescent="0.25">
      <c r="A20" s="126" t="s">
        <v>4</v>
      </c>
      <c r="B20" s="126" t="s">
        <v>64</v>
      </c>
      <c r="C20" s="126" t="s">
        <v>74</v>
      </c>
      <c r="D20" s="127">
        <v>410524</v>
      </c>
      <c r="E20" s="131">
        <v>3.3389659256884499</v>
      </c>
      <c r="F20" s="133">
        <v>33868.943965760503</v>
      </c>
      <c r="G20" s="131">
        <v>2.2895766347577999</v>
      </c>
    </row>
    <row r="21" spans="1:7" x14ac:dyDescent="0.25">
      <c r="A21" s="126" t="s">
        <v>4</v>
      </c>
      <c r="B21" s="126" t="s">
        <v>64</v>
      </c>
      <c r="C21" s="126" t="s">
        <v>75</v>
      </c>
      <c r="D21" s="127">
        <v>510513</v>
      </c>
      <c r="E21" s="131">
        <v>3.1972036144613698</v>
      </c>
      <c r="F21" s="133">
        <v>47958.0542169205</v>
      </c>
      <c r="G21" s="131">
        <v>2.1314690763075799</v>
      </c>
    </row>
    <row r="22" spans="1:7" x14ac:dyDescent="0.25">
      <c r="A22" s="126" t="s">
        <v>4</v>
      </c>
      <c r="B22" s="126" t="s">
        <v>64</v>
      </c>
      <c r="C22" s="126" t="s">
        <v>76</v>
      </c>
      <c r="D22" s="127">
        <v>510511</v>
      </c>
      <c r="E22" s="131">
        <v>4.4669250011707602</v>
      </c>
      <c r="F22" s="133">
        <v>27109.613800208699</v>
      </c>
      <c r="G22" s="131">
        <v>3.0806379318418999</v>
      </c>
    </row>
    <row r="23" spans="1:7" x14ac:dyDescent="0.25">
      <c r="A23" s="126" t="s">
        <v>4</v>
      </c>
      <c r="B23" s="126" t="s">
        <v>64</v>
      </c>
      <c r="C23" s="126" t="s">
        <v>77</v>
      </c>
      <c r="D23" s="127">
        <v>510522</v>
      </c>
      <c r="E23" s="131">
        <v>3.1003976241178299</v>
      </c>
      <c r="F23" s="133">
        <v>45420.8251933262</v>
      </c>
      <c r="G23" s="131">
        <v>2.3252982180883701</v>
      </c>
    </row>
    <row r="24" spans="1:7" x14ac:dyDescent="0.25">
      <c r="A24" s="126" t="s">
        <v>4</v>
      </c>
      <c r="B24" s="126" t="s">
        <v>64</v>
      </c>
      <c r="C24" s="126" t="s">
        <v>78</v>
      </c>
      <c r="D24" s="127">
        <v>410510</v>
      </c>
      <c r="E24" s="131">
        <v>3.2509699437195199</v>
      </c>
      <c r="F24" s="133">
        <v>162029.89007590699</v>
      </c>
      <c r="G24" s="131">
        <v>2.9929564561227302</v>
      </c>
    </row>
    <row r="25" spans="1:7" x14ac:dyDescent="0.25">
      <c r="A25" s="126" t="s">
        <v>4</v>
      </c>
      <c r="B25" s="126" t="s">
        <v>64</v>
      </c>
      <c r="C25" s="126" t="s">
        <v>79</v>
      </c>
      <c r="D25" s="127">
        <v>410512</v>
      </c>
      <c r="E25" s="131">
        <v>3.38739155805871</v>
      </c>
      <c r="F25" s="133">
        <v>40422.872592833897</v>
      </c>
      <c r="G25" s="131">
        <v>3.6132176619292902</v>
      </c>
    </row>
    <row r="26" spans="1:7" x14ac:dyDescent="0.25">
      <c r="A26" s="126" t="s">
        <v>430</v>
      </c>
      <c r="B26" s="126" t="s">
        <v>605</v>
      </c>
      <c r="C26" s="126" t="s">
        <v>606</v>
      </c>
      <c r="D26" s="127">
        <v>405705</v>
      </c>
      <c r="E26" s="131" t="e">
        <v>#N/A</v>
      </c>
      <c r="F26" s="133" t="e">
        <v>#N/A</v>
      </c>
      <c r="G26" s="131">
        <v>0</v>
      </c>
    </row>
    <row r="27" spans="1:7" x14ac:dyDescent="0.25">
      <c r="A27" s="126" t="s">
        <v>430</v>
      </c>
      <c r="B27" s="126" t="s">
        <v>607</v>
      </c>
      <c r="C27" s="126" t="s">
        <v>607</v>
      </c>
      <c r="D27" s="127">
        <v>405800</v>
      </c>
      <c r="E27" s="131">
        <v>0</v>
      </c>
      <c r="F27" s="133">
        <v>0</v>
      </c>
      <c r="G27" s="131">
        <v>0</v>
      </c>
    </row>
    <row r="28" spans="1:7" x14ac:dyDescent="0.25">
      <c r="A28" s="126" t="s">
        <v>430</v>
      </c>
      <c r="B28" s="126" t="s">
        <v>432</v>
      </c>
      <c r="C28" s="126" t="s">
        <v>432</v>
      </c>
      <c r="D28" s="127">
        <v>4017</v>
      </c>
      <c r="E28" s="131">
        <v>4.3992624544313301</v>
      </c>
      <c r="F28" s="133">
        <v>23059.366146508099</v>
      </c>
      <c r="G28" s="131">
        <v>2.4678789378517201</v>
      </c>
    </row>
    <row r="29" spans="1:7" x14ac:dyDescent="0.25">
      <c r="A29" s="126" t="s">
        <v>430</v>
      </c>
      <c r="B29" s="126" t="s">
        <v>434</v>
      </c>
      <c r="C29" s="126" t="s">
        <v>434</v>
      </c>
      <c r="D29" s="127">
        <v>4022</v>
      </c>
      <c r="E29" s="131">
        <v>1.6520288072927101</v>
      </c>
      <c r="F29" s="133">
        <v>23348.673809737</v>
      </c>
      <c r="G29" s="131">
        <v>3.08378710694639</v>
      </c>
    </row>
    <row r="30" spans="1:7" x14ac:dyDescent="0.25">
      <c r="A30" s="126" t="s">
        <v>80</v>
      </c>
      <c r="B30" s="126" t="s">
        <v>81</v>
      </c>
      <c r="C30" s="126" t="s">
        <v>82</v>
      </c>
      <c r="D30" s="127">
        <v>4057</v>
      </c>
      <c r="E30" s="131">
        <v>4.3244110133981204</v>
      </c>
      <c r="F30" s="133">
        <v>33201.866780645498</v>
      </c>
      <c r="G30" s="131">
        <v>1.9219604503991601</v>
      </c>
    </row>
    <row r="31" spans="1:7" x14ac:dyDescent="0.25">
      <c r="A31" s="126" t="s">
        <v>80</v>
      </c>
      <c r="B31" s="126" t="s">
        <v>81</v>
      </c>
      <c r="C31" s="126" t="s">
        <v>83</v>
      </c>
      <c r="D31" s="127">
        <v>4082</v>
      </c>
      <c r="E31" s="131">
        <v>3.5208643815070002</v>
      </c>
      <c r="F31" s="133">
        <v>54925.484351509302</v>
      </c>
      <c r="G31" s="131">
        <v>3.5208643815070002</v>
      </c>
    </row>
    <row r="32" spans="1:7" x14ac:dyDescent="0.25">
      <c r="A32" s="126" t="s">
        <v>80</v>
      </c>
      <c r="B32" s="126" t="s">
        <v>81</v>
      </c>
      <c r="C32" s="126" t="s">
        <v>84</v>
      </c>
      <c r="D32" s="127">
        <v>4030</v>
      </c>
      <c r="E32" s="131">
        <v>2.4025724724314599</v>
      </c>
      <c r="F32" s="133">
        <v>51841.662356337998</v>
      </c>
      <c r="G32" s="131">
        <v>2.1356199754946301</v>
      </c>
    </row>
    <row r="33" spans="1:7" x14ac:dyDescent="0.25">
      <c r="A33" s="126" t="s">
        <v>80</v>
      </c>
      <c r="B33" s="126" t="s">
        <v>81</v>
      </c>
      <c r="C33" s="126" t="s">
        <v>85</v>
      </c>
      <c r="D33" s="127">
        <v>4060</v>
      </c>
      <c r="E33" s="131">
        <v>3.0974205752853701</v>
      </c>
      <c r="F33" s="133">
        <v>57612.022700307898</v>
      </c>
      <c r="G33" s="131">
        <v>2.3540396372168799</v>
      </c>
    </row>
    <row r="34" spans="1:7" x14ac:dyDescent="0.25">
      <c r="A34" s="126" t="s">
        <v>80</v>
      </c>
      <c r="B34" s="126" t="s">
        <v>81</v>
      </c>
      <c r="C34" s="126" t="s">
        <v>86</v>
      </c>
      <c r="D34" s="127">
        <v>4064</v>
      </c>
      <c r="E34" s="131">
        <v>2.44350983596033</v>
      </c>
      <c r="F34" s="133">
        <v>60040.527397882499</v>
      </c>
      <c r="G34" s="131">
        <v>2.79258266966895</v>
      </c>
    </row>
    <row r="35" spans="1:7" x14ac:dyDescent="0.25">
      <c r="A35" s="126" t="s">
        <v>80</v>
      </c>
      <c r="B35" s="126" t="s">
        <v>81</v>
      </c>
      <c r="C35" s="126" t="s">
        <v>87</v>
      </c>
      <c r="D35" s="127">
        <v>4092</v>
      </c>
      <c r="E35" s="131">
        <v>4.5468045558166503</v>
      </c>
      <c r="F35" s="133">
        <v>57662.162030998101</v>
      </c>
      <c r="G35" s="131">
        <v>2.89342108097423</v>
      </c>
    </row>
    <row r="36" spans="1:7" x14ac:dyDescent="0.25">
      <c r="A36" s="126" t="s">
        <v>80</v>
      </c>
      <c r="B36" s="126" t="s">
        <v>81</v>
      </c>
      <c r="C36" s="126" t="s">
        <v>88</v>
      </c>
      <c r="D36" s="127">
        <v>4041</v>
      </c>
      <c r="E36" s="131">
        <v>6.5325360474341796</v>
      </c>
      <c r="F36" s="133">
        <v>66958.494486200303</v>
      </c>
      <c r="G36" s="131">
        <v>3.6745515266817201</v>
      </c>
    </row>
    <row r="37" spans="1:7" x14ac:dyDescent="0.25">
      <c r="A37" s="126" t="s">
        <v>80</v>
      </c>
      <c r="B37" s="126" t="s">
        <v>81</v>
      </c>
      <c r="C37" s="126" t="s">
        <v>89</v>
      </c>
      <c r="D37" s="127">
        <v>4085</v>
      </c>
      <c r="E37" s="131">
        <v>3.2012456901594399</v>
      </c>
      <c r="F37" s="133">
        <v>43483.587291332398</v>
      </c>
      <c r="G37" s="131">
        <v>2.13416379343963</v>
      </c>
    </row>
    <row r="38" spans="1:7" x14ac:dyDescent="0.25">
      <c r="A38" s="126" t="s">
        <v>80</v>
      </c>
      <c r="B38" s="126" t="s">
        <v>81</v>
      </c>
      <c r="C38" s="126" t="s">
        <v>90</v>
      </c>
      <c r="D38" s="127">
        <v>4066</v>
      </c>
      <c r="E38" s="131">
        <v>3.0151998978435599</v>
      </c>
      <c r="F38" s="133">
        <v>41713.136872452902</v>
      </c>
      <c r="G38" s="131">
        <v>1.3783770961570501</v>
      </c>
    </row>
    <row r="39" spans="1:7" x14ac:dyDescent="0.25">
      <c r="A39" s="126" t="s">
        <v>80</v>
      </c>
      <c r="B39" s="126" t="s">
        <v>81</v>
      </c>
      <c r="C39" s="126" t="s">
        <v>91</v>
      </c>
      <c r="D39" s="127">
        <v>4067</v>
      </c>
      <c r="E39" s="131">
        <v>4.6222826086454099</v>
      </c>
      <c r="F39" s="133">
        <v>39991.3043473914</v>
      </c>
      <c r="G39" s="131">
        <v>2.3967391304087302</v>
      </c>
    </row>
    <row r="40" spans="1:7" x14ac:dyDescent="0.25">
      <c r="A40" s="126" t="s">
        <v>80</v>
      </c>
      <c r="B40" s="126" t="s">
        <v>81</v>
      </c>
      <c r="C40" s="126" t="s">
        <v>92</v>
      </c>
      <c r="D40" s="127">
        <v>4095</v>
      </c>
      <c r="E40" s="131">
        <v>3.8673641536410899</v>
      </c>
      <c r="F40" s="133">
        <v>59741.107763370797</v>
      </c>
      <c r="G40" s="131">
        <v>1.93368207682055</v>
      </c>
    </row>
    <row r="41" spans="1:7" x14ac:dyDescent="0.25">
      <c r="A41" s="126" t="s">
        <v>80</v>
      </c>
      <c r="B41" s="126" t="s">
        <v>81</v>
      </c>
      <c r="C41" s="126" t="s">
        <v>93</v>
      </c>
      <c r="D41" s="127">
        <v>4087</v>
      </c>
      <c r="E41" s="131">
        <v>3.5162799256535999</v>
      </c>
      <c r="F41" s="133">
        <v>50139.547088023501</v>
      </c>
      <c r="G41" s="131">
        <v>2.2139540272633802</v>
      </c>
    </row>
    <row r="42" spans="1:7" x14ac:dyDescent="0.25">
      <c r="A42" s="126" t="s">
        <v>80</v>
      </c>
      <c r="B42" s="126" t="s">
        <v>81</v>
      </c>
      <c r="C42" s="126" t="s">
        <v>94</v>
      </c>
      <c r="D42" s="127">
        <v>4073</v>
      </c>
      <c r="E42" s="131">
        <v>2.47875030241081</v>
      </c>
      <c r="F42" s="133">
        <v>51268.818754863598</v>
      </c>
      <c r="G42" s="131">
        <v>2.0656252520090099</v>
      </c>
    </row>
    <row r="43" spans="1:7" x14ac:dyDescent="0.25">
      <c r="A43" s="126" t="s">
        <v>80</v>
      </c>
      <c r="B43" s="126" t="s">
        <v>81</v>
      </c>
      <c r="C43" s="126" t="s">
        <v>95</v>
      </c>
      <c r="D43" s="127">
        <v>4074</v>
      </c>
      <c r="E43" s="131">
        <v>5.5701002119259702</v>
      </c>
      <c r="F43" s="133">
        <v>56938.802166354399</v>
      </c>
      <c r="G43" s="131">
        <v>2.4756000941893199</v>
      </c>
    </row>
    <row r="44" spans="1:7" x14ac:dyDescent="0.25">
      <c r="A44" s="126" t="s">
        <v>80</v>
      </c>
      <c r="B44" s="126" t="s">
        <v>81</v>
      </c>
      <c r="C44" s="126" t="s">
        <v>96</v>
      </c>
      <c r="D44" s="127">
        <v>4079</v>
      </c>
      <c r="E44" s="131">
        <v>5.65984094136331</v>
      </c>
      <c r="F44" s="133">
        <v>50198.596675121204</v>
      </c>
      <c r="G44" s="131">
        <v>3.77322729424221</v>
      </c>
    </row>
    <row r="45" spans="1:7" x14ac:dyDescent="0.25">
      <c r="A45" s="126" t="s">
        <v>80</v>
      </c>
      <c r="B45" s="126" t="s">
        <v>81</v>
      </c>
      <c r="C45" s="126" t="s">
        <v>97</v>
      </c>
      <c r="D45" s="127">
        <v>4031</v>
      </c>
      <c r="E45" s="131">
        <v>2.7205318332737098</v>
      </c>
      <c r="F45" s="133">
        <v>57131.168498747997</v>
      </c>
      <c r="G45" s="131">
        <v>3.74073127075135</v>
      </c>
    </row>
    <row r="46" spans="1:7" x14ac:dyDescent="0.25">
      <c r="A46" s="126" t="s">
        <v>80</v>
      </c>
      <c r="B46" s="126" t="s">
        <v>81</v>
      </c>
      <c r="C46" s="126" t="s">
        <v>98</v>
      </c>
      <c r="D46" s="127">
        <v>4071</v>
      </c>
      <c r="E46" s="131">
        <v>3.4052784348240799</v>
      </c>
      <c r="F46" s="133">
        <v>37123.306597946597</v>
      </c>
      <c r="G46" s="131">
        <v>1.7314975092325899</v>
      </c>
    </row>
    <row r="47" spans="1:7" x14ac:dyDescent="0.25">
      <c r="A47" s="126" t="s">
        <v>80</v>
      </c>
      <c r="B47" s="126" t="s">
        <v>81</v>
      </c>
      <c r="C47" s="126" t="s">
        <v>99</v>
      </c>
      <c r="D47" s="127">
        <v>4080</v>
      </c>
      <c r="E47" s="131">
        <v>4.9787438144152301</v>
      </c>
      <c r="F47" s="133">
        <v>44678.814056317598</v>
      </c>
      <c r="G47" s="131">
        <v>3.4634739578540801</v>
      </c>
    </row>
    <row r="48" spans="1:7" x14ac:dyDescent="0.25">
      <c r="A48" s="126" t="s">
        <v>80</v>
      </c>
      <c r="B48" s="126" t="s">
        <v>100</v>
      </c>
      <c r="C48" s="126" t="s">
        <v>101</v>
      </c>
      <c r="D48" s="127">
        <v>4113</v>
      </c>
      <c r="E48" s="131">
        <v>4.3872472783787799</v>
      </c>
      <c r="F48" s="133">
        <v>60915.241057489999</v>
      </c>
      <c r="G48" s="131">
        <v>3.3748055987529102</v>
      </c>
    </row>
    <row r="49" spans="1:7" x14ac:dyDescent="0.25">
      <c r="A49" s="126" t="s">
        <v>80</v>
      </c>
      <c r="B49" s="126" t="s">
        <v>100</v>
      </c>
      <c r="C49" s="126" t="s">
        <v>102</v>
      </c>
      <c r="D49" s="127">
        <v>4111</v>
      </c>
      <c r="E49" s="131">
        <v>2.5936782722293299</v>
      </c>
      <c r="F49" s="133">
        <v>29349.517291016102</v>
      </c>
      <c r="G49" s="131">
        <v>2.73018765497824</v>
      </c>
    </row>
    <row r="50" spans="1:7" x14ac:dyDescent="0.25">
      <c r="A50" s="126" t="s">
        <v>80</v>
      </c>
      <c r="B50" s="126" t="s">
        <v>100</v>
      </c>
      <c r="C50" s="126" t="s">
        <v>103</v>
      </c>
      <c r="D50" s="127">
        <v>4104</v>
      </c>
      <c r="E50" s="131">
        <v>3.4337643973738801</v>
      </c>
      <c r="F50" s="133">
        <v>24595.722078608698</v>
      </c>
      <c r="G50" s="131">
        <v>1.55073230849143</v>
      </c>
    </row>
    <row r="51" spans="1:7" x14ac:dyDescent="0.25">
      <c r="A51" s="126" t="s">
        <v>80</v>
      </c>
      <c r="B51" s="126" t="s">
        <v>100</v>
      </c>
      <c r="C51" s="126" t="s">
        <v>104</v>
      </c>
      <c r="D51" s="127">
        <v>4008</v>
      </c>
      <c r="E51" s="131">
        <v>3.6201777155688699</v>
      </c>
      <c r="F51" s="133">
        <v>43894.654801272598</v>
      </c>
      <c r="G51" s="131">
        <v>3.1676555011227601</v>
      </c>
    </row>
    <row r="52" spans="1:7" x14ac:dyDescent="0.25">
      <c r="A52" s="126" t="s">
        <v>80</v>
      </c>
      <c r="B52" s="126" t="s">
        <v>100</v>
      </c>
      <c r="C52" s="126" t="s">
        <v>105</v>
      </c>
      <c r="D52" s="127">
        <v>4007</v>
      </c>
      <c r="E52" s="131">
        <v>3.4187196815194598</v>
      </c>
      <c r="F52" s="133">
        <v>57795.713861159202</v>
      </c>
      <c r="G52" s="131">
        <v>2.7091740872418399</v>
      </c>
    </row>
    <row r="53" spans="1:7" x14ac:dyDescent="0.25">
      <c r="A53" s="126" t="s">
        <v>80</v>
      </c>
      <c r="B53" s="126" t="s">
        <v>100</v>
      </c>
      <c r="C53" s="126" t="s">
        <v>106</v>
      </c>
      <c r="D53" s="127">
        <v>4015</v>
      </c>
      <c r="E53" s="131">
        <v>2.82433332764024</v>
      </c>
      <c r="F53" s="133">
        <v>53625.721496843398</v>
      </c>
      <c r="G53" s="131">
        <v>2.3013086373365002</v>
      </c>
    </row>
    <row r="54" spans="1:7" x14ac:dyDescent="0.25">
      <c r="A54" s="126" t="s">
        <v>80</v>
      </c>
      <c r="B54" s="126" t="s">
        <v>100</v>
      </c>
      <c r="C54" s="126" t="s">
        <v>107</v>
      </c>
      <c r="D54" s="127">
        <v>4109</v>
      </c>
      <c r="E54" s="131">
        <v>4.7641851311354602</v>
      </c>
      <c r="F54" s="133">
        <v>60941.868135774501</v>
      </c>
      <c r="G54" s="131">
        <v>3.9701542759462201</v>
      </c>
    </row>
    <row r="55" spans="1:7" x14ac:dyDescent="0.25">
      <c r="A55" s="126" t="s">
        <v>80</v>
      </c>
      <c r="B55" s="126" t="s">
        <v>100</v>
      </c>
      <c r="C55" s="126" t="s">
        <v>108</v>
      </c>
      <c r="D55" s="127">
        <v>4129</v>
      </c>
      <c r="E55" s="131">
        <v>2.7240487549582002</v>
      </c>
      <c r="F55" s="133">
        <v>39537.621929107598</v>
      </c>
      <c r="G55" s="131">
        <v>3.1131985770950799</v>
      </c>
    </row>
    <row r="56" spans="1:7" x14ac:dyDescent="0.25">
      <c r="A56" s="126" t="s">
        <v>80</v>
      </c>
      <c r="B56" s="126" t="s">
        <v>100</v>
      </c>
      <c r="C56" s="126" t="s">
        <v>109</v>
      </c>
      <c r="D56" s="127">
        <v>4116</v>
      </c>
      <c r="E56" s="131">
        <v>1.9085786164983201</v>
      </c>
      <c r="F56" s="133">
        <v>41988.729562963003</v>
      </c>
      <c r="G56" s="131">
        <v>2.86286792474748</v>
      </c>
    </row>
    <row r="57" spans="1:7" x14ac:dyDescent="0.25">
      <c r="A57" s="126" t="s">
        <v>80</v>
      </c>
      <c r="B57" s="126" t="s">
        <v>100</v>
      </c>
      <c r="C57" s="126" t="s">
        <v>110</v>
      </c>
      <c r="D57" s="127">
        <v>4126</v>
      </c>
      <c r="E57" s="131">
        <v>3.60497924043485</v>
      </c>
      <c r="F57" s="133">
        <v>45840.157078371602</v>
      </c>
      <c r="G57" s="131">
        <v>3.0357719919451398</v>
      </c>
    </row>
    <row r="58" spans="1:7" x14ac:dyDescent="0.25">
      <c r="A58" s="126" t="s">
        <v>80</v>
      </c>
      <c r="B58" s="126" t="s">
        <v>100</v>
      </c>
      <c r="C58" s="126" t="s">
        <v>111</v>
      </c>
      <c r="D58" s="127">
        <v>4119</v>
      </c>
      <c r="E58" s="131">
        <v>4.0142421002965696</v>
      </c>
      <c r="F58" s="133">
        <v>47256.0314225611</v>
      </c>
      <c r="G58" s="131">
        <v>2.2405072187701802</v>
      </c>
    </row>
    <row r="59" spans="1:7" x14ac:dyDescent="0.25">
      <c r="A59" s="126" t="s">
        <v>80</v>
      </c>
      <c r="B59" s="126" t="s">
        <v>100</v>
      </c>
      <c r="C59" s="126" t="s">
        <v>112</v>
      </c>
      <c r="D59" s="127">
        <v>4127</v>
      </c>
      <c r="E59" s="131">
        <v>4.7006387357442998</v>
      </c>
      <c r="F59" s="133">
        <v>76656.570152137807</v>
      </c>
      <c r="G59" s="131">
        <v>2.1695255703435201</v>
      </c>
    </row>
    <row r="60" spans="1:7" x14ac:dyDescent="0.25">
      <c r="A60" s="126" t="s">
        <v>80</v>
      </c>
      <c r="B60" s="126" t="s">
        <v>100</v>
      </c>
      <c r="C60" s="126" t="s">
        <v>113</v>
      </c>
      <c r="D60" s="127">
        <v>4121</v>
      </c>
      <c r="E60" s="131">
        <v>3.49688909920325</v>
      </c>
      <c r="F60" s="133">
        <v>45626.4098552328</v>
      </c>
      <c r="G60" s="131">
        <v>2.6642964565358098</v>
      </c>
    </row>
    <row r="61" spans="1:7" x14ac:dyDescent="0.25">
      <c r="A61" s="126" t="s">
        <v>80</v>
      </c>
      <c r="B61" s="126" t="s">
        <v>100</v>
      </c>
      <c r="C61" s="126" t="s">
        <v>114</v>
      </c>
      <c r="D61" s="127">
        <v>4101</v>
      </c>
      <c r="E61" s="131">
        <v>3.2110888495452801</v>
      </c>
      <c r="F61" s="133">
        <v>51747.931844595099</v>
      </c>
      <c r="G61" s="131">
        <v>2.9640820149648701</v>
      </c>
    </row>
    <row r="62" spans="1:7" x14ac:dyDescent="0.25">
      <c r="A62" s="126" t="s">
        <v>80</v>
      </c>
      <c r="B62" s="126" t="s">
        <v>100</v>
      </c>
      <c r="C62" s="126" t="s">
        <v>115</v>
      </c>
      <c r="D62" s="127">
        <v>4110</v>
      </c>
      <c r="E62" s="131">
        <v>4.7482870539944102</v>
      </c>
      <c r="F62" s="133">
        <v>34293.184278848501</v>
      </c>
      <c r="G62" s="131">
        <v>3.6931121531067599</v>
      </c>
    </row>
    <row r="63" spans="1:7" x14ac:dyDescent="0.25">
      <c r="A63" s="126" t="s">
        <v>80</v>
      </c>
      <c r="B63" s="126" t="s">
        <v>100</v>
      </c>
      <c r="C63" s="126" t="s">
        <v>116</v>
      </c>
      <c r="D63" s="127">
        <v>4107</v>
      </c>
      <c r="E63" s="131">
        <v>5.1876577231546301</v>
      </c>
      <c r="F63" s="133">
        <v>66166.216232599501</v>
      </c>
      <c r="G63" s="131">
        <v>3.7728419804760902</v>
      </c>
    </row>
    <row r="64" spans="1:7" x14ac:dyDescent="0.25">
      <c r="A64" s="126" t="s">
        <v>80</v>
      </c>
      <c r="B64" s="126" t="s">
        <v>100</v>
      </c>
      <c r="C64" s="126" t="s">
        <v>117</v>
      </c>
      <c r="D64" s="127">
        <v>4120</v>
      </c>
      <c r="E64" s="131">
        <v>3.3326226898081801</v>
      </c>
      <c r="F64" s="133">
        <v>63515.867735167703</v>
      </c>
      <c r="G64" s="131">
        <v>3.13658606099593</v>
      </c>
    </row>
    <row r="65" spans="1:7" x14ac:dyDescent="0.25">
      <c r="A65" s="126" t="s">
        <v>80</v>
      </c>
      <c r="B65" s="126" t="s">
        <v>118</v>
      </c>
      <c r="C65" s="126" t="s">
        <v>119</v>
      </c>
      <c r="D65" s="127">
        <v>4028</v>
      </c>
      <c r="E65" s="131">
        <v>3.39857359556754</v>
      </c>
      <c r="F65" s="133">
        <v>51694.0931115274</v>
      </c>
      <c r="G65" s="131">
        <v>3.2197013010639899</v>
      </c>
    </row>
    <row r="66" spans="1:7" x14ac:dyDescent="0.25">
      <c r="A66" s="126" t="s">
        <v>80</v>
      </c>
      <c r="B66" s="126" t="s">
        <v>118</v>
      </c>
      <c r="C66" s="126" t="s">
        <v>120</v>
      </c>
      <c r="D66" s="127">
        <v>4033</v>
      </c>
      <c r="E66" s="131">
        <v>7.0368615320346004</v>
      </c>
      <c r="F66" s="133">
        <v>106256.609133722</v>
      </c>
      <c r="G66" s="131">
        <v>2.8147446128138398</v>
      </c>
    </row>
    <row r="67" spans="1:7" x14ac:dyDescent="0.25">
      <c r="A67" s="126" t="s">
        <v>80</v>
      </c>
      <c r="B67" s="126" t="s">
        <v>118</v>
      </c>
      <c r="C67" s="126" t="s">
        <v>121</v>
      </c>
      <c r="D67" s="127">
        <v>4037</v>
      </c>
      <c r="E67" s="131">
        <v>3.5578291690253701</v>
      </c>
      <c r="F67" s="133">
        <v>36840.747201843398</v>
      </c>
      <c r="G67" s="131">
        <v>2.5249110231793002</v>
      </c>
    </row>
    <row r="68" spans="1:7" x14ac:dyDescent="0.25">
      <c r="A68" s="126" t="s">
        <v>80</v>
      </c>
      <c r="B68" s="126" t="s">
        <v>118</v>
      </c>
      <c r="C68" s="126" t="s">
        <v>122</v>
      </c>
      <c r="D68" s="127">
        <v>4038</v>
      </c>
      <c r="E68" s="131">
        <v>3.6287714574085501</v>
      </c>
      <c r="F68" s="133">
        <v>34550.302785386797</v>
      </c>
      <c r="G68" s="131">
        <v>2.8590320573521901</v>
      </c>
    </row>
    <row r="69" spans="1:7" x14ac:dyDescent="0.25">
      <c r="A69" s="126" t="s">
        <v>80</v>
      </c>
      <c r="B69" s="126" t="s">
        <v>118</v>
      </c>
      <c r="C69" s="126" t="s">
        <v>123</v>
      </c>
      <c r="D69" s="127">
        <v>4039</v>
      </c>
      <c r="E69" s="131">
        <v>4.30372108246892</v>
      </c>
      <c r="F69" s="133">
        <v>46480.187690664403</v>
      </c>
      <c r="G69" s="131">
        <v>3.9726656145866999</v>
      </c>
    </row>
    <row r="70" spans="1:7" x14ac:dyDescent="0.25">
      <c r="A70" s="126" t="s">
        <v>80</v>
      </c>
      <c r="B70" s="126" t="s">
        <v>118</v>
      </c>
      <c r="C70" s="126" t="s">
        <v>124</v>
      </c>
      <c r="D70" s="127">
        <v>4027</v>
      </c>
      <c r="E70" s="131">
        <v>4.0934024487281597</v>
      </c>
      <c r="F70" s="133">
        <v>52068.079147822202</v>
      </c>
      <c r="G70" s="131">
        <v>4.5846107425755402</v>
      </c>
    </row>
    <row r="71" spans="1:7" x14ac:dyDescent="0.25">
      <c r="A71" s="126" t="s">
        <v>80</v>
      </c>
      <c r="B71" s="126" t="s">
        <v>118</v>
      </c>
      <c r="C71" s="126" t="s">
        <v>125</v>
      </c>
      <c r="D71" s="127">
        <v>4029</v>
      </c>
      <c r="E71" s="131">
        <v>5.4699488653590702</v>
      </c>
      <c r="F71" s="133">
        <v>34278.346222916902</v>
      </c>
      <c r="G71" s="131">
        <v>4.5582907211325603</v>
      </c>
    </row>
    <row r="72" spans="1:7" x14ac:dyDescent="0.25">
      <c r="A72" s="126" t="s">
        <v>80</v>
      </c>
      <c r="B72" s="126" t="s">
        <v>118</v>
      </c>
      <c r="C72" s="126" t="s">
        <v>126</v>
      </c>
      <c r="D72" s="127">
        <v>4019</v>
      </c>
      <c r="E72" s="131">
        <v>4.7910402434681298</v>
      </c>
      <c r="F72" s="133">
        <v>59452.453930308999</v>
      </c>
      <c r="G72" s="131">
        <v>3.91994201738301</v>
      </c>
    </row>
    <row r="73" spans="1:7" x14ac:dyDescent="0.25">
      <c r="A73" s="126" t="s">
        <v>80</v>
      </c>
      <c r="B73" s="126" t="s">
        <v>118</v>
      </c>
      <c r="C73" s="126" t="s">
        <v>127</v>
      </c>
      <c r="D73" s="127">
        <v>4024</v>
      </c>
      <c r="E73" s="131">
        <v>3.62230826902911</v>
      </c>
      <c r="F73" s="133">
        <v>69185.7909091779</v>
      </c>
      <c r="G73" s="131">
        <v>3.9845390959320199</v>
      </c>
    </row>
    <row r="74" spans="1:7" x14ac:dyDescent="0.25">
      <c r="A74" s="126" t="s">
        <v>80</v>
      </c>
      <c r="B74" s="126" t="s">
        <v>118</v>
      </c>
      <c r="C74" s="126" t="s">
        <v>128</v>
      </c>
      <c r="D74" s="127">
        <v>4047</v>
      </c>
      <c r="E74" s="131">
        <v>3.8416183658424399</v>
      </c>
      <c r="F74" s="133">
        <v>38684.560904261401</v>
      </c>
      <c r="G74" s="131">
        <v>4.6456780238094604</v>
      </c>
    </row>
    <row r="75" spans="1:7" x14ac:dyDescent="0.25">
      <c r="A75" s="126" t="s">
        <v>80</v>
      </c>
      <c r="B75" s="126" t="s">
        <v>118</v>
      </c>
      <c r="C75" s="126" t="s">
        <v>129</v>
      </c>
      <c r="D75" s="127">
        <v>4026</v>
      </c>
      <c r="E75" s="131">
        <v>3.14913937081492</v>
      </c>
      <c r="F75" s="133">
        <v>48053.534102805497</v>
      </c>
      <c r="G75" s="131">
        <v>2.0994262472099501</v>
      </c>
    </row>
    <row r="76" spans="1:7" x14ac:dyDescent="0.25">
      <c r="A76" s="126" t="s">
        <v>80</v>
      </c>
      <c r="B76" s="126" t="s">
        <v>118</v>
      </c>
      <c r="C76" s="126" t="s">
        <v>130</v>
      </c>
      <c r="D76" s="127">
        <v>4045</v>
      </c>
      <c r="E76" s="131">
        <v>4.02691028766165</v>
      </c>
      <c r="F76" s="133">
        <v>35403.252945692002</v>
      </c>
      <c r="G76" s="131">
        <v>3.85912235900908</v>
      </c>
    </row>
    <row r="77" spans="1:7" x14ac:dyDescent="0.25">
      <c r="A77" s="126" t="s">
        <v>80</v>
      </c>
      <c r="B77" s="126" t="s">
        <v>118</v>
      </c>
      <c r="C77" s="126" t="s">
        <v>131</v>
      </c>
      <c r="D77" s="127">
        <v>4043</v>
      </c>
      <c r="E77" s="131">
        <v>4.0123955715794102</v>
      </c>
      <c r="F77" s="133">
        <v>52125.738940194802</v>
      </c>
      <c r="G77" s="131">
        <v>3.65836066820476</v>
      </c>
    </row>
    <row r="78" spans="1:7" x14ac:dyDescent="0.25">
      <c r="A78" s="126" t="s">
        <v>80</v>
      </c>
      <c r="B78" s="126" t="s">
        <v>118</v>
      </c>
      <c r="C78" s="126" t="s">
        <v>132</v>
      </c>
      <c r="D78" s="127">
        <v>4048</v>
      </c>
      <c r="E78" s="131">
        <v>3.2255082156767898</v>
      </c>
      <c r="F78" s="133">
        <v>35147.287856824703</v>
      </c>
      <c r="G78" s="131">
        <v>4.6590674226442497</v>
      </c>
    </row>
    <row r="79" spans="1:7" x14ac:dyDescent="0.25">
      <c r="A79" s="126" t="s">
        <v>80</v>
      </c>
      <c r="B79" s="126" t="s">
        <v>118</v>
      </c>
      <c r="C79" s="126" t="s">
        <v>133</v>
      </c>
      <c r="D79" s="127">
        <v>4010</v>
      </c>
      <c r="E79" s="131">
        <v>5.1022377559934897</v>
      </c>
      <c r="F79" s="133">
        <v>67349.538379114107</v>
      </c>
      <c r="G79" s="131">
        <v>3.6736111843153099</v>
      </c>
    </row>
    <row r="80" spans="1:7" x14ac:dyDescent="0.25">
      <c r="A80" s="126" t="s">
        <v>80</v>
      </c>
      <c r="B80" s="126" t="s">
        <v>118</v>
      </c>
      <c r="C80" s="126" t="s">
        <v>134</v>
      </c>
      <c r="D80" s="127">
        <v>4054</v>
      </c>
      <c r="E80" s="131">
        <v>4.8553105311006099</v>
      </c>
      <c r="F80" s="133">
        <v>40149.6832379474</v>
      </c>
      <c r="G80" s="131">
        <v>3.7348542546927801</v>
      </c>
    </row>
    <row r="81" spans="1:7" x14ac:dyDescent="0.25">
      <c r="A81" s="126" t="s">
        <v>80</v>
      </c>
      <c r="B81" s="126" t="s">
        <v>118</v>
      </c>
      <c r="C81" s="126" t="s">
        <v>135</v>
      </c>
      <c r="D81" s="127">
        <v>4006</v>
      </c>
      <c r="E81" s="131">
        <v>4.2255968297315203</v>
      </c>
      <c r="F81" s="133">
        <v>50293.5929053578</v>
      </c>
      <c r="G81" s="131">
        <v>3.4164399899957001</v>
      </c>
    </row>
    <row r="82" spans="1:7" x14ac:dyDescent="0.25">
      <c r="A82" s="126" t="s">
        <v>80</v>
      </c>
      <c r="B82" s="126" t="s">
        <v>118</v>
      </c>
      <c r="C82" s="126" t="s">
        <v>136</v>
      </c>
      <c r="D82" s="127">
        <v>4020</v>
      </c>
      <c r="E82" s="131">
        <v>3.3107694983423599</v>
      </c>
      <c r="F82" s="133">
        <v>69614.174670317705</v>
      </c>
      <c r="G82" s="131">
        <v>2.5631763858134402</v>
      </c>
    </row>
    <row r="83" spans="1:7" x14ac:dyDescent="0.25">
      <c r="A83" s="126" t="s">
        <v>80</v>
      </c>
      <c r="B83" s="126" t="s">
        <v>118</v>
      </c>
      <c r="C83" s="126" t="s">
        <v>137</v>
      </c>
      <c r="D83" s="127">
        <v>4012</v>
      </c>
      <c r="E83" s="131">
        <v>2.6248674308954101</v>
      </c>
      <c r="F83" s="133">
        <v>20473.965960984198</v>
      </c>
      <c r="G83" s="131">
        <v>3.1498409170745001</v>
      </c>
    </row>
    <row r="84" spans="1:7" x14ac:dyDescent="0.25">
      <c r="A84" s="126" t="s">
        <v>80</v>
      </c>
      <c r="B84" s="126" t="s">
        <v>118</v>
      </c>
      <c r="C84" s="126" t="s">
        <v>138</v>
      </c>
      <c r="D84" s="127">
        <v>4023</v>
      </c>
      <c r="E84" s="131">
        <v>2.6086953655510201</v>
      </c>
      <c r="F84" s="133">
        <v>44347.821214367301</v>
      </c>
      <c r="G84" s="131">
        <v>1.8414320227419001</v>
      </c>
    </row>
    <row r="85" spans="1:7" x14ac:dyDescent="0.25">
      <c r="A85" s="126" t="s">
        <v>139</v>
      </c>
      <c r="B85" s="126" t="s">
        <v>140</v>
      </c>
      <c r="C85" s="126" t="s">
        <v>141</v>
      </c>
      <c r="D85" s="127">
        <v>4132</v>
      </c>
      <c r="E85" s="131">
        <v>4.4367801318092699</v>
      </c>
      <c r="F85" s="133">
        <v>38989.886006808701</v>
      </c>
      <c r="G85" s="131">
        <v>1.8822703589493901</v>
      </c>
    </row>
    <row r="86" spans="1:7" x14ac:dyDescent="0.25">
      <c r="A86" s="126" t="s">
        <v>139</v>
      </c>
      <c r="B86" s="126" t="s">
        <v>140</v>
      </c>
      <c r="C86" s="126" t="s">
        <v>142</v>
      </c>
      <c r="D86" s="127">
        <v>4130</v>
      </c>
      <c r="E86" s="131">
        <v>4.8381867202578697</v>
      </c>
      <c r="F86" s="133">
        <v>30021.568879548799</v>
      </c>
      <c r="G86" s="131">
        <v>2.2330092555036298</v>
      </c>
    </row>
    <row r="87" spans="1:7" x14ac:dyDescent="0.25">
      <c r="A87" s="126" t="s">
        <v>139</v>
      </c>
      <c r="B87" s="126" t="s">
        <v>140</v>
      </c>
      <c r="C87" s="126" t="s">
        <v>143</v>
      </c>
      <c r="D87" s="127">
        <v>4135</v>
      </c>
      <c r="E87" s="131">
        <v>4.3956845341284696</v>
      </c>
      <c r="F87" s="133">
        <v>29102.463122505698</v>
      </c>
      <c r="G87" s="131">
        <v>2.4252052602088101</v>
      </c>
    </row>
    <row r="88" spans="1:7" x14ac:dyDescent="0.25">
      <c r="A88" s="126" t="s">
        <v>139</v>
      </c>
      <c r="B88" s="126" t="s">
        <v>140</v>
      </c>
      <c r="C88" s="126" t="s">
        <v>144</v>
      </c>
      <c r="D88" s="127">
        <v>4134</v>
      </c>
      <c r="E88" s="131">
        <v>2.97350444819884</v>
      </c>
      <c r="F88" s="133">
        <v>37664.389677185303</v>
      </c>
      <c r="G88" s="131">
        <v>15.8586903903938</v>
      </c>
    </row>
    <row r="89" spans="1:7" x14ac:dyDescent="0.25">
      <c r="A89" s="126" t="s">
        <v>139</v>
      </c>
      <c r="B89" s="126" t="s">
        <v>140</v>
      </c>
      <c r="C89" s="126" t="s">
        <v>146</v>
      </c>
      <c r="D89" s="127">
        <v>4133</v>
      </c>
      <c r="E89" s="131">
        <v>3.9871747895046599</v>
      </c>
      <c r="F89" s="133">
        <v>92625.137417723599</v>
      </c>
      <c r="G89" s="131">
        <v>2.4536460243105598</v>
      </c>
    </row>
    <row r="90" spans="1:7" x14ac:dyDescent="0.25">
      <c r="A90" s="126" t="s">
        <v>139</v>
      </c>
      <c r="B90" s="126" t="s">
        <v>140</v>
      </c>
      <c r="C90" s="126" t="s">
        <v>147</v>
      </c>
      <c r="D90" s="127">
        <v>4162</v>
      </c>
      <c r="E90" s="131">
        <v>6.5229495324163098</v>
      </c>
      <c r="F90" s="133">
        <v>34897.779998427301</v>
      </c>
      <c r="G90" s="131">
        <v>2.8266114640470699</v>
      </c>
    </row>
    <row r="91" spans="1:7" x14ac:dyDescent="0.25">
      <c r="A91" s="126" t="s">
        <v>139</v>
      </c>
      <c r="B91" s="126" t="s">
        <v>140</v>
      </c>
      <c r="C91" s="126" t="s">
        <v>148</v>
      </c>
      <c r="D91" s="127">
        <v>4147</v>
      </c>
      <c r="E91" s="131">
        <v>5.3765551656966402</v>
      </c>
      <c r="F91" s="133">
        <v>31917.962412230801</v>
      </c>
      <c r="G91" s="131">
        <v>4.9498444382604001</v>
      </c>
    </row>
    <row r="92" spans="1:7" x14ac:dyDescent="0.25">
      <c r="A92" s="126" t="s">
        <v>139</v>
      </c>
      <c r="B92" s="126" t="s">
        <v>140</v>
      </c>
      <c r="C92" s="126" t="s">
        <v>149</v>
      </c>
      <c r="D92" s="127">
        <v>4141</v>
      </c>
      <c r="E92" s="131">
        <v>6.6238684946862003</v>
      </c>
      <c r="F92" s="133">
        <v>53175.800101527297</v>
      </c>
      <c r="G92" s="131">
        <v>5.8536512278622199</v>
      </c>
    </row>
    <row r="93" spans="1:7" x14ac:dyDescent="0.25">
      <c r="A93" s="126" t="s">
        <v>139</v>
      </c>
      <c r="B93" s="126" t="s">
        <v>140</v>
      </c>
      <c r="C93" s="126" t="s">
        <v>150</v>
      </c>
      <c r="D93" s="127">
        <v>4139</v>
      </c>
      <c r="E93" s="131">
        <v>3.68288804061419</v>
      </c>
      <c r="F93" s="133">
        <v>20540.471026516399</v>
      </c>
      <c r="G93" s="131">
        <v>1.67404001846099</v>
      </c>
    </row>
    <row r="94" spans="1:7" x14ac:dyDescent="0.25">
      <c r="A94" s="126" t="s">
        <v>139</v>
      </c>
      <c r="B94" s="126" t="s">
        <v>140</v>
      </c>
      <c r="C94" s="126" t="s">
        <v>151</v>
      </c>
      <c r="D94" s="127">
        <v>4143</v>
      </c>
      <c r="E94" s="131">
        <v>9.4440356632337306</v>
      </c>
      <c r="F94" s="133">
        <v>33063.475351677698</v>
      </c>
      <c r="G94" s="131">
        <v>4.6752651798186804</v>
      </c>
    </row>
    <row r="95" spans="1:7" x14ac:dyDescent="0.25">
      <c r="A95" s="126" t="s">
        <v>139</v>
      </c>
      <c r="B95" s="126" t="s">
        <v>140</v>
      </c>
      <c r="C95" s="126" t="s">
        <v>152</v>
      </c>
      <c r="D95" s="127">
        <v>4159</v>
      </c>
      <c r="E95" s="131">
        <v>4.84477026738542</v>
      </c>
      <c r="F95" s="133">
        <v>49524.318288828697</v>
      </c>
      <c r="G95" s="131">
        <v>4.3064624598981496</v>
      </c>
    </row>
    <row r="96" spans="1:7" x14ac:dyDescent="0.25">
      <c r="A96" s="126" t="s">
        <v>139</v>
      </c>
      <c r="B96" s="126" t="s">
        <v>140</v>
      </c>
      <c r="C96" s="126" t="s">
        <v>153</v>
      </c>
      <c r="D96" s="127">
        <v>4157</v>
      </c>
      <c r="E96" s="131">
        <v>3.62810944684185</v>
      </c>
      <c r="F96" s="133">
        <v>44141.9982699092</v>
      </c>
      <c r="G96" s="131">
        <v>3.62810944684185</v>
      </c>
    </row>
    <row r="97" spans="1:7" x14ac:dyDescent="0.25">
      <c r="A97" s="126" t="s">
        <v>139</v>
      </c>
      <c r="B97" s="126" t="s">
        <v>140</v>
      </c>
      <c r="C97" s="126" t="s">
        <v>154</v>
      </c>
      <c r="D97" s="127">
        <v>4148</v>
      </c>
      <c r="E97" s="131">
        <v>4.41929004017046</v>
      </c>
      <c r="F97" s="133">
        <v>31753.417325669299</v>
      </c>
      <c r="G97" s="131">
        <v>2.2914837245328301</v>
      </c>
    </row>
    <row r="98" spans="1:7" x14ac:dyDescent="0.25">
      <c r="A98" s="126" t="s">
        <v>139</v>
      </c>
      <c r="B98" s="126" t="s">
        <v>140</v>
      </c>
      <c r="C98" s="126" t="s">
        <v>155</v>
      </c>
      <c r="D98" s="127">
        <v>4144</v>
      </c>
      <c r="E98" s="131">
        <v>6.1926477019679602</v>
      </c>
      <c r="F98" s="133">
        <v>23313.497230938199</v>
      </c>
      <c r="G98" s="131">
        <v>3.6427339423340999</v>
      </c>
    </row>
    <row r="99" spans="1:7" x14ac:dyDescent="0.25">
      <c r="A99" s="126" t="s">
        <v>139</v>
      </c>
      <c r="B99" s="126" t="s">
        <v>140</v>
      </c>
      <c r="C99" s="126" t="s">
        <v>156</v>
      </c>
      <c r="D99" s="127">
        <v>4153</v>
      </c>
      <c r="E99" s="131">
        <v>5.5903047687268002</v>
      </c>
      <c r="F99" s="133">
        <v>26021.537673478299</v>
      </c>
      <c r="G99" s="131">
        <v>2.3958449008829099</v>
      </c>
    </row>
    <row r="100" spans="1:7" x14ac:dyDescent="0.25">
      <c r="A100" s="126" t="s">
        <v>139</v>
      </c>
      <c r="B100" s="126" t="s">
        <v>140</v>
      </c>
      <c r="C100" s="126" t="s">
        <v>157</v>
      </c>
      <c r="D100" s="127">
        <v>4164</v>
      </c>
      <c r="E100" s="131">
        <v>4.0423535378988902</v>
      </c>
      <c r="F100" s="133">
        <v>28577.6819679287</v>
      </c>
      <c r="G100" s="131">
        <v>1.7575450164777799</v>
      </c>
    </row>
    <row r="101" spans="1:7" x14ac:dyDescent="0.25">
      <c r="A101" s="126" t="s">
        <v>139</v>
      </c>
      <c r="B101" s="126" t="s">
        <v>140</v>
      </c>
      <c r="C101" s="126" t="s">
        <v>158</v>
      </c>
      <c r="D101" s="127">
        <v>4140</v>
      </c>
      <c r="E101" s="131">
        <v>5.08820819743491</v>
      </c>
      <c r="F101" s="133">
        <v>32564.5324635834</v>
      </c>
      <c r="G101" s="131">
        <v>2.8493965905635501</v>
      </c>
    </row>
    <row r="102" spans="1:7" x14ac:dyDescent="0.25">
      <c r="A102" s="126" t="s">
        <v>139</v>
      </c>
      <c r="B102" s="126" t="s">
        <v>159</v>
      </c>
      <c r="C102" s="126" t="s">
        <v>160</v>
      </c>
      <c r="D102" s="127">
        <v>4189</v>
      </c>
      <c r="E102" s="131">
        <v>3.5027355801524398</v>
      </c>
      <c r="F102" s="133">
        <v>34026.574207195103</v>
      </c>
      <c r="G102" s="131">
        <v>2.0015631886585399</v>
      </c>
    </row>
    <row r="103" spans="1:7" x14ac:dyDescent="0.25">
      <c r="A103" s="126" t="s">
        <v>139</v>
      </c>
      <c r="B103" s="126" t="s">
        <v>159</v>
      </c>
      <c r="C103" s="126" t="s">
        <v>161</v>
      </c>
      <c r="D103" s="127">
        <v>4195</v>
      </c>
      <c r="E103" s="131">
        <v>3.20819674157068</v>
      </c>
      <c r="F103" s="133">
        <v>34648.524808963397</v>
      </c>
      <c r="G103" s="131">
        <v>2.56655739325655</v>
      </c>
    </row>
    <row r="104" spans="1:7" x14ac:dyDescent="0.25">
      <c r="A104" s="126" t="s">
        <v>139</v>
      </c>
      <c r="B104" s="126" t="s">
        <v>159</v>
      </c>
      <c r="C104" s="126" t="s">
        <v>162</v>
      </c>
      <c r="D104" s="127">
        <v>4193</v>
      </c>
      <c r="E104" s="131">
        <v>4.9731346251786297</v>
      </c>
      <c r="F104" s="133">
        <v>42967.883161543403</v>
      </c>
      <c r="G104" s="131">
        <v>1.9892538500714501</v>
      </c>
    </row>
    <row r="105" spans="1:7" x14ac:dyDescent="0.25">
      <c r="A105" s="126" t="s">
        <v>139</v>
      </c>
      <c r="B105" s="126" t="s">
        <v>159</v>
      </c>
      <c r="C105" s="126" t="s">
        <v>163</v>
      </c>
      <c r="D105" s="127">
        <v>4184</v>
      </c>
      <c r="E105" s="131">
        <v>4.5776028163758502</v>
      </c>
      <c r="F105" s="133">
        <v>47454.482529763001</v>
      </c>
      <c r="G105" s="131">
        <v>3.0517352109172302</v>
      </c>
    </row>
    <row r="106" spans="1:7" x14ac:dyDescent="0.25">
      <c r="A106" s="126" t="s">
        <v>139</v>
      </c>
      <c r="B106" s="126" t="s">
        <v>159</v>
      </c>
      <c r="C106" s="126" t="s">
        <v>164</v>
      </c>
      <c r="D106" s="127">
        <v>4196</v>
      </c>
      <c r="E106" s="131">
        <v>4.1625589932528699</v>
      </c>
      <c r="F106" s="133">
        <v>26957.524908685202</v>
      </c>
      <c r="G106" s="131">
        <v>1.58573675933443</v>
      </c>
    </row>
    <row r="107" spans="1:7" x14ac:dyDescent="0.25">
      <c r="A107" s="126" t="s">
        <v>139</v>
      </c>
      <c r="B107" s="126" t="s">
        <v>159</v>
      </c>
      <c r="C107" s="126" t="s">
        <v>165</v>
      </c>
      <c r="D107" s="127">
        <v>4174</v>
      </c>
      <c r="E107" s="131">
        <v>2.5277426199791</v>
      </c>
      <c r="F107" s="133">
        <v>17910.8619929948</v>
      </c>
      <c r="G107" s="131">
        <v>3.79161392996865</v>
      </c>
    </row>
    <row r="108" spans="1:7" x14ac:dyDescent="0.25">
      <c r="A108" s="126" t="s">
        <v>139</v>
      </c>
      <c r="B108" s="126" t="s">
        <v>159</v>
      </c>
      <c r="C108" s="126" t="s">
        <v>166</v>
      </c>
      <c r="D108" s="127">
        <v>4170</v>
      </c>
      <c r="E108" s="131">
        <v>4.3185030179352797</v>
      </c>
      <c r="F108" s="133">
        <v>33600.060066374499</v>
      </c>
      <c r="G108" s="131">
        <v>2.1065868380172099</v>
      </c>
    </row>
    <row r="109" spans="1:7" x14ac:dyDescent="0.25">
      <c r="A109" s="126" t="s">
        <v>139</v>
      </c>
      <c r="B109" s="126" t="s">
        <v>159</v>
      </c>
      <c r="C109" s="126" t="s">
        <v>167</v>
      </c>
      <c r="D109" s="127">
        <v>4169</v>
      </c>
      <c r="E109" s="131">
        <v>4.8923070374419098</v>
      </c>
      <c r="F109" s="133">
        <v>38966.796403484703</v>
      </c>
      <c r="G109" s="131">
        <v>2.2315786486577198</v>
      </c>
    </row>
    <row r="110" spans="1:7" x14ac:dyDescent="0.25">
      <c r="A110" s="126" t="s">
        <v>139</v>
      </c>
      <c r="B110" s="126" t="s">
        <v>159</v>
      </c>
      <c r="C110" s="126" t="s">
        <v>168</v>
      </c>
      <c r="D110" s="127">
        <v>4188</v>
      </c>
      <c r="E110" s="131">
        <v>4.00281557484176</v>
      </c>
      <c r="F110" s="133">
        <v>48177.221122866198</v>
      </c>
      <c r="G110" s="131">
        <v>2.00140778742088</v>
      </c>
    </row>
    <row r="111" spans="1:7" x14ac:dyDescent="0.25">
      <c r="A111" s="126" t="s">
        <v>139</v>
      </c>
      <c r="B111" s="126" t="s">
        <v>159</v>
      </c>
      <c r="C111" s="126" t="s">
        <v>169</v>
      </c>
      <c r="D111" s="127">
        <v>4180</v>
      </c>
      <c r="E111" s="131">
        <v>4.1215852393533101</v>
      </c>
      <c r="F111" s="133">
        <v>40960.029861435301</v>
      </c>
      <c r="G111" s="131">
        <v>2.8424725788643501</v>
      </c>
    </row>
    <row r="112" spans="1:7" x14ac:dyDescent="0.25">
      <c r="A112" s="126" t="s">
        <v>139</v>
      </c>
      <c r="B112" s="126" t="s">
        <v>159</v>
      </c>
      <c r="C112" s="126" t="s">
        <v>170</v>
      </c>
      <c r="D112" s="127">
        <v>4185</v>
      </c>
      <c r="E112" s="131">
        <v>2.10173827346456</v>
      </c>
      <c r="F112" s="133">
        <v>39032.282221484798</v>
      </c>
      <c r="G112" s="131">
        <v>2.7022349230258702</v>
      </c>
    </row>
    <row r="113" spans="1:7" x14ac:dyDescent="0.25">
      <c r="A113" s="126" t="s">
        <v>139</v>
      </c>
      <c r="B113" s="126" t="s">
        <v>159</v>
      </c>
      <c r="C113" s="126" t="s">
        <v>171</v>
      </c>
      <c r="D113" s="127">
        <v>4178</v>
      </c>
      <c r="E113" s="131">
        <v>3.5973938356722801</v>
      </c>
      <c r="F113" s="133">
        <v>28465.196314264998</v>
      </c>
      <c r="G113" s="131">
        <v>1.56977185556609</v>
      </c>
    </row>
    <row r="114" spans="1:7" x14ac:dyDescent="0.25">
      <c r="A114" s="126" t="s">
        <v>139</v>
      </c>
      <c r="B114" s="126" t="s">
        <v>159</v>
      </c>
      <c r="C114" s="126" t="s">
        <v>172</v>
      </c>
      <c r="D114" s="127">
        <v>4194</v>
      </c>
      <c r="E114" s="131">
        <v>2.4814751955576102</v>
      </c>
      <c r="F114" s="133">
        <v>88257.801121998898</v>
      </c>
      <c r="G114" s="131">
        <v>2.8123385549652902</v>
      </c>
    </row>
    <row r="115" spans="1:7" x14ac:dyDescent="0.25">
      <c r="A115" s="126" t="s">
        <v>139</v>
      </c>
      <c r="B115" s="126" t="s">
        <v>159</v>
      </c>
      <c r="C115" s="126" t="s">
        <v>173</v>
      </c>
      <c r="D115" s="127">
        <v>4181</v>
      </c>
      <c r="E115" s="131">
        <v>3.8650048858635002</v>
      </c>
      <c r="F115" s="133">
        <v>45656.928683974598</v>
      </c>
      <c r="G115" s="131">
        <v>1.9948412314134201</v>
      </c>
    </row>
    <row r="116" spans="1:7" x14ac:dyDescent="0.25">
      <c r="A116" s="126" t="s">
        <v>139</v>
      </c>
      <c r="B116" s="126" t="s">
        <v>159</v>
      </c>
      <c r="C116" s="126" t="s">
        <v>174</v>
      </c>
      <c r="D116" s="127">
        <v>4183</v>
      </c>
      <c r="E116" s="131">
        <v>4.66862783681119</v>
      </c>
      <c r="F116" s="133">
        <v>32043.763789022199</v>
      </c>
      <c r="G116" s="131">
        <v>2.54652427462428</v>
      </c>
    </row>
    <row r="117" spans="1:7" x14ac:dyDescent="0.25">
      <c r="A117" s="126" t="s">
        <v>175</v>
      </c>
      <c r="B117" s="126" t="s">
        <v>176</v>
      </c>
      <c r="C117" s="126" t="s">
        <v>177</v>
      </c>
      <c r="D117" s="127">
        <v>551110</v>
      </c>
      <c r="E117" s="131">
        <v>4.3833883868203296</v>
      </c>
      <c r="F117" s="133">
        <v>29807.041030378299</v>
      </c>
      <c r="G117" s="131">
        <v>3.7305433079322001</v>
      </c>
    </row>
    <row r="118" spans="1:7" x14ac:dyDescent="0.25">
      <c r="A118" s="126" t="s">
        <v>175</v>
      </c>
      <c r="B118" s="126" t="s">
        <v>176</v>
      </c>
      <c r="C118" s="126" t="s">
        <v>178</v>
      </c>
      <c r="D118" s="127">
        <v>451101</v>
      </c>
      <c r="E118" s="131">
        <v>8.02918427862949</v>
      </c>
      <c r="F118" s="133">
        <v>99510.4159250144</v>
      </c>
      <c r="G118" s="131">
        <v>3.6028390993850299</v>
      </c>
    </row>
    <row r="119" spans="1:7" x14ac:dyDescent="0.25">
      <c r="A119" s="126" t="s">
        <v>175</v>
      </c>
      <c r="B119" s="126" t="s">
        <v>176</v>
      </c>
      <c r="C119" s="126" t="s">
        <v>179</v>
      </c>
      <c r="D119" s="127">
        <v>551103</v>
      </c>
      <c r="E119" s="131">
        <v>6.2261957190900699</v>
      </c>
      <c r="F119" s="133">
        <v>35965.4364479203</v>
      </c>
      <c r="G119" s="131">
        <v>3.6624680700529799</v>
      </c>
    </row>
    <row r="120" spans="1:7" x14ac:dyDescent="0.25">
      <c r="A120" s="126" t="s">
        <v>175</v>
      </c>
      <c r="B120" s="126" t="s">
        <v>176</v>
      </c>
      <c r="C120" s="126" t="s">
        <v>180</v>
      </c>
      <c r="D120" s="127">
        <v>551330</v>
      </c>
      <c r="E120" s="131">
        <v>6.3734326077967296</v>
      </c>
      <c r="F120" s="133">
        <v>38686.735929326198</v>
      </c>
      <c r="G120" s="131">
        <v>2.2307014127288598</v>
      </c>
    </row>
    <row r="121" spans="1:7" x14ac:dyDescent="0.25">
      <c r="A121" s="126" t="s">
        <v>175</v>
      </c>
      <c r="B121" s="126" t="s">
        <v>176</v>
      </c>
      <c r="C121" s="126" t="s">
        <v>181</v>
      </c>
      <c r="D121" s="127">
        <v>451115</v>
      </c>
      <c r="E121" s="131">
        <v>9.7821980651561393</v>
      </c>
      <c r="F121" s="133">
        <v>50665.0396340156</v>
      </c>
      <c r="G121" s="131">
        <v>6.0717091438900201</v>
      </c>
    </row>
    <row r="122" spans="1:7" x14ac:dyDescent="0.25">
      <c r="A122" s="126" t="s">
        <v>175</v>
      </c>
      <c r="B122" s="126" t="s">
        <v>176</v>
      </c>
      <c r="C122" s="126" t="s">
        <v>182</v>
      </c>
      <c r="D122" s="127">
        <v>551128</v>
      </c>
      <c r="E122" s="131">
        <v>3.6816621911299299</v>
      </c>
      <c r="F122" s="133">
        <v>32214.544172386901</v>
      </c>
      <c r="G122" s="131">
        <v>3.0680518259416099</v>
      </c>
    </row>
    <row r="123" spans="1:7" x14ac:dyDescent="0.25">
      <c r="A123" s="126" t="s">
        <v>175</v>
      </c>
      <c r="B123" s="126" t="s">
        <v>176</v>
      </c>
      <c r="C123" s="126" t="s">
        <v>183</v>
      </c>
      <c r="D123" s="127">
        <v>451120</v>
      </c>
      <c r="E123" s="131">
        <v>3.8363966658584601</v>
      </c>
      <c r="F123" s="133">
        <v>41554.233359666898</v>
      </c>
      <c r="G123" s="131">
        <v>3.2306498238808099</v>
      </c>
    </row>
    <row r="124" spans="1:7" x14ac:dyDescent="0.25">
      <c r="A124" s="126" t="s">
        <v>175</v>
      </c>
      <c r="B124" s="126" t="s">
        <v>176</v>
      </c>
      <c r="C124" s="126" t="s">
        <v>184</v>
      </c>
      <c r="D124" s="127">
        <v>451381</v>
      </c>
      <c r="E124" s="131">
        <v>4.6981770583290796</v>
      </c>
      <c r="F124" s="133">
        <v>46288.5969189471</v>
      </c>
      <c r="G124" s="131">
        <v>2.4646174732218098</v>
      </c>
    </row>
    <row r="125" spans="1:7" x14ac:dyDescent="0.25">
      <c r="A125" s="126" t="s">
        <v>175</v>
      </c>
      <c r="B125" s="126" t="s">
        <v>176</v>
      </c>
      <c r="C125" s="126" t="s">
        <v>185</v>
      </c>
      <c r="D125" s="127">
        <v>551354</v>
      </c>
      <c r="E125" s="131">
        <v>4.3129585005770901</v>
      </c>
      <c r="F125" s="133">
        <v>42770.171797389499</v>
      </c>
      <c r="G125" s="131">
        <v>2.1564792502885402</v>
      </c>
    </row>
    <row r="126" spans="1:7" x14ac:dyDescent="0.25">
      <c r="A126" s="126" t="s">
        <v>175</v>
      </c>
      <c r="B126" s="126" t="s">
        <v>176</v>
      </c>
      <c r="C126" s="126" t="s">
        <v>186</v>
      </c>
      <c r="D126" s="127">
        <v>451166</v>
      </c>
      <c r="E126" s="131">
        <v>3.9498274129258002</v>
      </c>
      <c r="F126" s="133">
        <v>28053.254217564201</v>
      </c>
      <c r="G126" s="131">
        <v>3.1598619303406399</v>
      </c>
    </row>
    <row r="127" spans="1:7" x14ac:dyDescent="0.25">
      <c r="A127" s="126" t="s">
        <v>175</v>
      </c>
      <c r="B127" s="126" t="s">
        <v>187</v>
      </c>
      <c r="C127" s="126" t="s">
        <v>188</v>
      </c>
      <c r="D127" s="127">
        <v>508815</v>
      </c>
      <c r="E127" s="131">
        <v>4.4499876513070902</v>
      </c>
      <c r="F127" s="133">
        <v>44499.8765130709</v>
      </c>
      <c r="G127" s="131">
        <v>4.4499876513070902</v>
      </c>
    </row>
    <row r="128" spans="1:7" x14ac:dyDescent="0.25">
      <c r="A128" s="126" t="s">
        <v>175</v>
      </c>
      <c r="B128" s="126" t="s">
        <v>187</v>
      </c>
      <c r="C128" s="126" t="s">
        <v>189</v>
      </c>
      <c r="D128" s="127">
        <v>408801</v>
      </c>
      <c r="E128" s="131">
        <v>4.3971907382905</v>
      </c>
      <c r="F128" s="133">
        <v>44710.635426937799</v>
      </c>
      <c r="G128" s="131">
        <v>2.4624268134426801</v>
      </c>
    </row>
    <row r="129" spans="1:7" x14ac:dyDescent="0.25">
      <c r="A129" s="126" t="s">
        <v>175</v>
      </c>
      <c r="B129" s="126" t="s">
        <v>187</v>
      </c>
      <c r="C129" s="126" t="s">
        <v>187</v>
      </c>
      <c r="D129" s="127">
        <v>408822</v>
      </c>
      <c r="E129" s="131">
        <v>7.5827367317516998</v>
      </c>
      <c r="F129" s="133">
        <v>71253.653098365205</v>
      </c>
      <c r="G129" s="131">
        <v>3.1293834131038798</v>
      </c>
    </row>
    <row r="130" spans="1:7" x14ac:dyDescent="0.25">
      <c r="A130" s="126" t="s">
        <v>175</v>
      </c>
      <c r="B130" s="126" t="s">
        <v>187</v>
      </c>
      <c r="C130" s="126" t="s">
        <v>190</v>
      </c>
      <c r="D130" s="127">
        <v>508817</v>
      </c>
      <c r="E130" s="131">
        <v>3.1275205291729802</v>
      </c>
      <c r="F130" s="133">
        <v>50032.8224174977</v>
      </c>
      <c r="G130" s="131">
        <v>3.1275205291729802</v>
      </c>
    </row>
    <row r="131" spans="1:7" x14ac:dyDescent="0.25">
      <c r="A131" s="126" t="s">
        <v>175</v>
      </c>
      <c r="B131" s="126" t="s">
        <v>187</v>
      </c>
      <c r="C131" s="126" t="s">
        <v>191</v>
      </c>
      <c r="D131" s="127">
        <v>508802</v>
      </c>
      <c r="E131" s="131">
        <v>6.2762240180665101</v>
      </c>
      <c r="F131" s="133">
        <v>34328.216585772498</v>
      </c>
      <c r="G131" s="131">
        <v>2.7287930513332701</v>
      </c>
    </row>
    <row r="132" spans="1:7" x14ac:dyDescent="0.25">
      <c r="A132" s="126" t="s">
        <v>175</v>
      </c>
      <c r="B132" s="126" t="s">
        <v>187</v>
      </c>
      <c r="C132" s="126" t="s">
        <v>192</v>
      </c>
      <c r="D132" s="127">
        <v>508839</v>
      </c>
      <c r="E132" s="131">
        <v>8.6861210849868407</v>
      </c>
      <c r="F132" s="133">
        <v>39973.529233109402</v>
      </c>
      <c r="G132" s="131">
        <v>2.4817488814248101</v>
      </c>
    </row>
    <row r="133" spans="1:7" x14ac:dyDescent="0.25">
      <c r="A133" s="126" t="s">
        <v>175</v>
      </c>
      <c r="B133" s="126" t="s">
        <v>187</v>
      </c>
      <c r="C133" s="126" t="s">
        <v>193</v>
      </c>
      <c r="D133" s="127">
        <v>508819</v>
      </c>
      <c r="E133" s="131">
        <v>4.0930670505103004</v>
      </c>
      <c r="F133" s="133">
        <v>61779.730793639901</v>
      </c>
      <c r="G133" s="131">
        <v>3.5814336691965201</v>
      </c>
    </row>
    <row r="134" spans="1:7" x14ac:dyDescent="0.25">
      <c r="A134" s="126" t="s">
        <v>175</v>
      </c>
      <c r="B134" s="126" t="s">
        <v>187</v>
      </c>
      <c r="C134" s="126" t="s">
        <v>194</v>
      </c>
      <c r="D134" s="127">
        <v>408840</v>
      </c>
      <c r="E134" s="131">
        <v>5.1749146803762098</v>
      </c>
      <c r="F134" s="133">
        <v>34504.995626895601</v>
      </c>
      <c r="G134" s="131">
        <v>1.8362600478754301</v>
      </c>
    </row>
    <row r="135" spans="1:7" x14ac:dyDescent="0.25">
      <c r="A135" s="126" t="s">
        <v>175</v>
      </c>
      <c r="B135" s="126" t="s">
        <v>187</v>
      </c>
      <c r="C135" s="126" t="s">
        <v>195</v>
      </c>
      <c r="D135" s="127">
        <v>408862</v>
      </c>
      <c r="E135" s="131">
        <v>5.1637322223059403</v>
      </c>
      <c r="F135" s="133">
        <v>48487.4455674528</v>
      </c>
      <c r="G135" s="131">
        <v>3.0982393333835598</v>
      </c>
    </row>
    <row r="136" spans="1:7" x14ac:dyDescent="0.25">
      <c r="A136" s="126" t="s">
        <v>175</v>
      </c>
      <c r="B136" s="126" t="s">
        <v>187</v>
      </c>
      <c r="C136" s="126" t="s">
        <v>196</v>
      </c>
      <c r="D136" s="127">
        <v>508860</v>
      </c>
      <c r="E136" s="131">
        <v>3.7761049361279801</v>
      </c>
      <c r="F136" s="133">
        <v>45313.259233535799</v>
      </c>
      <c r="G136" s="131">
        <v>3.59629041535998</v>
      </c>
    </row>
    <row r="137" spans="1:7" x14ac:dyDescent="0.25">
      <c r="A137" s="126" t="s">
        <v>175</v>
      </c>
      <c r="B137" s="126" t="s">
        <v>187</v>
      </c>
      <c r="C137" s="126" t="s">
        <v>197</v>
      </c>
      <c r="D137" s="127">
        <v>408806</v>
      </c>
      <c r="E137" s="131">
        <v>4.4831826295103001</v>
      </c>
      <c r="F137" s="133">
        <v>70883.025788183601</v>
      </c>
      <c r="G137" s="131">
        <v>2.06916121362014</v>
      </c>
    </row>
    <row r="138" spans="1:7" x14ac:dyDescent="0.25">
      <c r="A138" s="126" t="s">
        <v>175</v>
      </c>
      <c r="B138" s="126" t="s">
        <v>187</v>
      </c>
      <c r="C138" s="126" t="s">
        <v>198</v>
      </c>
      <c r="D138" s="127">
        <v>508833</v>
      </c>
      <c r="E138" s="131">
        <v>6.8350633945877703</v>
      </c>
      <c r="F138" s="133">
        <v>47503.690592384999</v>
      </c>
      <c r="G138" s="131">
        <v>3.0757785275645002</v>
      </c>
    </row>
    <row r="139" spans="1:7" x14ac:dyDescent="0.25">
      <c r="A139" s="126" t="s">
        <v>175</v>
      </c>
      <c r="B139" s="126" t="s">
        <v>187</v>
      </c>
      <c r="C139" s="126" t="s">
        <v>199</v>
      </c>
      <c r="D139" s="127">
        <v>508820</v>
      </c>
      <c r="E139" s="131">
        <v>16.513897861146202</v>
      </c>
      <c r="F139" s="133">
        <v>52703.929344083597</v>
      </c>
      <c r="G139" s="131">
        <v>5.2703929344083598</v>
      </c>
    </row>
    <row r="140" spans="1:7" x14ac:dyDescent="0.25">
      <c r="A140" s="126" t="s">
        <v>175</v>
      </c>
      <c r="B140" s="126" t="s">
        <v>187</v>
      </c>
      <c r="C140" s="126" t="s">
        <v>200</v>
      </c>
      <c r="D140" s="127">
        <v>408814</v>
      </c>
      <c r="E140" s="131">
        <v>14.4098610124466</v>
      </c>
      <c r="F140" s="133">
        <v>119809.988840153</v>
      </c>
      <c r="G140" s="131">
        <v>6.4043826721984898</v>
      </c>
    </row>
    <row r="141" spans="1:7" x14ac:dyDescent="0.25">
      <c r="A141" s="126" t="s">
        <v>175</v>
      </c>
      <c r="B141" s="126" t="s">
        <v>201</v>
      </c>
      <c r="C141" s="126" t="s">
        <v>202</v>
      </c>
      <c r="D141" s="127">
        <v>551367</v>
      </c>
      <c r="E141" s="131">
        <v>9.79061008660406</v>
      </c>
      <c r="F141" s="133">
        <v>60960.402426025299</v>
      </c>
      <c r="G141" s="131">
        <v>3.69456984400153</v>
      </c>
    </row>
    <row r="142" spans="1:7" x14ac:dyDescent="0.25">
      <c r="A142" s="126" t="s">
        <v>175</v>
      </c>
      <c r="B142" s="126" t="s">
        <v>201</v>
      </c>
      <c r="C142" s="126" t="s">
        <v>203</v>
      </c>
      <c r="D142" s="127">
        <v>551340</v>
      </c>
      <c r="E142" s="131">
        <v>5.01769911499985</v>
      </c>
      <c r="F142" s="133">
        <v>37699.6460173655</v>
      </c>
      <c r="G142" s="131">
        <v>3.0106194689999102</v>
      </c>
    </row>
    <row r="143" spans="1:7" x14ac:dyDescent="0.25">
      <c r="A143" s="126" t="s">
        <v>175</v>
      </c>
      <c r="B143" s="126" t="s">
        <v>201</v>
      </c>
      <c r="C143" s="126" t="s">
        <v>204</v>
      </c>
      <c r="D143" s="127">
        <v>551369</v>
      </c>
      <c r="E143" s="131">
        <v>3.2481123171874402</v>
      </c>
      <c r="F143" s="133">
        <v>59908.070749040497</v>
      </c>
      <c r="G143" s="131">
        <v>3.7609721567433501</v>
      </c>
    </row>
    <row r="144" spans="1:7" x14ac:dyDescent="0.25">
      <c r="A144" s="126" t="s">
        <v>175</v>
      </c>
      <c r="B144" s="126" t="s">
        <v>201</v>
      </c>
      <c r="C144" s="126" t="s">
        <v>205</v>
      </c>
      <c r="D144" s="127">
        <v>551365</v>
      </c>
      <c r="E144" s="131">
        <v>5.8092616689577303</v>
      </c>
      <c r="F144" s="133">
        <v>32306.990700913298</v>
      </c>
      <c r="G144" s="131">
        <v>2.9983286033330199</v>
      </c>
    </row>
    <row r="145" spans="1:7" x14ac:dyDescent="0.25">
      <c r="A145" s="126" t="s">
        <v>175</v>
      </c>
      <c r="B145" s="126" t="s">
        <v>201</v>
      </c>
      <c r="C145" s="126" t="s">
        <v>206</v>
      </c>
      <c r="D145" s="127">
        <v>451370</v>
      </c>
      <c r="E145" s="131">
        <v>6.1153793366229499</v>
      </c>
      <c r="F145" s="133">
        <v>25468.202868059001</v>
      </c>
      <c r="G145" s="131">
        <v>1.88165518049937</v>
      </c>
    </row>
    <row r="146" spans="1:7" x14ac:dyDescent="0.25">
      <c r="A146" s="126" t="s">
        <v>175</v>
      </c>
      <c r="B146" s="126" t="s">
        <v>201</v>
      </c>
      <c r="C146" s="126" t="s">
        <v>207</v>
      </c>
      <c r="D146" s="127">
        <v>551314</v>
      </c>
      <c r="E146" s="131">
        <v>5.7068980912925102</v>
      </c>
      <c r="F146" s="133">
        <v>34664.121739702699</v>
      </c>
      <c r="G146" s="131">
        <v>5.0727983033711199</v>
      </c>
    </row>
    <row r="147" spans="1:7" x14ac:dyDescent="0.25">
      <c r="A147" s="126" t="s">
        <v>175</v>
      </c>
      <c r="B147" s="126" t="s">
        <v>201</v>
      </c>
      <c r="C147" s="126" t="s">
        <v>208</v>
      </c>
      <c r="D147" s="127">
        <v>451361</v>
      </c>
      <c r="E147" s="131">
        <v>3.96845940310227</v>
      </c>
      <c r="F147" s="133">
        <v>30953.983344197699</v>
      </c>
      <c r="G147" s="131">
        <v>4.2330233633090799</v>
      </c>
    </row>
    <row r="148" spans="1:7" x14ac:dyDescent="0.25">
      <c r="A148" s="126" t="s">
        <v>175</v>
      </c>
      <c r="B148" s="126" t="s">
        <v>201</v>
      </c>
      <c r="C148" s="126" t="s">
        <v>209</v>
      </c>
      <c r="D148" s="127">
        <v>451350</v>
      </c>
      <c r="E148" s="131">
        <v>9.5984374106890797</v>
      </c>
      <c r="F148" s="133">
        <v>34903.4087661421</v>
      </c>
      <c r="G148" s="131">
        <v>2.9917207513836099</v>
      </c>
    </row>
    <row r="149" spans="1:7" x14ac:dyDescent="0.25">
      <c r="A149" s="126" t="s">
        <v>175</v>
      </c>
      <c r="B149" s="126" t="s">
        <v>201</v>
      </c>
      <c r="C149" s="126" t="s">
        <v>210</v>
      </c>
      <c r="D149" s="127">
        <v>551310</v>
      </c>
      <c r="E149" s="131">
        <v>5.5467580720639296</v>
      </c>
      <c r="F149" s="133">
        <v>38731.252889053198</v>
      </c>
      <c r="G149" s="131">
        <v>4.32917703185477</v>
      </c>
    </row>
    <row r="150" spans="1:7" x14ac:dyDescent="0.25">
      <c r="A150" s="126" t="s">
        <v>175</v>
      </c>
      <c r="B150" s="126" t="s">
        <v>201</v>
      </c>
      <c r="C150" s="126" t="s">
        <v>211</v>
      </c>
      <c r="D150" s="127">
        <v>551309</v>
      </c>
      <c r="E150" s="131">
        <v>5.5235015445555797</v>
      </c>
      <c r="F150" s="133">
        <v>45257.077171519901</v>
      </c>
      <c r="G150" s="131">
        <v>3.56354938358424</v>
      </c>
    </row>
    <row r="151" spans="1:7" x14ac:dyDescent="0.25">
      <c r="A151" s="126" t="s">
        <v>175</v>
      </c>
      <c r="B151" s="126" t="s">
        <v>201</v>
      </c>
      <c r="C151" s="126" t="s">
        <v>212</v>
      </c>
      <c r="D151" s="127">
        <v>551305</v>
      </c>
      <c r="E151" s="131">
        <v>5.5033393900257899</v>
      </c>
      <c r="F151" s="133">
        <v>26885.826337126</v>
      </c>
      <c r="G151" s="131">
        <v>3.7583781200176101</v>
      </c>
    </row>
    <row r="152" spans="1:7" x14ac:dyDescent="0.25">
      <c r="A152" s="126" t="s">
        <v>175</v>
      </c>
      <c r="B152" s="126" t="s">
        <v>201</v>
      </c>
      <c r="C152" s="126" t="s">
        <v>213</v>
      </c>
      <c r="D152" s="127">
        <v>451301</v>
      </c>
      <c r="E152" s="131">
        <v>4.4128190590714196</v>
      </c>
      <c r="F152" s="133">
        <v>41588.928423580001</v>
      </c>
      <c r="G152" s="131">
        <v>2.6476914354428498</v>
      </c>
    </row>
    <row r="153" spans="1:7" x14ac:dyDescent="0.25">
      <c r="A153" s="126" t="s">
        <v>175</v>
      </c>
      <c r="B153" s="126" t="s">
        <v>201</v>
      </c>
      <c r="C153" s="126" t="s">
        <v>214</v>
      </c>
      <c r="D153" s="127">
        <v>551341</v>
      </c>
      <c r="E153" s="131">
        <v>4.8216579447175496</v>
      </c>
      <c r="F153" s="133">
        <v>41837.155089549196</v>
      </c>
      <c r="G153" s="131">
        <v>2.9671741198261898</v>
      </c>
    </row>
    <row r="154" spans="1:7" x14ac:dyDescent="0.25">
      <c r="A154" s="126" t="s">
        <v>175</v>
      </c>
      <c r="B154" s="126" t="s">
        <v>201</v>
      </c>
      <c r="C154" s="126" t="s">
        <v>215</v>
      </c>
      <c r="D154" s="127">
        <v>551307</v>
      </c>
      <c r="E154" s="131">
        <v>6.3805168670755501</v>
      </c>
      <c r="F154" s="133">
        <v>30695.459522687801</v>
      </c>
      <c r="G154" s="131">
        <v>3.1040352326313498</v>
      </c>
    </row>
    <row r="155" spans="1:7" x14ac:dyDescent="0.25">
      <c r="A155" s="126" t="s">
        <v>175</v>
      </c>
      <c r="B155" s="126" t="s">
        <v>201</v>
      </c>
      <c r="C155" s="126" t="s">
        <v>216</v>
      </c>
      <c r="D155" s="127">
        <v>551306</v>
      </c>
      <c r="E155" s="131">
        <v>5.1920075062916196</v>
      </c>
      <c r="F155" s="133">
        <v>61489.657525492898</v>
      </c>
      <c r="G155" s="131">
        <v>3.2577302000261099</v>
      </c>
    </row>
    <row r="156" spans="1:7" x14ac:dyDescent="0.25">
      <c r="A156" s="126" t="s">
        <v>175</v>
      </c>
      <c r="B156" s="126" t="s">
        <v>201</v>
      </c>
      <c r="C156" s="126" t="s">
        <v>217</v>
      </c>
      <c r="D156" s="127">
        <v>551349</v>
      </c>
      <c r="E156" s="131">
        <v>4.2737851918469003</v>
      </c>
      <c r="F156" s="133">
        <v>86081.156739116195</v>
      </c>
      <c r="G156" s="131">
        <v>4.9860827238213803</v>
      </c>
    </row>
    <row r="157" spans="1:7" x14ac:dyDescent="0.25">
      <c r="A157" s="126" t="s">
        <v>175</v>
      </c>
      <c r="B157" s="126" t="s">
        <v>201</v>
      </c>
      <c r="C157" s="126" t="s">
        <v>218</v>
      </c>
      <c r="D157" s="127">
        <v>451308</v>
      </c>
      <c r="E157" s="131">
        <v>5.4019706774535603</v>
      </c>
      <c r="F157" s="133">
        <v>30999.945364932399</v>
      </c>
      <c r="G157" s="131">
        <v>1.96435297361948</v>
      </c>
    </row>
    <row r="158" spans="1:7" x14ac:dyDescent="0.25">
      <c r="A158" s="126" t="s">
        <v>175</v>
      </c>
      <c r="B158" s="126" t="s">
        <v>201</v>
      </c>
      <c r="C158" s="126" t="s">
        <v>219</v>
      </c>
      <c r="D158" s="127">
        <v>451336</v>
      </c>
      <c r="E158" s="131">
        <v>6.5114141333394997</v>
      </c>
      <c r="F158" s="133">
        <v>63439.205267095997</v>
      </c>
      <c r="G158" s="131">
        <v>3.2056192656440601</v>
      </c>
    </row>
    <row r="159" spans="1:7" x14ac:dyDescent="0.25">
      <c r="A159" s="126" t="s">
        <v>220</v>
      </c>
      <c r="B159" s="126" t="s">
        <v>221</v>
      </c>
      <c r="C159" s="126" t="s">
        <v>222</v>
      </c>
      <c r="D159" s="127">
        <v>554116</v>
      </c>
      <c r="E159" s="131">
        <v>4.3962783483447101</v>
      </c>
      <c r="F159" s="133">
        <v>42563.967645337398</v>
      </c>
      <c r="G159" s="131">
        <v>1.9983083401566899</v>
      </c>
    </row>
    <row r="160" spans="1:7" x14ac:dyDescent="0.25">
      <c r="A160" s="126" t="s">
        <v>220</v>
      </c>
      <c r="B160" s="126" t="s">
        <v>221</v>
      </c>
      <c r="C160" s="126" t="s">
        <v>223</v>
      </c>
      <c r="D160" s="127">
        <v>454161</v>
      </c>
      <c r="E160" s="131">
        <v>6.1834143206724503</v>
      </c>
      <c r="F160" s="133">
        <v>63143.5721216905</v>
      </c>
      <c r="G160" s="131">
        <v>3.6373025415720299</v>
      </c>
    </row>
    <row r="161" spans="1:7" x14ac:dyDescent="0.25">
      <c r="A161" s="126" t="s">
        <v>220</v>
      </c>
      <c r="B161" s="126" t="s">
        <v>221</v>
      </c>
      <c r="C161" s="126" t="s">
        <v>224</v>
      </c>
      <c r="D161" s="127">
        <v>554166</v>
      </c>
      <c r="E161" s="131">
        <v>2.3814011539159901</v>
      </c>
      <c r="F161" s="133">
        <v>62502.6210550873</v>
      </c>
      <c r="G161" s="131">
        <v>2.5645858580633698</v>
      </c>
    </row>
    <row r="162" spans="1:7" x14ac:dyDescent="0.25">
      <c r="A162" s="126" t="s">
        <v>220</v>
      </c>
      <c r="B162" s="126" t="s">
        <v>221</v>
      </c>
      <c r="C162" s="126" t="s">
        <v>225</v>
      </c>
      <c r="D162" s="127">
        <v>454171</v>
      </c>
      <c r="E162" s="131">
        <v>5.5162162918463498</v>
      </c>
      <c r="F162" s="133">
        <v>35982.703196043898</v>
      </c>
      <c r="G162" s="131">
        <v>4.2432433014202697</v>
      </c>
    </row>
    <row r="163" spans="1:7" x14ac:dyDescent="0.25">
      <c r="A163" s="126" t="s">
        <v>220</v>
      </c>
      <c r="B163" s="126" t="s">
        <v>221</v>
      </c>
      <c r="C163" s="126" t="s">
        <v>226</v>
      </c>
      <c r="D163" s="127">
        <v>554266</v>
      </c>
      <c r="E163" s="131">
        <v>4.4043417154857796</v>
      </c>
      <c r="F163" s="133">
        <v>45050.123832683101</v>
      </c>
      <c r="G163" s="131">
        <v>5.6627250627674304</v>
      </c>
    </row>
    <row r="164" spans="1:7" x14ac:dyDescent="0.25">
      <c r="A164" s="126" t="s">
        <v>220</v>
      </c>
      <c r="B164" s="126" t="s">
        <v>221</v>
      </c>
      <c r="C164" s="126" t="s">
        <v>227</v>
      </c>
      <c r="D164" s="127">
        <v>554296</v>
      </c>
      <c r="E164" s="131">
        <v>2.2926547696355901</v>
      </c>
      <c r="F164" s="133">
        <v>57990.679467253103</v>
      </c>
      <c r="G164" s="131">
        <v>2.42751681490827</v>
      </c>
    </row>
    <row r="165" spans="1:7" x14ac:dyDescent="0.25">
      <c r="A165" s="126" t="s">
        <v>220</v>
      </c>
      <c r="B165" s="126" t="s">
        <v>221</v>
      </c>
      <c r="C165" s="126" t="s">
        <v>228</v>
      </c>
      <c r="D165" s="127">
        <v>554356</v>
      </c>
      <c r="E165" s="131">
        <v>3.3419786514904999</v>
      </c>
      <c r="F165" s="133">
        <v>35424.973705799297</v>
      </c>
      <c r="G165" s="131">
        <v>2.78498220957542</v>
      </c>
    </row>
    <row r="166" spans="1:7" x14ac:dyDescent="0.25">
      <c r="A166" s="126" t="s">
        <v>220</v>
      </c>
      <c r="B166" s="126" t="s">
        <v>221</v>
      </c>
      <c r="C166" s="126" t="s">
        <v>229</v>
      </c>
      <c r="D166" s="127">
        <v>454426</v>
      </c>
      <c r="E166" s="131">
        <v>4.83639116388962</v>
      </c>
      <c r="F166" s="133">
        <v>38050.307481901596</v>
      </c>
      <c r="G166" s="131">
        <v>3.6272933729172201</v>
      </c>
    </row>
    <row r="167" spans="1:7" x14ac:dyDescent="0.25">
      <c r="A167" s="126" t="s">
        <v>220</v>
      </c>
      <c r="B167" s="126" t="s">
        <v>221</v>
      </c>
      <c r="C167" s="126" t="s">
        <v>230</v>
      </c>
      <c r="D167" s="127">
        <v>554431</v>
      </c>
      <c r="E167" s="131">
        <v>9.4571467275169105</v>
      </c>
      <c r="F167" s="133">
        <v>37058.920661012802</v>
      </c>
      <c r="G167" s="131">
        <v>2.9098913007744298</v>
      </c>
    </row>
    <row r="168" spans="1:7" x14ac:dyDescent="0.25">
      <c r="A168" s="126" t="s">
        <v>220</v>
      </c>
      <c r="B168" s="126" t="s">
        <v>221</v>
      </c>
      <c r="C168" s="126" t="s">
        <v>231</v>
      </c>
      <c r="D168" s="127">
        <v>554476</v>
      </c>
      <c r="E168" s="131">
        <v>4.2080315952451404</v>
      </c>
      <c r="F168" s="133">
        <v>72279.130930093001</v>
      </c>
      <c r="G168" s="131">
        <v>2.4753127030853799</v>
      </c>
    </row>
    <row r="169" spans="1:7" x14ac:dyDescent="0.25">
      <c r="A169" s="126" t="s">
        <v>220</v>
      </c>
      <c r="B169" s="126" t="s">
        <v>221</v>
      </c>
      <c r="C169" s="126" t="s">
        <v>232</v>
      </c>
      <c r="D169" s="127">
        <v>554471</v>
      </c>
      <c r="E169" s="131">
        <v>5.9092662046511801</v>
      </c>
      <c r="F169" s="133">
        <v>68493.767372093207</v>
      </c>
      <c r="G169" s="131">
        <v>5.3720601860465296</v>
      </c>
    </row>
    <row r="170" spans="1:7" x14ac:dyDescent="0.25">
      <c r="A170" s="126" t="s">
        <v>220</v>
      </c>
      <c r="B170" s="126" t="s">
        <v>221</v>
      </c>
      <c r="C170" s="126" t="s">
        <v>233</v>
      </c>
      <c r="D170" s="127">
        <v>454481</v>
      </c>
      <c r="E170" s="131">
        <v>3.84643513805131</v>
      </c>
      <c r="F170" s="133">
        <v>30874.854048745601</v>
      </c>
      <c r="G170" s="131">
        <v>3.0771481104410499</v>
      </c>
    </row>
    <row r="171" spans="1:7" x14ac:dyDescent="0.25">
      <c r="A171" s="126" t="s">
        <v>220</v>
      </c>
      <c r="B171" s="126" t="s">
        <v>221</v>
      </c>
      <c r="C171" s="126" t="s">
        <v>234</v>
      </c>
      <c r="D171" s="127">
        <v>554486</v>
      </c>
      <c r="E171" s="131">
        <v>4.1050162593632402</v>
      </c>
      <c r="F171" s="133">
        <v>33682.184692211202</v>
      </c>
      <c r="G171" s="131">
        <v>1.6841092346105599</v>
      </c>
    </row>
    <row r="172" spans="1:7" x14ac:dyDescent="0.25">
      <c r="A172" s="126" t="s">
        <v>220</v>
      </c>
      <c r="B172" s="126" t="s">
        <v>221</v>
      </c>
      <c r="C172" s="126" t="s">
        <v>235</v>
      </c>
      <c r="D172" s="127">
        <v>554491</v>
      </c>
      <c r="E172" s="131">
        <v>3.1806189207796902</v>
      </c>
      <c r="F172" s="133">
        <v>43559.333410296997</v>
      </c>
      <c r="G172" s="131">
        <v>2.42332870154643</v>
      </c>
    </row>
    <row r="173" spans="1:7" x14ac:dyDescent="0.25">
      <c r="A173" s="126" t="s">
        <v>220</v>
      </c>
      <c r="B173" s="126" t="s">
        <v>221</v>
      </c>
      <c r="C173" s="126" t="s">
        <v>236</v>
      </c>
      <c r="D173" s="127">
        <v>554601</v>
      </c>
      <c r="E173" s="131">
        <v>2.76021068422504</v>
      </c>
      <c r="F173" s="133">
        <v>17815.905325452499</v>
      </c>
      <c r="G173" s="131">
        <v>2.0074259521636599</v>
      </c>
    </row>
    <row r="174" spans="1:7" x14ac:dyDescent="0.25">
      <c r="A174" s="126" t="s">
        <v>220</v>
      </c>
      <c r="B174" s="126" t="s">
        <v>221</v>
      </c>
      <c r="C174" s="126" t="s">
        <v>237</v>
      </c>
      <c r="D174" s="127">
        <v>554611</v>
      </c>
      <c r="E174" s="131">
        <v>4.8306524022976696</v>
      </c>
      <c r="F174" s="133">
        <v>37712.403582075603</v>
      </c>
      <c r="G174" s="131">
        <v>2.99833597383993</v>
      </c>
    </row>
    <row r="175" spans="1:7" x14ac:dyDescent="0.25">
      <c r="A175" s="126" t="s">
        <v>220</v>
      </c>
      <c r="B175" s="126" t="s">
        <v>221</v>
      </c>
      <c r="C175" s="126" t="s">
        <v>238</v>
      </c>
      <c r="D175" s="127">
        <v>554636</v>
      </c>
      <c r="E175" s="131">
        <v>3.6946863339462999</v>
      </c>
      <c r="F175" s="133">
        <v>42119.424206987802</v>
      </c>
      <c r="G175" s="131">
        <v>3.6946863339462999</v>
      </c>
    </row>
    <row r="176" spans="1:7" x14ac:dyDescent="0.25">
      <c r="A176" s="126" t="s">
        <v>220</v>
      </c>
      <c r="B176" s="126" t="s">
        <v>221</v>
      </c>
      <c r="C176" s="126" t="s">
        <v>239</v>
      </c>
      <c r="D176" s="127">
        <v>454671</v>
      </c>
      <c r="E176" s="131">
        <v>3.4293546977133098</v>
      </c>
      <c r="F176" s="133">
        <v>35665.288856218503</v>
      </c>
      <c r="G176" s="131">
        <v>2.7434837581706502</v>
      </c>
    </row>
    <row r="177" spans="1:7" x14ac:dyDescent="0.25">
      <c r="A177" s="126" t="s">
        <v>220</v>
      </c>
      <c r="B177" s="126" t="s">
        <v>240</v>
      </c>
      <c r="C177" s="126" t="s">
        <v>241</v>
      </c>
      <c r="D177" s="127">
        <v>554184</v>
      </c>
      <c r="E177" s="131">
        <v>6.2889301167370597</v>
      </c>
      <c r="F177" s="133">
        <v>45531.854045176296</v>
      </c>
      <c r="G177" s="131">
        <v>1.5093432280168899</v>
      </c>
    </row>
    <row r="178" spans="1:7" x14ac:dyDescent="0.25">
      <c r="A178" s="126" t="s">
        <v>220</v>
      </c>
      <c r="B178" s="126" t="s">
        <v>240</v>
      </c>
      <c r="C178" s="126" t="s">
        <v>242</v>
      </c>
      <c r="D178" s="127">
        <v>554506</v>
      </c>
      <c r="E178" s="131">
        <v>5.5326460339765902</v>
      </c>
      <c r="F178" s="133">
        <v>43517.1227706918</v>
      </c>
      <c r="G178" s="131">
        <v>3.05249436357329</v>
      </c>
    </row>
    <row r="179" spans="1:7" x14ac:dyDescent="0.25">
      <c r="A179" s="126" t="s">
        <v>220</v>
      </c>
      <c r="B179" s="126" t="s">
        <v>240</v>
      </c>
      <c r="C179" s="126" t="s">
        <v>243</v>
      </c>
      <c r="D179" s="127">
        <v>554196</v>
      </c>
      <c r="E179" s="131">
        <v>5.2026806086263502</v>
      </c>
      <c r="F179" s="133">
        <v>67477.190924002396</v>
      </c>
      <c r="G179" s="131">
        <v>1.89188385768231</v>
      </c>
    </row>
    <row r="180" spans="1:7" x14ac:dyDescent="0.25">
      <c r="A180" s="126" t="s">
        <v>220</v>
      </c>
      <c r="B180" s="126" t="s">
        <v>240</v>
      </c>
      <c r="C180" s="126" t="s">
        <v>244</v>
      </c>
      <c r="D180" s="127">
        <v>554257</v>
      </c>
      <c r="E180" s="131">
        <v>4.5836242592011898</v>
      </c>
      <c r="F180" s="133">
        <v>47068.091611672302</v>
      </c>
      <c r="G180" s="131">
        <v>2.0053356134005198</v>
      </c>
    </row>
    <row r="181" spans="1:7" x14ac:dyDescent="0.25">
      <c r="A181" s="126" t="s">
        <v>220</v>
      </c>
      <c r="B181" s="126" t="s">
        <v>240</v>
      </c>
      <c r="C181" s="126" t="s">
        <v>245</v>
      </c>
      <c r="D181" s="127">
        <v>554321</v>
      </c>
      <c r="E181" s="131">
        <v>7.4970465312850196</v>
      </c>
      <c r="F181" s="133">
        <v>69012.2862274605</v>
      </c>
      <c r="G181" s="131">
        <v>3.1566511710673799</v>
      </c>
    </row>
    <row r="182" spans="1:7" x14ac:dyDescent="0.25">
      <c r="A182" s="126" t="s">
        <v>220</v>
      </c>
      <c r="B182" s="126" t="s">
        <v>240</v>
      </c>
      <c r="C182" s="126" t="s">
        <v>246</v>
      </c>
      <c r="D182" s="127">
        <v>454355</v>
      </c>
      <c r="E182" s="131">
        <v>7.9108671510364399</v>
      </c>
      <c r="F182" s="133">
        <v>47495.089894150296</v>
      </c>
      <c r="G182" s="131">
        <v>1.8771549171950901</v>
      </c>
    </row>
    <row r="183" spans="1:7" x14ac:dyDescent="0.25">
      <c r="A183" s="126" t="s">
        <v>220</v>
      </c>
      <c r="B183" s="126" t="s">
        <v>240</v>
      </c>
      <c r="C183" s="126" t="s">
        <v>247</v>
      </c>
      <c r="D183" s="127">
        <v>554357</v>
      </c>
      <c r="E183" s="131">
        <v>3.0339077768893898</v>
      </c>
      <c r="F183" s="133">
        <v>28765.940403099401</v>
      </c>
      <c r="G183" s="131">
        <v>2.24733909399214</v>
      </c>
    </row>
    <row r="184" spans="1:7" x14ac:dyDescent="0.25">
      <c r="A184" s="126" t="s">
        <v>220</v>
      </c>
      <c r="B184" s="126" t="s">
        <v>240</v>
      </c>
      <c r="C184" s="126" t="s">
        <v>248</v>
      </c>
      <c r="D184" s="127">
        <v>554381</v>
      </c>
      <c r="E184" s="131">
        <v>4.2035840075540802</v>
      </c>
      <c r="F184" s="133">
        <v>35464.9745479431</v>
      </c>
      <c r="G184" s="131">
        <v>2.4336538991102601</v>
      </c>
    </row>
    <row r="185" spans="1:7" x14ac:dyDescent="0.25">
      <c r="A185" s="126" t="s">
        <v>220</v>
      </c>
      <c r="B185" s="126" t="s">
        <v>240</v>
      </c>
      <c r="C185" s="126" t="s">
        <v>249</v>
      </c>
      <c r="D185" s="127">
        <v>554376</v>
      </c>
      <c r="E185" s="131">
        <v>2.8012591880782298</v>
      </c>
      <c r="F185" s="133">
        <v>39711.968489815001</v>
      </c>
      <c r="G185" s="131">
        <v>2.63647923583834</v>
      </c>
    </row>
    <row r="186" spans="1:7" x14ac:dyDescent="0.25">
      <c r="A186" s="126" t="s">
        <v>220</v>
      </c>
      <c r="B186" s="126" t="s">
        <v>240</v>
      </c>
      <c r="C186" s="126" t="s">
        <v>250</v>
      </c>
      <c r="D186" s="127">
        <v>554416</v>
      </c>
      <c r="E186" s="131">
        <v>3.3126627247935598</v>
      </c>
      <c r="F186" s="133">
        <v>29049.503894343499</v>
      </c>
      <c r="G186" s="131">
        <v>3.5674829343930599</v>
      </c>
    </row>
    <row r="187" spans="1:7" x14ac:dyDescent="0.25">
      <c r="A187" s="126" t="s">
        <v>220</v>
      </c>
      <c r="B187" s="126" t="s">
        <v>240</v>
      </c>
      <c r="C187" s="126" t="s">
        <v>251</v>
      </c>
      <c r="D187" s="127">
        <v>454466</v>
      </c>
      <c r="E187" s="131">
        <v>6.5613859974623301</v>
      </c>
      <c r="F187" s="133">
        <v>41992.870383758898</v>
      </c>
      <c r="G187" s="131">
        <v>3.8274751651863599</v>
      </c>
    </row>
    <row r="188" spans="1:7" x14ac:dyDescent="0.25">
      <c r="A188" s="126" t="s">
        <v>220</v>
      </c>
      <c r="B188" s="126" t="s">
        <v>240</v>
      </c>
      <c r="C188" s="126" t="s">
        <v>252</v>
      </c>
      <c r="D188" s="127">
        <v>554496</v>
      </c>
      <c r="E188" s="131">
        <v>3.31988395777211</v>
      </c>
      <c r="F188" s="133">
        <v>41830.537867928499</v>
      </c>
      <c r="G188" s="131">
        <v>1.99193037466326</v>
      </c>
    </row>
    <row r="189" spans="1:7" x14ac:dyDescent="0.25">
      <c r="A189" s="126" t="s">
        <v>220</v>
      </c>
      <c r="B189" s="126" t="s">
        <v>240</v>
      </c>
      <c r="C189" s="126" t="s">
        <v>253</v>
      </c>
      <c r="D189" s="127">
        <v>554516</v>
      </c>
      <c r="E189" s="131">
        <v>4.8194884971249499</v>
      </c>
      <c r="F189" s="133">
        <v>45562.702792050499</v>
      </c>
      <c r="G189" s="131">
        <v>2.9658390751538102</v>
      </c>
    </row>
    <row r="190" spans="1:7" x14ac:dyDescent="0.25">
      <c r="A190" s="126" t="s">
        <v>220</v>
      </c>
      <c r="B190" s="126" t="s">
        <v>240</v>
      </c>
      <c r="C190" s="126" t="s">
        <v>254</v>
      </c>
      <c r="D190" s="127">
        <v>554531</v>
      </c>
      <c r="E190" s="131">
        <v>4.77853807210208</v>
      </c>
      <c r="F190" s="133">
        <v>60249.400859087102</v>
      </c>
      <c r="G190" s="131">
        <v>4.3803265660935802</v>
      </c>
    </row>
    <row r="191" spans="1:7" x14ac:dyDescent="0.25">
      <c r="A191" s="126" t="s">
        <v>220</v>
      </c>
      <c r="B191" s="126" t="s">
        <v>240</v>
      </c>
      <c r="C191" s="126" t="s">
        <v>255</v>
      </c>
      <c r="D191" s="127">
        <v>554533</v>
      </c>
      <c r="E191" s="131">
        <v>3.27009839197917</v>
      </c>
      <c r="F191" s="133">
        <v>32672.548281600601</v>
      </c>
      <c r="G191" s="131">
        <v>1.99049467337863</v>
      </c>
    </row>
    <row r="192" spans="1:7" x14ac:dyDescent="0.25">
      <c r="A192" s="126" t="s">
        <v>220</v>
      </c>
      <c r="B192" s="126" t="s">
        <v>240</v>
      </c>
      <c r="C192" s="126" t="s">
        <v>256</v>
      </c>
      <c r="D192" s="127">
        <v>454535</v>
      </c>
      <c r="E192" s="131">
        <v>4.0289912018869902</v>
      </c>
      <c r="F192" s="133">
        <v>33279.467327586499</v>
      </c>
      <c r="G192" s="131">
        <v>2.1487953076730602</v>
      </c>
    </row>
    <row r="193" spans="1:7" x14ac:dyDescent="0.25">
      <c r="A193" s="126" t="s">
        <v>220</v>
      </c>
      <c r="B193" s="126" t="s">
        <v>240</v>
      </c>
      <c r="C193" s="126" t="s">
        <v>257</v>
      </c>
      <c r="D193" s="127">
        <v>454651</v>
      </c>
      <c r="E193" s="131">
        <v>5.9656730886818004</v>
      </c>
      <c r="F193" s="133">
        <v>57462.280986042897</v>
      </c>
      <c r="G193" s="131">
        <v>4.3136405410468397</v>
      </c>
    </row>
    <row r="194" spans="1:7" x14ac:dyDescent="0.25">
      <c r="A194" s="126" t="s">
        <v>220</v>
      </c>
      <c r="B194" s="126" t="s">
        <v>240</v>
      </c>
      <c r="C194" s="126" t="s">
        <v>258</v>
      </c>
      <c r="D194" s="127">
        <v>554686</v>
      </c>
      <c r="E194" s="131">
        <v>4.6014663162810399</v>
      </c>
      <c r="F194" s="133">
        <v>56367.962374442803</v>
      </c>
      <c r="G194" s="131">
        <v>2.87591644767565</v>
      </c>
    </row>
    <row r="195" spans="1:7" x14ac:dyDescent="0.25">
      <c r="A195" s="126" t="s">
        <v>220</v>
      </c>
      <c r="B195" s="126" t="s">
        <v>240</v>
      </c>
      <c r="C195" s="126" t="s">
        <v>259</v>
      </c>
      <c r="D195" s="127">
        <v>454696</v>
      </c>
      <c r="E195" s="131">
        <v>4.9580278926120798</v>
      </c>
      <c r="F195" s="133">
        <v>36579.228007715799</v>
      </c>
      <c r="G195" s="131">
        <v>2.4239247474992398</v>
      </c>
    </row>
    <row r="196" spans="1:7" x14ac:dyDescent="0.25">
      <c r="A196" s="126" t="s">
        <v>220</v>
      </c>
      <c r="B196" s="126" t="s">
        <v>260</v>
      </c>
      <c r="C196" s="126" t="s">
        <v>261</v>
      </c>
      <c r="D196" s="127">
        <v>455151</v>
      </c>
      <c r="E196" s="131">
        <v>2.7080883550532202</v>
      </c>
      <c r="F196" s="133">
        <v>29549.410243407699</v>
      </c>
      <c r="G196" s="131">
        <v>1.66651591080198</v>
      </c>
    </row>
    <row r="197" spans="1:7" x14ac:dyDescent="0.25">
      <c r="A197" s="126" t="s">
        <v>220</v>
      </c>
      <c r="B197" s="126" t="s">
        <v>260</v>
      </c>
      <c r="C197" s="126" t="s">
        <v>262</v>
      </c>
      <c r="D197" s="127">
        <v>455231</v>
      </c>
      <c r="E197" s="131">
        <v>3.9188093606727801</v>
      </c>
      <c r="F197" s="133">
        <v>54591.191510483397</v>
      </c>
      <c r="G197" s="131">
        <v>1.95940468033639</v>
      </c>
    </row>
    <row r="198" spans="1:7" x14ac:dyDescent="0.25">
      <c r="A198" s="126" t="s">
        <v>220</v>
      </c>
      <c r="B198" s="126" t="s">
        <v>260</v>
      </c>
      <c r="C198" s="126" t="s">
        <v>263</v>
      </c>
      <c r="D198" s="127">
        <v>455298</v>
      </c>
      <c r="E198" s="131">
        <v>4.6004193983930897</v>
      </c>
      <c r="F198" s="133">
        <v>53415.980792453098</v>
      </c>
      <c r="G198" s="131">
        <v>2.5557885546628301</v>
      </c>
    </row>
    <row r="199" spans="1:7" x14ac:dyDescent="0.25">
      <c r="A199" s="126" t="s">
        <v>220</v>
      </c>
      <c r="B199" s="126" t="s">
        <v>260</v>
      </c>
      <c r="C199" s="126" t="s">
        <v>264</v>
      </c>
      <c r="D199" s="127">
        <v>555406</v>
      </c>
      <c r="E199" s="131">
        <v>2.8403758177610601</v>
      </c>
      <c r="F199" s="133">
        <v>36029.220456359799</v>
      </c>
      <c r="G199" s="131">
        <v>2.65101742991033</v>
      </c>
    </row>
    <row r="200" spans="1:7" x14ac:dyDescent="0.25">
      <c r="A200" s="126" t="s">
        <v>220</v>
      </c>
      <c r="B200" s="126" t="s">
        <v>260</v>
      </c>
      <c r="C200" s="126" t="s">
        <v>265</v>
      </c>
      <c r="D200" s="127">
        <v>554412</v>
      </c>
      <c r="E200" s="131">
        <v>4.8288708925174699</v>
      </c>
      <c r="F200" s="133">
        <v>40116.773568606703</v>
      </c>
      <c r="G200" s="131">
        <v>2.2287096427003701</v>
      </c>
    </row>
    <row r="201" spans="1:7" x14ac:dyDescent="0.25">
      <c r="A201" s="126" t="s">
        <v>220</v>
      </c>
      <c r="B201" s="126" t="s">
        <v>260</v>
      </c>
      <c r="C201" s="126" t="s">
        <v>266</v>
      </c>
      <c r="D201" s="127">
        <v>554413</v>
      </c>
      <c r="E201" s="131">
        <v>3.7423681776064002</v>
      </c>
      <c r="F201" s="133">
        <v>39746.530989750703</v>
      </c>
      <c r="G201" s="131">
        <v>2.8390379278393398</v>
      </c>
    </row>
    <row r="202" spans="1:7" x14ac:dyDescent="0.25">
      <c r="A202" s="126" t="s">
        <v>220</v>
      </c>
      <c r="B202" s="126" t="s">
        <v>260</v>
      </c>
      <c r="C202" s="126" t="s">
        <v>267</v>
      </c>
      <c r="D202" s="127">
        <v>454414</v>
      </c>
      <c r="E202" s="131">
        <v>4.78497603206843</v>
      </c>
      <c r="F202" s="133">
        <v>41181.6646888986</v>
      </c>
      <c r="G202" s="131">
        <v>3.7044975732142702</v>
      </c>
    </row>
    <row r="203" spans="1:7" x14ac:dyDescent="0.25">
      <c r="A203" s="126" t="s">
        <v>220</v>
      </c>
      <c r="B203" s="126" t="s">
        <v>260</v>
      </c>
      <c r="C203" s="126" t="s">
        <v>268</v>
      </c>
      <c r="D203" s="127">
        <v>455456</v>
      </c>
      <c r="E203" s="131">
        <v>8.7375205392062991</v>
      </c>
      <c r="F203" s="133">
        <v>60935.468240424801</v>
      </c>
      <c r="G203" s="131">
        <v>3.1205430497165398</v>
      </c>
    </row>
    <row r="204" spans="1:7" x14ac:dyDescent="0.25">
      <c r="A204" s="126" t="s">
        <v>220</v>
      </c>
      <c r="B204" s="126" t="s">
        <v>260</v>
      </c>
      <c r="C204" s="126" t="s">
        <v>269</v>
      </c>
      <c r="D204" s="127">
        <v>455566</v>
      </c>
      <c r="E204" s="131">
        <v>5.0169345167587798</v>
      </c>
      <c r="F204" s="133">
        <v>43076.437747342599</v>
      </c>
      <c r="G204" s="131">
        <v>1.7299774195719899</v>
      </c>
    </row>
    <row r="205" spans="1:7" x14ac:dyDescent="0.25">
      <c r="A205" s="126" t="s">
        <v>220</v>
      </c>
      <c r="B205" s="126" t="s">
        <v>260</v>
      </c>
      <c r="C205" s="126" t="s">
        <v>270</v>
      </c>
      <c r="D205" s="127">
        <v>555624</v>
      </c>
      <c r="E205" s="131">
        <v>5.6434774864674004</v>
      </c>
      <c r="F205" s="133">
        <v>70919.700413273706</v>
      </c>
      <c r="G205" s="131">
        <v>3.0098546594492799</v>
      </c>
    </row>
    <row r="206" spans="1:7" x14ac:dyDescent="0.25">
      <c r="A206" s="126" t="s">
        <v>220</v>
      </c>
      <c r="B206" s="126" t="s">
        <v>260</v>
      </c>
      <c r="C206" s="126" t="s">
        <v>271</v>
      </c>
      <c r="D206" s="127">
        <v>455676</v>
      </c>
      <c r="E206" s="131">
        <v>2.3049055253531301</v>
      </c>
      <c r="F206" s="133">
        <v>32268.6773549438</v>
      </c>
      <c r="G206" s="131">
        <v>2.048804911425</v>
      </c>
    </row>
    <row r="207" spans="1:7" x14ac:dyDescent="0.25">
      <c r="A207" s="126" t="s">
        <v>220</v>
      </c>
      <c r="B207" s="126" t="s">
        <v>260</v>
      </c>
      <c r="C207" s="126" t="s">
        <v>272</v>
      </c>
      <c r="D207" s="127">
        <v>455678</v>
      </c>
      <c r="E207" s="131">
        <v>3.4757626877001702</v>
      </c>
      <c r="F207" s="133">
        <v>35154.856898453203</v>
      </c>
      <c r="G207" s="131">
        <v>1.9861501072572401</v>
      </c>
    </row>
    <row r="208" spans="1:7" x14ac:dyDescent="0.25">
      <c r="A208" s="126" t="s">
        <v>220</v>
      </c>
      <c r="B208" s="126" t="s">
        <v>260</v>
      </c>
      <c r="C208" s="126" t="s">
        <v>273</v>
      </c>
      <c r="D208" s="127">
        <v>555679</v>
      </c>
      <c r="E208" s="131">
        <v>3.7259326125224899</v>
      </c>
      <c r="F208" s="133">
        <v>65682.869197896507</v>
      </c>
      <c r="G208" s="131">
        <v>2.3952423937644598</v>
      </c>
    </row>
    <row r="209" spans="1:7" x14ac:dyDescent="0.25">
      <c r="A209" s="126" t="s">
        <v>220</v>
      </c>
      <c r="B209" s="126" t="s">
        <v>260</v>
      </c>
      <c r="C209" s="126" t="s">
        <v>274</v>
      </c>
      <c r="D209" s="127">
        <v>554700</v>
      </c>
      <c r="E209" s="131">
        <v>4.7623435016442004</v>
      </c>
      <c r="F209" s="133">
        <v>45242.263265619898</v>
      </c>
      <c r="G209" s="131">
        <v>3.0478998410522902</v>
      </c>
    </row>
    <row r="210" spans="1:7" x14ac:dyDescent="0.25">
      <c r="A210" s="126" t="s">
        <v>275</v>
      </c>
      <c r="B210" s="126" t="s">
        <v>276</v>
      </c>
      <c r="C210" s="126" t="s">
        <v>277</v>
      </c>
      <c r="D210" s="127">
        <v>557105</v>
      </c>
      <c r="E210" s="131">
        <v>4.9375412217107701</v>
      </c>
      <c r="F210" s="133">
        <v>78256.816363615697</v>
      </c>
      <c r="G210" s="131">
        <v>3.3783176780126301</v>
      </c>
    </row>
    <row r="211" spans="1:7" x14ac:dyDescent="0.25">
      <c r="A211" s="126" t="s">
        <v>275</v>
      </c>
      <c r="B211" s="126" t="s">
        <v>276</v>
      </c>
      <c r="C211" s="126" t="s">
        <v>278</v>
      </c>
      <c r="D211" s="127">
        <v>557178</v>
      </c>
      <c r="E211" s="131">
        <v>3.1777176016744599</v>
      </c>
      <c r="F211" s="133">
        <v>41343.778480733003</v>
      </c>
      <c r="G211" s="131">
        <v>3.0104693068494899</v>
      </c>
    </row>
    <row r="212" spans="1:7" x14ac:dyDescent="0.25">
      <c r="A212" s="126" t="s">
        <v>275</v>
      </c>
      <c r="B212" s="126" t="s">
        <v>276</v>
      </c>
      <c r="C212" s="126" t="s">
        <v>279</v>
      </c>
      <c r="D212" s="127">
        <v>557224</v>
      </c>
      <c r="E212" s="131">
        <v>3.1478621822829802</v>
      </c>
      <c r="F212" s="133">
        <v>53363.7588996544</v>
      </c>
      <c r="G212" s="131">
        <v>2.9979639831266498</v>
      </c>
    </row>
    <row r="213" spans="1:7" x14ac:dyDescent="0.25">
      <c r="A213" s="126" t="s">
        <v>275</v>
      </c>
      <c r="B213" s="126" t="s">
        <v>276</v>
      </c>
      <c r="C213" s="126" t="s">
        <v>280</v>
      </c>
      <c r="D213" s="127">
        <v>557432</v>
      </c>
      <c r="E213" s="131">
        <v>3.2012324711816098</v>
      </c>
      <c r="F213" s="133">
        <v>34813.403124099998</v>
      </c>
      <c r="G213" s="131">
        <v>2.66769372598467</v>
      </c>
    </row>
    <row r="214" spans="1:7" x14ac:dyDescent="0.25">
      <c r="A214" s="126" t="s">
        <v>275</v>
      </c>
      <c r="B214" s="126" t="s">
        <v>276</v>
      </c>
      <c r="C214" s="126" t="s">
        <v>281</v>
      </c>
      <c r="D214" s="127">
        <v>557433</v>
      </c>
      <c r="E214" s="131">
        <v>3.3773346987667101</v>
      </c>
      <c r="F214" s="133">
        <v>57903.920933969697</v>
      </c>
      <c r="G214" s="131">
        <v>2.25155646584447</v>
      </c>
    </row>
    <row r="215" spans="1:7" x14ac:dyDescent="0.25">
      <c r="A215" s="126" t="s">
        <v>275</v>
      </c>
      <c r="B215" s="126" t="s">
        <v>276</v>
      </c>
      <c r="C215" s="126" t="s">
        <v>282</v>
      </c>
      <c r="D215" s="127">
        <v>557434</v>
      </c>
      <c r="E215" s="131">
        <v>2.6686330675636301</v>
      </c>
      <c r="F215" s="133">
        <v>49796.693040737402</v>
      </c>
      <c r="G215" s="131">
        <v>2.93549637432</v>
      </c>
    </row>
    <row r="216" spans="1:7" x14ac:dyDescent="0.25">
      <c r="A216" s="126" t="s">
        <v>275</v>
      </c>
      <c r="B216" s="126" t="s">
        <v>276</v>
      </c>
      <c r="C216" s="126" t="s">
        <v>283</v>
      </c>
      <c r="D216" s="127">
        <v>557436</v>
      </c>
      <c r="E216" s="131">
        <v>3.9821567697354099</v>
      </c>
      <c r="F216" s="133">
        <v>33695.172666991901</v>
      </c>
      <c r="G216" s="131">
        <v>2.45055801214487</v>
      </c>
    </row>
    <row r="217" spans="1:7" x14ac:dyDescent="0.25">
      <c r="A217" s="126" t="s">
        <v>275</v>
      </c>
      <c r="B217" s="126" t="s">
        <v>276</v>
      </c>
      <c r="C217" s="126" t="s">
        <v>284</v>
      </c>
      <c r="D217" s="127">
        <v>557440</v>
      </c>
      <c r="E217" s="131">
        <v>4.1738299456292101</v>
      </c>
      <c r="F217" s="133">
        <v>43477.395266970998</v>
      </c>
      <c r="G217" s="131">
        <v>2.4347341349503702</v>
      </c>
    </row>
    <row r="218" spans="1:7" x14ac:dyDescent="0.25">
      <c r="A218" s="126" t="s">
        <v>275</v>
      </c>
      <c r="B218" s="126" t="s">
        <v>276</v>
      </c>
      <c r="C218" s="126" t="s">
        <v>285</v>
      </c>
      <c r="D218" s="127">
        <v>557441</v>
      </c>
      <c r="E218" s="131">
        <v>4.7129417243949296</v>
      </c>
      <c r="F218" s="133">
        <v>48307.652675048099</v>
      </c>
      <c r="G218" s="131">
        <v>2.7492160058970398</v>
      </c>
    </row>
    <row r="219" spans="1:7" x14ac:dyDescent="0.25">
      <c r="A219" s="126" t="s">
        <v>275</v>
      </c>
      <c r="B219" s="126" t="s">
        <v>276</v>
      </c>
      <c r="C219" s="126" t="s">
        <v>286</v>
      </c>
      <c r="D219" s="127">
        <v>557439</v>
      </c>
      <c r="E219" s="131">
        <v>1.71450151759946</v>
      </c>
      <c r="F219" s="133">
        <v>30096.095870476602</v>
      </c>
      <c r="G219" s="131">
        <v>2.9014641067067699</v>
      </c>
    </row>
    <row r="220" spans="1:7" x14ac:dyDescent="0.25">
      <c r="A220" s="126" t="s">
        <v>275</v>
      </c>
      <c r="B220" s="126" t="s">
        <v>276</v>
      </c>
      <c r="C220" s="126" t="s">
        <v>287</v>
      </c>
      <c r="D220" s="127">
        <v>457443</v>
      </c>
      <c r="E220" s="131">
        <v>2.1959934868785198</v>
      </c>
      <c r="F220" s="133">
        <v>38088.2870335263</v>
      </c>
      <c r="G220" s="131">
        <v>3.6599891447975299</v>
      </c>
    </row>
    <row r="221" spans="1:7" x14ac:dyDescent="0.25">
      <c r="A221" s="126" t="s">
        <v>275</v>
      </c>
      <c r="B221" s="126" t="s">
        <v>276</v>
      </c>
      <c r="C221" s="126" t="s">
        <v>288</v>
      </c>
      <c r="D221" s="127">
        <v>557445</v>
      </c>
      <c r="E221" s="131">
        <v>2.9343451843705801</v>
      </c>
      <c r="F221" s="133">
        <v>38798.564104455501</v>
      </c>
      <c r="G221" s="131">
        <v>4.2384985996464</v>
      </c>
    </row>
    <row r="222" spans="1:7" x14ac:dyDescent="0.25">
      <c r="A222" s="126" t="s">
        <v>275</v>
      </c>
      <c r="B222" s="126" t="s">
        <v>276</v>
      </c>
      <c r="C222" s="126" t="s">
        <v>289</v>
      </c>
      <c r="D222" s="127">
        <v>457446</v>
      </c>
      <c r="E222" s="131">
        <v>2.3286885686827299</v>
      </c>
      <c r="F222" s="133">
        <v>39656.196507861801</v>
      </c>
      <c r="G222" s="131">
        <v>2.4656702491934799</v>
      </c>
    </row>
    <row r="223" spans="1:7" x14ac:dyDescent="0.25">
      <c r="A223" s="126" t="s">
        <v>275</v>
      </c>
      <c r="B223" s="126" t="s">
        <v>276</v>
      </c>
      <c r="C223" s="126" t="s">
        <v>290</v>
      </c>
      <c r="D223" s="127">
        <v>557447</v>
      </c>
      <c r="E223" s="131">
        <v>3.0392563576420799</v>
      </c>
      <c r="F223" s="133">
        <v>58590.108672322298</v>
      </c>
      <c r="G223" s="131">
        <v>6.41620786613327</v>
      </c>
    </row>
    <row r="224" spans="1:7" x14ac:dyDescent="0.25">
      <c r="A224" s="126" t="s">
        <v>275</v>
      </c>
      <c r="B224" s="126" t="s">
        <v>276</v>
      </c>
      <c r="C224" s="126" t="s">
        <v>291</v>
      </c>
      <c r="D224" s="127">
        <v>557437</v>
      </c>
      <c r="E224" s="131">
        <v>5.86898936808561</v>
      </c>
      <c r="F224" s="133">
        <v>65701.908383709902</v>
      </c>
      <c r="G224" s="131">
        <v>3.4896693539968502</v>
      </c>
    </row>
    <row r="225" spans="1:7" x14ac:dyDescent="0.25">
      <c r="A225" s="126" t="s">
        <v>275</v>
      </c>
      <c r="B225" s="126" t="s">
        <v>276</v>
      </c>
      <c r="C225" s="126" t="s">
        <v>292</v>
      </c>
      <c r="D225" s="127">
        <v>457453</v>
      </c>
      <c r="E225" s="131">
        <v>2.98332802174022</v>
      </c>
      <c r="F225" s="133">
        <v>34334.2142328103</v>
      </c>
      <c r="G225" s="131">
        <v>2.8536181077515099</v>
      </c>
    </row>
    <row r="226" spans="1:7" x14ac:dyDescent="0.25">
      <c r="A226" s="126" t="s">
        <v>275</v>
      </c>
      <c r="B226" s="126" t="s">
        <v>276</v>
      </c>
      <c r="C226" s="126" t="s">
        <v>293</v>
      </c>
      <c r="D226" s="127">
        <v>557459</v>
      </c>
      <c r="E226" s="131">
        <v>3.5248962371594801</v>
      </c>
      <c r="F226" s="133">
        <v>56468.837719294897</v>
      </c>
      <c r="G226" s="131">
        <v>2.8199169897275902</v>
      </c>
    </row>
    <row r="227" spans="1:7" x14ac:dyDescent="0.25">
      <c r="A227" s="126" t="s">
        <v>275</v>
      </c>
      <c r="B227" s="126" t="s">
        <v>276</v>
      </c>
      <c r="C227" s="126" t="s">
        <v>294</v>
      </c>
      <c r="D227" s="127">
        <v>557559</v>
      </c>
      <c r="E227" s="131">
        <v>4.0298528380329399</v>
      </c>
      <c r="F227" s="133">
        <v>38585.840924165401</v>
      </c>
      <c r="G227" s="131">
        <v>3.02238962852471</v>
      </c>
    </row>
    <row r="228" spans="1:7" x14ac:dyDescent="0.25">
      <c r="A228" s="126" t="s">
        <v>275</v>
      </c>
      <c r="B228" s="126" t="s">
        <v>276</v>
      </c>
      <c r="C228" s="126" t="s">
        <v>295</v>
      </c>
      <c r="D228" s="127">
        <v>457574</v>
      </c>
      <c r="E228" s="131">
        <v>6.3397928869317104</v>
      </c>
      <c r="F228" s="133">
        <v>44982.340007277402</v>
      </c>
      <c r="G228" s="131">
        <v>2.4151591950215998</v>
      </c>
    </row>
    <row r="229" spans="1:7" x14ac:dyDescent="0.25">
      <c r="A229" s="126" t="s">
        <v>275</v>
      </c>
      <c r="B229" s="126" t="s">
        <v>276</v>
      </c>
      <c r="C229" s="126" t="s">
        <v>296</v>
      </c>
      <c r="D229" s="127">
        <v>557612</v>
      </c>
      <c r="E229" s="131">
        <v>2.3515982973046499</v>
      </c>
      <c r="F229" s="133">
        <v>42067.480651783197</v>
      </c>
      <c r="G229" s="131">
        <v>2.0903095976041302</v>
      </c>
    </row>
    <row r="230" spans="1:7" x14ac:dyDescent="0.25">
      <c r="A230" s="126" t="s">
        <v>275</v>
      </c>
      <c r="B230" s="126" t="s">
        <v>276</v>
      </c>
      <c r="C230" s="126" t="s">
        <v>297</v>
      </c>
      <c r="D230" s="127">
        <v>557444</v>
      </c>
      <c r="E230" s="131">
        <v>4.7321839750297796</v>
      </c>
      <c r="F230" s="133">
        <v>40198.657556305603</v>
      </c>
      <c r="G230" s="131">
        <v>2.49062314475252</v>
      </c>
    </row>
    <row r="231" spans="1:7" x14ac:dyDescent="0.25">
      <c r="A231" s="126" t="s">
        <v>275</v>
      </c>
      <c r="B231" s="126" t="s">
        <v>276</v>
      </c>
      <c r="C231" s="126" t="s">
        <v>298</v>
      </c>
      <c r="D231" s="127">
        <v>557712</v>
      </c>
      <c r="E231" s="131">
        <v>4.0317806806670102</v>
      </c>
      <c r="F231" s="133">
        <v>44525.057594352198</v>
      </c>
      <c r="G231" s="131">
        <v>2.4541273708407898</v>
      </c>
    </row>
    <row r="232" spans="1:7" x14ac:dyDescent="0.25">
      <c r="A232" s="126" t="s">
        <v>275</v>
      </c>
      <c r="B232" s="126" t="s">
        <v>299</v>
      </c>
      <c r="C232" s="126" t="s">
        <v>300</v>
      </c>
      <c r="D232" s="127">
        <v>457163</v>
      </c>
      <c r="E232" s="131">
        <v>8.9565946661432996</v>
      </c>
      <c r="F232" s="133">
        <v>91479.808094412103</v>
      </c>
      <c r="G232" s="131">
        <v>2.84982557559105</v>
      </c>
    </row>
    <row r="233" spans="1:7" x14ac:dyDescent="0.25">
      <c r="A233" s="126" t="s">
        <v>275</v>
      </c>
      <c r="B233" s="126" t="s">
        <v>299</v>
      </c>
      <c r="C233" s="126" t="s">
        <v>301</v>
      </c>
      <c r="D233" s="127">
        <v>457165</v>
      </c>
      <c r="E233" s="131">
        <v>7.5157658380320704</v>
      </c>
      <c r="F233" s="133">
        <v>50235.378861406403</v>
      </c>
      <c r="G233" s="131">
        <v>4.2088288692979603</v>
      </c>
    </row>
    <row r="234" spans="1:7" x14ac:dyDescent="0.25">
      <c r="A234" s="126" t="s">
        <v>275</v>
      </c>
      <c r="B234" s="126" t="s">
        <v>299</v>
      </c>
      <c r="C234" s="126" t="s">
        <v>302</v>
      </c>
      <c r="D234" s="127">
        <v>557210</v>
      </c>
      <c r="E234" s="131">
        <v>7.0338495806375798</v>
      </c>
      <c r="F234" s="133">
        <v>48841.293025552201</v>
      </c>
      <c r="G234" s="131">
        <v>4.3961559878984904</v>
      </c>
    </row>
    <row r="235" spans="1:7" x14ac:dyDescent="0.25">
      <c r="A235" s="126" t="s">
        <v>275</v>
      </c>
      <c r="B235" s="126" t="s">
        <v>299</v>
      </c>
      <c r="C235" s="126" t="s">
        <v>303</v>
      </c>
      <c r="D235" s="127">
        <v>557250</v>
      </c>
      <c r="E235" s="131">
        <v>5.1061499940077804</v>
      </c>
      <c r="F235" s="133">
        <v>49359.449942075204</v>
      </c>
      <c r="G235" s="131">
        <v>3.06368999640467</v>
      </c>
    </row>
    <row r="236" spans="1:7" x14ac:dyDescent="0.25">
      <c r="A236" s="126" t="s">
        <v>275</v>
      </c>
      <c r="B236" s="126" t="s">
        <v>299</v>
      </c>
      <c r="C236" s="126" t="s">
        <v>304</v>
      </c>
      <c r="D236" s="127">
        <v>457258</v>
      </c>
      <c r="E236" s="131">
        <v>2.9271344653351901</v>
      </c>
      <c r="F236" s="133">
        <v>30195.702905563001</v>
      </c>
      <c r="G236" s="131">
        <v>2.1568359218259299</v>
      </c>
    </row>
    <row r="237" spans="1:7" x14ac:dyDescent="0.25">
      <c r="A237" s="126" t="s">
        <v>275</v>
      </c>
      <c r="B237" s="126" t="s">
        <v>299</v>
      </c>
      <c r="C237" s="126" t="s">
        <v>305</v>
      </c>
      <c r="D237" s="127">
        <v>557305</v>
      </c>
      <c r="E237" s="131">
        <v>4.9018224457076904</v>
      </c>
      <c r="F237" s="133">
        <v>39144.553530722798</v>
      </c>
      <c r="G237" s="131">
        <v>4.9018224457076904</v>
      </c>
    </row>
    <row r="238" spans="1:7" x14ac:dyDescent="0.25">
      <c r="A238" s="126" t="s">
        <v>275</v>
      </c>
      <c r="B238" s="126" t="s">
        <v>299</v>
      </c>
      <c r="C238" s="126" t="s">
        <v>306</v>
      </c>
      <c r="D238" s="127">
        <v>457308</v>
      </c>
      <c r="E238" s="131">
        <v>5.1078963108177602</v>
      </c>
      <c r="F238" s="133">
        <v>38572.224651817902</v>
      </c>
      <c r="G238" s="131">
        <v>4.0211098617076004</v>
      </c>
    </row>
    <row r="239" spans="1:7" x14ac:dyDescent="0.25">
      <c r="A239" s="126" t="s">
        <v>275</v>
      </c>
      <c r="B239" s="126" t="s">
        <v>299</v>
      </c>
      <c r="C239" s="126" t="s">
        <v>307</v>
      </c>
      <c r="D239" s="127">
        <v>457345</v>
      </c>
      <c r="E239" s="131">
        <v>3.6080108268308799</v>
      </c>
      <c r="F239" s="133">
        <v>65345.084974825899</v>
      </c>
      <c r="G239" s="131">
        <v>2.80623064309068</v>
      </c>
    </row>
    <row r="240" spans="1:7" x14ac:dyDescent="0.25">
      <c r="A240" s="126" t="s">
        <v>275</v>
      </c>
      <c r="B240" s="126" t="s">
        <v>299</v>
      </c>
      <c r="C240" s="126" t="s">
        <v>308</v>
      </c>
      <c r="D240" s="127">
        <v>557353</v>
      </c>
      <c r="E240" s="131">
        <v>4.4227697721116499</v>
      </c>
      <c r="F240" s="133">
        <v>48073.584479474397</v>
      </c>
      <c r="G240" s="131">
        <v>3.0767094066863598</v>
      </c>
    </row>
    <row r="241" spans="1:7" x14ac:dyDescent="0.25">
      <c r="A241" s="126" t="s">
        <v>275</v>
      </c>
      <c r="B241" s="126" t="s">
        <v>299</v>
      </c>
      <c r="C241" s="126" t="s">
        <v>309</v>
      </c>
      <c r="D241" s="127">
        <v>457435</v>
      </c>
      <c r="E241" s="131">
        <v>4.0137433288371502</v>
      </c>
      <c r="F241" s="133">
        <v>48819.011451486003</v>
      </c>
      <c r="G241" s="131">
        <v>2.3785145652368298</v>
      </c>
    </row>
    <row r="242" spans="1:7" x14ac:dyDescent="0.25">
      <c r="A242" s="126" t="s">
        <v>275</v>
      </c>
      <c r="B242" s="126" t="s">
        <v>299</v>
      </c>
      <c r="C242" s="126" t="s">
        <v>310</v>
      </c>
      <c r="D242" s="127">
        <v>557458</v>
      </c>
      <c r="E242" s="131">
        <v>4.3146003991686301</v>
      </c>
      <c r="F242" s="133">
        <v>59110.025468610198</v>
      </c>
      <c r="G242" s="131">
        <v>3.4516803193348999</v>
      </c>
    </row>
    <row r="243" spans="1:7" x14ac:dyDescent="0.25">
      <c r="A243" s="126" t="s">
        <v>275</v>
      </c>
      <c r="B243" s="126" t="s">
        <v>299</v>
      </c>
      <c r="C243" s="126" t="s">
        <v>311</v>
      </c>
      <c r="D243" s="127">
        <v>557503</v>
      </c>
      <c r="E243" s="131">
        <v>2.8671024449314801</v>
      </c>
      <c r="F243" s="133">
        <v>182197.801878553</v>
      </c>
      <c r="G243" s="131">
        <v>2.5087146393150399</v>
      </c>
    </row>
    <row r="244" spans="1:7" x14ac:dyDescent="0.25">
      <c r="A244" s="126" t="s">
        <v>275</v>
      </c>
      <c r="B244" s="126" t="s">
        <v>299</v>
      </c>
      <c r="C244" s="126" t="s">
        <v>312</v>
      </c>
      <c r="D244" s="127">
        <v>557523</v>
      </c>
      <c r="E244" s="131">
        <v>5.30960595403831</v>
      </c>
      <c r="F244" s="133">
        <v>31606.128073775399</v>
      </c>
      <c r="G244" s="131">
        <v>3.0739823944432301</v>
      </c>
    </row>
    <row r="245" spans="1:7" x14ac:dyDescent="0.25">
      <c r="A245" s="126" t="s">
        <v>275</v>
      </c>
      <c r="B245" s="126" t="s">
        <v>299</v>
      </c>
      <c r="C245" s="126" t="s">
        <v>313</v>
      </c>
      <c r="D245" s="127">
        <v>457543</v>
      </c>
      <c r="E245" s="131">
        <v>2.43490445202334</v>
      </c>
      <c r="F245" s="133">
        <v>30614.865310106699</v>
      </c>
      <c r="G245" s="131">
        <v>3.5711931963008898</v>
      </c>
    </row>
    <row r="246" spans="1:7" x14ac:dyDescent="0.25">
      <c r="A246" s="126" t="s">
        <v>275</v>
      </c>
      <c r="B246" s="126" t="s">
        <v>299</v>
      </c>
      <c r="C246" s="126" t="s">
        <v>314</v>
      </c>
      <c r="D246" s="127">
        <v>457583</v>
      </c>
      <c r="E246" s="131">
        <v>7.2353217481911898</v>
      </c>
      <c r="F246" s="133">
        <v>32267.871704576799</v>
      </c>
      <c r="G246" s="131">
        <v>3.1602554762214399</v>
      </c>
    </row>
    <row r="247" spans="1:7" x14ac:dyDescent="0.25">
      <c r="A247" s="126" t="s">
        <v>275</v>
      </c>
      <c r="B247" s="126" t="s">
        <v>299</v>
      </c>
      <c r="C247" s="126" t="s">
        <v>315</v>
      </c>
      <c r="D247" s="127">
        <v>457614</v>
      </c>
      <c r="E247" s="131">
        <v>4.3243610420769798</v>
      </c>
      <c r="F247" s="133">
        <v>28236.908858535098</v>
      </c>
      <c r="G247" s="131">
        <v>1.8699939641414001</v>
      </c>
    </row>
    <row r="248" spans="1:7" x14ac:dyDescent="0.25">
      <c r="A248" s="126" t="s">
        <v>275</v>
      </c>
      <c r="B248" s="126" t="s">
        <v>299</v>
      </c>
      <c r="C248" s="126" t="s">
        <v>316</v>
      </c>
      <c r="D248" s="127">
        <v>457617</v>
      </c>
      <c r="E248" s="131">
        <v>4.1755151510620898</v>
      </c>
      <c r="F248" s="133">
        <v>40856.2413895063</v>
      </c>
      <c r="G248" s="131">
        <v>1.8267878785896601</v>
      </c>
    </row>
    <row r="249" spans="1:7" x14ac:dyDescent="0.25">
      <c r="A249" s="126" t="s">
        <v>275</v>
      </c>
      <c r="B249" s="126" t="s">
        <v>299</v>
      </c>
      <c r="C249" s="126" t="s">
        <v>317</v>
      </c>
      <c r="D249" s="127">
        <v>557668</v>
      </c>
      <c r="E249" s="131">
        <v>3.9525965690752001</v>
      </c>
      <c r="F249" s="133">
        <v>32339.426474251701</v>
      </c>
      <c r="G249" s="131">
        <v>2.6350643793834698</v>
      </c>
    </row>
    <row r="250" spans="1:7" x14ac:dyDescent="0.25">
      <c r="A250" s="126" t="s">
        <v>275</v>
      </c>
      <c r="B250" s="126" t="s">
        <v>318</v>
      </c>
      <c r="C250" s="126" t="s">
        <v>319</v>
      </c>
      <c r="D250" s="127">
        <v>557113</v>
      </c>
      <c r="E250" s="131">
        <v>7.8329813570178199</v>
      </c>
      <c r="F250" s="133">
        <v>54047.571363422998</v>
      </c>
      <c r="G250" s="131">
        <v>3.52484161065802</v>
      </c>
    </row>
    <row r="251" spans="1:7" x14ac:dyDescent="0.25">
      <c r="A251" s="126" t="s">
        <v>275</v>
      </c>
      <c r="B251" s="126" t="s">
        <v>318</v>
      </c>
      <c r="C251" s="126" t="s">
        <v>320</v>
      </c>
      <c r="D251" s="127">
        <v>457180</v>
      </c>
      <c r="E251" s="131">
        <v>3.1090846642318999</v>
      </c>
      <c r="F251" s="133">
        <v>39973.945682981597</v>
      </c>
      <c r="G251" s="131">
        <v>2.2207747601656398</v>
      </c>
    </row>
    <row r="252" spans="1:7" x14ac:dyDescent="0.25">
      <c r="A252" s="126" t="s">
        <v>275</v>
      </c>
      <c r="B252" s="126" t="s">
        <v>318</v>
      </c>
      <c r="C252" s="126" t="s">
        <v>321</v>
      </c>
      <c r="D252" s="127">
        <v>557182</v>
      </c>
      <c r="E252" s="131">
        <v>3.3456093216615002</v>
      </c>
      <c r="F252" s="133">
        <v>31695.2462052142</v>
      </c>
      <c r="G252" s="131">
        <v>2.4651858159611</v>
      </c>
    </row>
    <row r="253" spans="1:7" x14ac:dyDescent="0.25">
      <c r="A253" s="126" t="s">
        <v>275</v>
      </c>
      <c r="B253" s="126" t="s">
        <v>318</v>
      </c>
      <c r="C253" s="126" t="s">
        <v>322</v>
      </c>
      <c r="D253" s="127">
        <v>457192</v>
      </c>
      <c r="E253" s="131">
        <v>3.8484388346738601</v>
      </c>
      <c r="F253" s="133">
        <v>79524.140079700694</v>
      </c>
      <c r="G253" s="131">
        <v>3.0787510677390899</v>
      </c>
    </row>
    <row r="254" spans="1:7" x14ac:dyDescent="0.25">
      <c r="A254" s="126" t="s">
        <v>275</v>
      </c>
      <c r="B254" s="126" t="s">
        <v>318</v>
      </c>
      <c r="C254" s="126" t="s">
        <v>323</v>
      </c>
      <c r="D254" s="127">
        <v>557303</v>
      </c>
      <c r="E254" s="131">
        <v>2.4838578169103802</v>
      </c>
      <c r="F254" s="133">
        <v>52891.560571856302</v>
      </c>
      <c r="G254" s="131">
        <v>2.9221856669533901</v>
      </c>
    </row>
    <row r="255" spans="1:7" x14ac:dyDescent="0.25">
      <c r="A255" s="126" t="s">
        <v>275</v>
      </c>
      <c r="B255" s="126" t="s">
        <v>318</v>
      </c>
      <c r="C255" s="126" t="s">
        <v>324</v>
      </c>
      <c r="D255" s="127">
        <v>457306</v>
      </c>
      <c r="E255" s="131">
        <v>7.1901206349862496</v>
      </c>
      <c r="F255" s="133">
        <v>59602.315790017601</v>
      </c>
      <c r="G255" s="131">
        <v>3.7842740184138202</v>
      </c>
    </row>
    <row r="256" spans="1:7" x14ac:dyDescent="0.25">
      <c r="A256" s="126" t="s">
        <v>275</v>
      </c>
      <c r="B256" s="126" t="s">
        <v>318</v>
      </c>
      <c r="C256" s="126" t="s">
        <v>325</v>
      </c>
      <c r="D256" s="127">
        <v>557307</v>
      </c>
      <c r="E256" s="131">
        <v>5.7383430474924699</v>
      </c>
      <c r="F256" s="133">
        <v>39348.638039948397</v>
      </c>
      <c r="G256" s="131">
        <v>2.2953372189969898</v>
      </c>
    </row>
    <row r="257" spans="1:7" x14ac:dyDescent="0.25">
      <c r="A257" s="126" t="s">
        <v>275</v>
      </c>
      <c r="B257" s="126" t="s">
        <v>318</v>
      </c>
      <c r="C257" s="126" t="s">
        <v>326</v>
      </c>
      <c r="D257" s="127">
        <v>557347</v>
      </c>
      <c r="E257" s="131">
        <v>3.8605351710157798</v>
      </c>
      <c r="F257" s="133">
        <v>46150.943180779599</v>
      </c>
      <c r="G257" s="131">
        <v>3.15861968537655</v>
      </c>
    </row>
    <row r="258" spans="1:7" x14ac:dyDescent="0.25">
      <c r="A258" s="126" t="s">
        <v>275</v>
      </c>
      <c r="B258" s="126" t="s">
        <v>318</v>
      </c>
      <c r="C258" s="126" t="s">
        <v>327</v>
      </c>
      <c r="D258" s="127">
        <v>457348</v>
      </c>
      <c r="E258" s="131">
        <v>6.6850700250369197</v>
      </c>
      <c r="F258" s="133">
        <v>61820.980898198599</v>
      </c>
      <c r="G258" s="131">
        <v>2.2920240085840899</v>
      </c>
    </row>
    <row r="259" spans="1:7" x14ac:dyDescent="0.25">
      <c r="A259" s="126" t="s">
        <v>275</v>
      </c>
      <c r="B259" s="126" t="s">
        <v>318</v>
      </c>
      <c r="C259" s="126" t="s">
        <v>328</v>
      </c>
      <c r="D259" s="127">
        <v>457350</v>
      </c>
      <c r="E259" s="131">
        <v>6.5656282737674596</v>
      </c>
      <c r="F259" s="133">
        <v>37682.216972947397</v>
      </c>
      <c r="G259" s="131">
        <v>2.0201933150053701</v>
      </c>
    </row>
    <row r="260" spans="1:7" x14ac:dyDescent="0.25">
      <c r="A260" s="126" t="s">
        <v>275</v>
      </c>
      <c r="B260" s="126" t="s">
        <v>318</v>
      </c>
      <c r="C260" s="126" t="s">
        <v>329</v>
      </c>
      <c r="D260" s="127">
        <v>557352</v>
      </c>
      <c r="E260" s="131">
        <v>3.6255647360053098</v>
      </c>
      <c r="F260" s="133">
        <v>70156.289003807702</v>
      </c>
      <c r="G260" s="131">
        <v>3.75984491141292</v>
      </c>
    </row>
    <row r="261" spans="1:7" x14ac:dyDescent="0.25">
      <c r="A261" s="126" t="s">
        <v>275</v>
      </c>
      <c r="B261" s="126" t="s">
        <v>318</v>
      </c>
      <c r="C261" s="126" t="s">
        <v>330</v>
      </c>
      <c r="D261" s="127">
        <v>457449</v>
      </c>
      <c r="E261" s="131">
        <v>5.0250381171720298</v>
      </c>
      <c r="F261" s="133">
        <v>32160.243949901</v>
      </c>
      <c r="G261" s="131">
        <v>2.8140213456163399</v>
      </c>
    </row>
    <row r="262" spans="1:7" x14ac:dyDescent="0.25">
      <c r="A262" s="126" t="s">
        <v>275</v>
      </c>
      <c r="B262" s="126" t="s">
        <v>318</v>
      </c>
      <c r="C262" s="126" t="s">
        <v>331</v>
      </c>
      <c r="D262" s="127">
        <v>557508</v>
      </c>
      <c r="E262" s="131">
        <v>8.8829163756212193</v>
      </c>
      <c r="F262" s="133">
        <v>44414.581878106103</v>
      </c>
      <c r="G262" s="131">
        <v>3.7799644151579601</v>
      </c>
    </row>
    <row r="263" spans="1:7" x14ac:dyDescent="0.25">
      <c r="A263" s="126" t="s">
        <v>275</v>
      </c>
      <c r="B263" s="126" t="s">
        <v>318</v>
      </c>
      <c r="C263" s="126" t="s">
        <v>332</v>
      </c>
      <c r="D263" s="127">
        <v>557622</v>
      </c>
      <c r="E263" s="131">
        <v>2.74953260796668</v>
      </c>
      <c r="F263" s="133">
        <v>71762.801067930399</v>
      </c>
      <c r="G263" s="131">
        <v>3.5351133531000198</v>
      </c>
    </row>
    <row r="264" spans="1:7" x14ac:dyDescent="0.25">
      <c r="A264" s="126" t="s">
        <v>275</v>
      </c>
      <c r="B264" s="126" t="s">
        <v>318</v>
      </c>
      <c r="C264" s="126" t="s">
        <v>333</v>
      </c>
      <c r="D264" s="127">
        <v>557628</v>
      </c>
      <c r="E264" s="131">
        <v>3.2394012652477699</v>
      </c>
      <c r="F264" s="133">
        <v>44919.6975447691</v>
      </c>
      <c r="G264" s="131">
        <v>2.1596008434985099</v>
      </c>
    </row>
    <row r="265" spans="1:7" x14ac:dyDescent="0.25">
      <c r="A265" s="126" t="s">
        <v>275</v>
      </c>
      <c r="B265" s="126" t="s">
        <v>318</v>
      </c>
      <c r="C265" s="126" t="s">
        <v>334</v>
      </c>
      <c r="D265" s="127">
        <v>457632</v>
      </c>
      <c r="E265" s="131">
        <v>4.2983504683483202</v>
      </c>
      <c r="F265" s="133">
        <v>25079.442199322999</v>
      </c>
      <c r="G265" s="131">
        <v>1.8339628664952801</v>
      </c>
    </row>
    <row r="266" spans="1:7" x14ac:dyDescent="0.25">
      <c r="A266" s="126" t="s">
        <v>275</v>
      </c>
      <c r="B266" s="126" t="s">
        <v>318</v>
      </c>
      <c r="C266" s="126" t="s">
        <v>335</v>
      </c>
      <c r="D266" s="127">
        <v>557633</v>
      </c>
      <c r="E266" s="131">
        <v>6.14205311753192</v>
      </c>
      <c r="F266" s="133">
        <v>64901.027941920598</v>
      </c>
      <c r="G266" s="131">
        <v>5.1183775979432697</v>
      </c>
    </row>
    <row r="267" spans="1:7" x14ac:dyDescent="0.25">
      <c r="A267" s="126" t="s">
        <v>275</v>
      </c>
      <c r="B267" s="126" t="s">
        <v>318</v>
      </c>
      <c r="C267" s="126" t="s">
        <v>336</v>
      </c>
      <c r="D267" s="127">
        <v>457634</v>
      </c>
      <c r="E267" s="131">
        <v>1.20513954608875</v>
      </c>
      <c r="F267" s="133">
        <v>25648.3823896338</v>
      </c>
      <c r="G267" s="131">
        <v>0.60256977304437598</v>
      </c>
    </row>
    <row r="268" spans="1:7" x14ac:dyDescent="0.25">
      <c r="A268" s="126" t="s">
        <v>275</v>
      </c>
      <c r="B268" s="126" t="s">
        <v>318</v>
      </c>
      <c r="C268" s="126" t="s">
        <v>337</v>
      </c>
      <c r="D268" s="127">
        <v>557660</v>
      </c>
      <c r="E268" s="131">
        <v>5.2328499853141004</v>
      </c>
      <c r="F268" s="133">
        <v>63945.426820538298</v>
      </c>
      <c r="G268" s="131">
        <v>5.2328499853141004</v>
      </c>
    </row>
    <row r="269" spans="1:7" x14ac:dyDescent="0.25">
      <c r="A269" s="126" t="s">
        <v>275</v>
      </c>
      <c r="B269" s="126" t="s">
        <v>318</v>
      </c>
      <c r="C269" s="126" t="s">
        <v>338</v>
      </c>
      <c r="D269" s="127">
        <v>457158</v>
      </c>
      <c r="E269" s="131">
        <v>4.8506164684028104</v>
      </c>
      <c r="F269" s="133">
        <v>43918.5440209074</v>
      </c>
      <c r="G269" s="131">
        <v>3.2337443122685401</v>
      </c>
    </row>
    <row r="270" spans="1:7" x14ac:dyDescent="0.25">
      <c r="A270" s="126" t="s">
        <v>339</v>
      </c>
      <c r="B270" s="126" t="s">
        <v>340</v>
      </c>
      <c r="C270" s="126" t="s">
        <v>341</v>
      </c>
      <c r="D270" s="127">
        <v>588201</v>
      </c>
      <c r="E270" s="131">
        <v>7.1280813027161303</v>
      </c>
      <c r="F270" s="133">
        <v>28803.2673048529</v>
      </c>
      <c r="G270" s="131">
        <v>4.0731893158377899</v>
      </c>
    </row>
    <row r="271" spans="1:7" x14ac:dyDescent="0.25">
      <c r="A271" s="126" t="s">
        <v>339</v>
      </c>
      <c r="B271" s="126" t="s">
        <v>340</v>
      </c>
      <c r="C271" s="126" t="s">
        <v>342</v>
      </c>
      <c r="D271" s="127">
        <v>588206</v>
      </c>
      <c r="E271" s="131">
        <v>5.7695437486063001</v>
      </c>
      <c r="F271" s="133">
        <v>46677.470069369701</v>
      </c>
      <c r="G271" s="131">
        <v>1.8611431447117099</v>
      </c>
    </row>
    <row r="272" spans="1:7" x14ac:dyDescent="0.25">
      <c r="A272" s="126" t="s">
        <v>339</v>
      </c>
      <c r="B272" s="126" t="s">
        <v>340</v>
      </c>
      <c r="C272" s="126" t="s">
        <v>343</v>
      </c>
      <c r="D272" s="127">
        <v>588216</v>
      </c>
      <c r="E272" s="131">
        <v>6</v>
      </c>
      <c r="F272" s="133">
        <v>45200</v>
      </c>
      <c r="G272" s="131">
        <v>7</v>
      </c>
    </row>
    <row r="273" spans="1:7" x14ac:dyDescent="0.25">
      <c r="A273" s="126" t="s">
        <v>339</v>
      </c>
      <c r="B273" s="126" t="s">
        <v>340</v>
      </c>
      <c r="C273" s="126" t="s">
        <v>344</v>
      </c>
      <c r="D273" s="127">
        <v>488256</v>
      </c>
      <c r="E273" s="131">
        <v>3.61885777583662</v>
      </c>
      <c r="F273" s="133">
        <v>55120.917911953497</v>
      </c>
      <c r="G273" s="131">
        <v>1.52372958982594</v>
      </c>
    </row>
    <row r="274" spans="1:7" x14ac:dyDescent="0.25">
      <c r="A274" s="126" t="s">
        <v>339</v>
      </c>
      <c r="B274" s="126" t="s">
        <v>340</v>
      </c>
      <c r="C274" s="126" t="s">
        <v>345</v>
      </c>
      <c r="D274" s="127">
        <v>488281</v>
      </c>
      <c r="E274" s="131">
        <v>4.22085866122125</v>
      </c>
      <c r="F274" s="133">
        <v>42475.167159236997</v>
      </c>
      <c r="G274" s="131">
        <v>1.7772036468300001</v>
      </c>
    </row>
    <row r="275" spans="1:7" x14ac:dyDescent="0.25">
      <c r="A275" s="126" t="s">
        <v>339</v>
      </c>
      <c r="B275" s="126" t="s">
        <v>340</v>
      </c>
      <c r="C275" s="126" t="s">
        <v>346</v>
      </c>
      <c r="D275" s="127">
        <v>488286</v>
      </c>
      <c r="E275" s="131">
        <v>5.9359402069646299</v>
      </c>
      <c r="F275" s="133">
        <v>36349.162086003802</v>
      </c>
      <c r="G275" s="131">
        <v>5.4172658199482999</v>
      </c>
    </row>
    <row r="276" spans="1:7" x14ac:dyDescent="0.25">
      <c r="A276" s="126" t="s">
        <v>339</v>
      </c>
      <c r="B276" s="126" t="s">
        <v>340</v>
      </c>
      <c r="C276" s="126" t="s">
        <v>347</v>
      </c>
      <c r="D276" s="127">
        <v>488291</v>
      </c>
      <c r="E276" s="131">
        <v>4.7395243487124699</v>
      </c>
      <c r="F276" s="133">
        <v>37758.2106447427</v>
      </c>
      <c r="G276" s="131">
        <v>4.2129105321888698</v>
      </c>
    </row>
    <row r="277" spans="1:7" x14ac:dyDescent="0.25">
      <c r="A277" s="126" t="s">
        <v>339</v>
      </c>
      <c r="B277" s="126" t="s">
        <v>340</v>
      </c>
      <c r="C277" s="126" t="s">
        <v>348</v>
      </c>
      <c r="D277" s="127">
        <v>488288</v>
      </c>
      <c r="E277" s="131">
        <v>6.9840818648546801</v>
      </c>
      <c r="F277" s="133">
        <v>57133.550313977001</v>
      </c>
      <c r="G277" s="131">
        <v>4.8351335987455499</v>
      </c>
    </row>
    <row r="278" spans="1:7" x14ac:dyDescent="0.25">
      <c r="A278" s="126" t="s">
        <v>339</v>
      </c>
      <c r="B278" s="126" t="s">
        <v>340</v>
      </c>
      <c r="C278" s="126" t="s">
        <v>349</v>
      </c>
      <c r="D278" s="127">
        <v>588336</v>
      </c>
      <c r="E278" s="131">
        <v>8.4871200198439194</v>
      </c>
      <c r="F278" s="133">
        <v>21156.299179900801</v>
      </c>
      <c r="G278" s="131">
        <v>2.4600347883605602</v>
      </c>
    </row>
    <row r="279" spans="1:7" x14ac:dyDescent="0.25">
      <c r="A279" s="126" t="s">
        <v>339</v>
      </c>
      <c r="B279" s="126" t="s">
        <v>340</v>
      </c>
      <c r="C279" s="126" t="s">
        <v>350</v>
      </c>
      <c r="D279" s="127">
        <v>588396</v>
      </c>
      <c r="E279" s="131">
        <v>8.6197149930090102</v>
      </c>
      <c r="F279" s="133">
        <v>43816.884547795802</v>
      </c>
      <c r="G279" s="131">
        <v>2.8732383310029999</v>
      </c>
    </row>
    <row r="280" spans="1:7" x14ac:dyDescent="0.25">
      <c r="A280" s="126" t="s">
        <v>339</v>
      </c>
      <c r="B280" s="126" t="s">
        <v>340</v>
      </c>
      <c r="C280" s="126" t="s">
        <v>351</v>
      </c>
      <c r="D280" s="127">
        <v>488451</v>
      </c>
      <c r="E280" s="131">
        <v>4.1216633405334901</v>
      </c>
      <c r="F280" s="133">
        <v>36530.9529760968</v>
      </c>
      <c r="G280" s="131">
        <v>2.38622614451939</v>
      </c>
    </row>
    <row r="281" spans="1:7" x14ac:dyDescent="0.25">
      <c r="A281" s="126" t="s">
        <v>339</v>
      </c>
      <c r="B281" s="126" t="s">
        <v>340</v>
      </c>
      <c r="C281" s="126" t="s">
        <v>352</v>
      </c>
      <c r="D281" s="127">
        <v>588501</v>
      </c>
      <c r="E281" s="131">
        <v>2.3829321662706802</v>
      </c>
      <c r="F281" s="133">
        <v>32494.529540054798</v>
      </c>
      <c r="G281" s="131">
        <v>2.5995623632043801</v>
      </c>
    </row>
    <row r="282" spans="1:7" x14ac:dyDescent="0.25">
      <c r="A282" s="126" t="s">
        <v>339</v>
      </c>
      <c r="B282" s="126" t="s">
        <v>340</v>
      </c>
      <c r="C282" s="126" t="s">
        <v>353</v>
      </c>
      <c r="D282" s="127">
        <v>488561</v>
      </c>
      <c r="E282" s="131">
        <v>3.8292599959868201</v>
      </c>
      <c r="F282" s="133">
        <v>25496.619720217601</v>
      </c>
      <c r="G282" s="131">
        <v>2.8133338746025598</v>
      </c>
    </row>
    <row r="283" spans="1:7" x14ac:dyDescent="0.25">
      <c r="A283" s="126" t="s">
        <v>339</v>
      </c>
      <c r="B283" s="126" t="s">
        <v>340</v>
      </c>
      <c r="C283" s="126" t="s">
        <v>354</v>
      </c>
      <c r="D283" s="127">
        <v>588631</v>
      </c>
      <c r="E283" s="131">
        <v>3.3700221188443602</v>
      </c>
      <c r="F283" s="133">
        <v>35335.673099059299</v>
      </c>
      <c r="G283" s="131">
        <v>2.9735489283920802</v>
      </c>
    </row>
    <row r="284" spans="1:7" x14ac:dyDescent="0.25">
      <c r="A284" s="126" t="s">
        <v>339</v>
      </c>
      <c r="B284" s="126" t="s">
        <v>340</v>
      </c>
      <c r="C284" s="126" t="s">
        <v>355</v>
      </c>
      <c r="D284" s="127">
        <v>488706</v>
      </c>
      <c r="E284" s="131">
        <v>6.5888888073784999</v>
      </c>
      <c r="F284" s="133">
        <v>30339.534508394001</v>
      </c>
      <c r="G284" s="131">
        <v>2.4516795562338598</v>
      </c>
    </row>
    <row r="285" spans="1:7" x14ac:dyDescent="0.25">
      <c r="A285" s="126" t="s">
        <v>339</v>
      </c>
      <c r="B285" s="126" t="s">
        <v>340</v>
      </c>
      <c r="C285" s="126" t="s">
        <v>356</v>
      </c>
      <c r="D285" s="127">
        <v>588716</v>
      </c>
      <c r="E285" s="131">
        <v>5.3656558207407699</v>
      </c>
      <c r="F285" s="133">
        <v>51548.621992116699</v>
      </c>
      <c r="G285" s="131">
        <v>4.5991335606349502</v>
      </c>
    </row>
    <row r="286" spans="1:7" x14ac:dyDescent="0.25">
      <c r="A286" s="126" t="s">
        <v>339</v>
      </c>
      <c r="B286" s="126" t="s">
        <v>357</v>
      </c>
      <c r="C286" s="126" t="s">
        <v>358</v>
      </c>
      <c r="D286" s="127">
        <v>588186</v>
      </c>
      <c r="E286" s="131">
        <v>7.79008512148632</v>
      </c>
      <c r="F286" s="133">
        <v>51726.165206669197</v>
      </c>
      <c r="G286" s="131">
        <v>3.1160340485945301</v>
      </c>
    </row>
    <row r="287" spans="1:7" x14ac:dyDescent="0.25">
      <c r="A287" s="126" t="s">
        <v>339</v>
      </c>
      <c r="B287" s="126" t="s">
        <v>357</v>
      </c>
      <c r="C287" s="126" t="s">
        <v>359</v>
      </c>
      <c r="D287" s="127">
        <v>488246</v>
      </c>
      <c r="E287" s="131">
        <v>5.4648273240877003</v>
      </c>
      <c r="F287" s="133">
        <v>62674.738373130902</v>
      </c>
      <c r="G287" s="131">
        <v>6.8310341551096299</v>
      </c>
    </row>
    <row r="288" spans="1:7" x14ac:dyDescent="0.25">
      <c r="A288" s="126" t="s">
        <v>339</v>
      </c>
      <c r="B288" s="126" t="s">
        <v>357</v>
      </c>
      <c r="C288" s="126" t="s">
        <v>360</v>
      </c>
      <c r="D288" s="127">
        <v>588316</v>
      </c>
      <c r="E288" s="131">
        <v>3.0122572026425698</v>
      </c>
      <c r="F288" s="133">
        <v>36774.640015594698</v>
      </c>
      <c r="G288" s="131">
        <v>2.51021433553547</v>
      </c>
    </row>
    <row r="289" spans="1:7" x14ac:dyDescent="0.25">
      <c r="A289" s="126" t="s">
        <v>339</v>
      </c>
      <c r="B289" s="126" t="s">
        <v>357</v>
      </c>
      <c r="C289" s="126" t="s">
        <v>361</v>
      </c>
      <c r="D289" s="127">
        <v>488326</v>
      </c>
      <c r="E289" s="131">
        <v>4.2880947247693104</v>
      </c>
      <c r="F289" s="133">
        <v>48365.719570072397</v>
      </c>
      <c r="G289" s="131">
        <v>1.9944626626833999</v>
      </c>
    </row>
    <row r="290" spans="1:7" x14ac:dyDescent="0.25">
      <c r="A290" s="126" t="s">
        <v>339</v>
      </c>
      <c r="B290" s="126" t="s">
        <v>357</v>
      </c>
      <c r="C290" s="126" t="s">
        <v>362</v>
      </c>
      <c r="D290" s="127">
        <v>488346</v>
      </c>
      <c r="E290" s="131">
        <v>9.6133584528775504</v>
      </c>
      <c r="F290" s="133">
        <v>52392.8035681826</v>
      </c>
      <c r="G290" s="131">
        <v>5.3407546960430796</v>
      </c>
    </row>
    <row r="291" spans="1:7" x14ac:dyDescent="0.25">
      <c r="A291" s="126" t="s">
        <v>339</v>
      </c>
      <c r="B291" s="126" t="s">
        <v>357</v>
      </c>
      <c r="C291" s="126" t="s">
        <v>363</v>
      </c>
      <c r="D291" s="127">
        <v>588386</v>
      </c>
      <c r="E291" s="131">
        <v>3.7136128641602402</v>
      </c>
      <c r="F291" s="133">
        <v>53624.569758473903</v>
      </c>
      <c r="G291" s="131">
        <v>3.46603867321623</v>
      </c>
    </row>
    <row r="292" spans="1:7" x14ac:dyDescent="0.25">
      <c r="A292" s="126" t="s">
        <v>339</v>
      </c>
      <c r="B292" s="126" t="s">
        <v>357</v>
      </c>
      <c r="C292" s="126" t="s">
        <v>364</v>
      </c>
      <c r="D292" s="127">
        <v>588461</v>
      </c>
      <c r="E292" s="131">
        <v>3.1098579238398401</v>
      </c>
      <c r="F292" s="133">
        <v>36627.215547446998</v>
      </c>
      <c r="G292" s="131">
        <v>1.7276988465776899</v>
      </c>
    </row>
    <row r="293" spans="1:7" x14ac:dyDescent="0.25">
      <c r="A293" s="126" t="s">
        <v>339</v>
      </c>
      <c r="B293" s="126" t="s">
        <v>357</v>
      </c>
      <c r="C293" s="126" t="s">
        <v>365</v>
      </c>
      <c r="D293" s="127">
        <v>588551</v>
      </c>
      <c r="E293" s="131">
        <v>3.7820073895639199</v>
      </c>
      <c r="F293" s="133">
        <v>55781.907562218199</v>
      </c>
      <c r="G293" s="131">
        <v>3.5118640045950702</v>
      </c>
    </row>
    <row r="294" spans="1:7" x14ac:dyDescent="0.25">
      <c r="A294" s="126" t="s">
        <v>339</v>
      </c>
      <c r="B294" s="126" t="s">
        <v>357</v>
      </c>
      <c r="C294" s="126" t="s">
        <v>366</v>
      </c>
      <c r="D294" s="127">
        <v>488556</v>
      </c>
      <c r="E294" s="131">
        <v>4.6214970240867803</v>
      </c>
      <c r="F294" s="133">
        <v>62731.045230698001</v>
      </c>
      <c r="G294" s="131">
        <v>2.59959207604882</v>
      </c>
    </row>
    <row r="295" spans="1:7" x14ac:dyDescent="0.25">
      <c r="A295" s="126" t="s">
        <v>339</v>
      </c>
      <c r="B295" s="126" t="s">
        <v>357</v>
      </c>
      <c r="C295" s="126" t="s">
        <v>357</v>
      </c>
      <c r="D295" s="127">
        <v>488586</v>
      </c>
      <c r="E295" s="131">
        <v>3.2109766151250998</v>
      </c>
      <c r="F295" s="133">
        <v>28169.022123597399</v>
      </c>
      <c r="G295" s="131">
        <v>2.2379533984205202</v>
      </c>
    </row>
    <row r="296" spans="1:7" x14ac:dyDescent="0.25">
      <c r="A296" s="126" t="s">
        <v>339</v>
      </c>
      <c r="B296" s="126" t="s">
        <v>357</v>
      </c>
      <c r="C296" s="126" t="s">
        <v>367</v>
      </c>
      <c r="D296" s="127">
        <v>588587</v>
      </c>
      <c r="E296" s="131">
        <v>4.6351442550020998</v>
      </c>
      <c r="F296" s="133">
        <v>45223.975028533998</v>
      </c>
      <c r="G296" s="131">
        <v>2.254935042974</v>
      </c>
    </row>
    <row r="297" spans="1:7" x14ac:dyDescent="0.25">
      <c r="A297" s="126" t="s">
        <v>339</v>
      </c>
      <c r="B297" s="126" t="s">
        <v>357</v>
      </c>
      <c r="C297" s="126" t="s">
        <v>368</v>
      </c>
      <c r="D297" s="127">
        <v>488616</v>
      </c>
      <c r="E297" s="131">
        <v>7.14742283799061</v>
      </c>
      <c r="F297" s="133">
        <v>49951.4851791658</v>
      </c>
      <c r="G297" s="131">
        <v>3.7060711011803198</v>
      </c>
    </row>
    <row r="298" spans="1:7" x14ac:dyDescent="0.25">
      <c r="A298" s="126" t="s">
        <v>339</v>
      </c>
      <c r="B298" s="126" t="s">
        <v>357</v>
      </c>
      <c r="C298" s="126" t="s">
        <v>369</v>
      </c>
      <c r="D298" s="127">
        <v>588666</v>
      </c>
      <c r="E298" s="131">
        <v>4.9884779420575702</v>
      </c>
      <c r="F298" s="133">
        <v>43563.130748503303</v>
      </c>
      <c r="G298" s="131">
        <v>2.18245909965019</v>
      </c>
    </row>
    <row r="299" spans="1:7" x14ac:dyDescent="0.25">
      <c r="A299" s="129"/>
      <c r="B299" s="129"/>
      <c r="C299" s="129"/>
      <c r="D299" s="129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288" t="s">
        <v>2</v>
      </c>
      <c r="D1" s="288"/>
      <c r="E1" s="288"/>
      <c r="F1" s="288"/>
      <c r="G1" s="288"/>
      <c r="H1" s="288"/>
      <c r="I1" s="288"/>
      <c r="J1" s="288"/>
      <c r="K1" s="288"/>
      <c r="M1" s="289" t="s">
        <v>3</v>
      </c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</row>
    <row r="2" spans="1:30" x14ac:dyDescent="0.25">
      <c r="A2" s="119" t="s">
        <v>1</v>
      </c>
      <c r="C2" s="120" t="s">
        <v>429</v>
      </c>
      <c r="D2" s="120" t="s">
        <v>435</v>
      </c>
      <c r="E2" s="120" t="s">
        <v>436</v>
      </c>
      <c r="F2" s="120" t="s">
        <v>437</v>
      </c>
      <c r="G2" s="120" t="s">
        <v>440</v>
      </c>
      <c r="H2" s="120" t="s">
        <v>275</v>
      </c>
      <c r="I2" s="120" t="s">
        <v>339</v>
      </c>
      <c r="J2" s="120" t="s">
        <v>561</v>
      </c>
      <c r="K2" s="120" t="s">
        <v>562</v>
      </c>
      <c r="M2" s="121" t="s">
        <v>0</v>
      </c>
      <c r="N2" s="121" t="s">
        <v>64</v>
      </c>
      <c r="O2" s="121" t="s">
        <v>81</v>
      </c>
      <c r="P2" s="121" t="s">
        <v>100</v>
      </c>
      <c r="Q2" s="121" t="s">
        <v>118</v>
      </c>
      <c r="R2" s="121" t="s">
        <v>140</v>
      </c>
      <c r="S2" s="121" t="s">
        <v>159</v>
      </c>
      <c r="T2" s="121" t="s">
        <v>438</v>
      </c>
      <c r="U2" s="121" t="s">
        <v>439</v>
      </c>
      <c r="V2" s="121" t="s">
        <v>201</v>
      </c>
      <c r="W2" s="121" t="s">
        <v>221</v>
      </c>
      <c r="X2" s="121" t="s">
        <v>441</v>
      </c>
      <c r="Y2" s="121" t="s">
        <v>260</v>
      </c>
      <c r="Z2" s="121" t="s">
        <v>276</v>
      </c>
      <c r="AA2" s="121" t="s">
        <v>426</v>
      </c>
      <c r="AB2" s="121" t="s">
        <v>427</v>
      </c>
      <c r="AC2" s="121" t="s">
        <v>340</v>
      </c>
      <c r="AD2" s="121" t="s">
        <v>428</v>
      </c>
    </row>
    <row r="3" spans="1:30" x14ac:dyDescent="0.25">
      <c r="A3" s="56" t="s">
        <v>429</v>
      </c>
      <c r="C3" s="56" t="s">
        <v>0</v>
      </c>
      <c r="D3" s="56" t="s">
        <v>81</v>
      </c>
      <c r="E3" s="56" t="s">
        <v>140</v>
      </c>
      <c r="F3" s="56" t="s">
        <v>438</v>
      </c>
      <c r="G3" s="56" t="s">
        <v>221</v>
      </c>
      <c r="H3" s="56" t="s">
        <v>276</v>
      </c>
      <c r="I3" s="56" t="s">
        <v>340</v>
      </c>
      <c r="J3" s="56" t="s">
        <v>431</v>
      </c>
      <c r="M3" s="122" t="s">
        <v>5</v>
      </c>
      <c r="N3" s="122" t="s">
        <v>65</v>
      </c>
      <c r="O3" s="122" t="s">
        <v>82</v>
      </c>
      <c r="P3" s="122" t="s">
        <v>101</v>
      </c>
      <c r="Q3" s="122" t="s">
        <v>119</v>
      </c>
      <c r="R3" s="122" t="s">
        <v>141</v>
      </c>
      <c r="S3" s="122" t="s">
        <v>160</v>
      </c>
      <c r="T3" s="122" t="s">
        <v>177</v>
      </c>
      <c r="U3" s="122" t="s">
        <v>188</v>
      </c>
      <c r="V3" s="122" t="s">
        <v>202</v>
      </c>
      <c r="W3" s="122" t="s">
        <v>222</v>
      </c>
      <c r="X3" s="122" t="s">
        <v>241</v>
      </c>
      <c r="Y3" s="122" t="s">
        <v>261</v>
      </c>
      <c r="Z3" s="122" t="s">
        <v>277</v>
      </c>
      <c r="AA3" s="122" t="s">
        <v>300</v>
      </c>
      <c r="AB3" s="122" t="s">
        <v>319</v>
      </c>
      <c r="AC3" s="122" t="s">
        <v>341</v>
      </c>
      <c r="AD3" s="122" t="s">
        <v>358</v>
      </c>
    </row>
    <row r="4" spans="1:30" x14ac:dyDescent="0.25">
      <c r="A4" s="56" t="s">
        <v>435</v>
      </c>
      <c r="C4" s="63" t="s">
        <v>64</v>
      </c>
      <c r="D4" s="56" t="s">
        <v>100</v>
      </c>
      <c r="E4" s="63" t="s">
        <v>159</v>
      </c>
      <c r="F4" s="56" t="s">
        <v>439</v>
      </c>
      <c r="G4" s="56" t="s">
        <v>441</v>
      </c>
      <c r="H4" s="56" t="s">
        <v>426</v>
      </c>
      <c r="I4" s="63" t="s">
        <v>428</v>
      </c>
      <c r="J4" s="56" t="s">
        <v>433</v>
      </c>
      <c r="M4" s="122" t="s">
        <v>56</v>
      </c>
      <c r="N4" s="122" t="s">
        <v>66</v>
      </c>
      <c r="O4" s="122" t="s">
        <v>83</v>
      </c>
      <c r="P4" s="122" t="s">
        <v>102</v>
      </c>
      <c r="Q4" s="122" t="s">
        <v>120</v>
      </c>
      <c r="R4" s="122" t="s">
        <v>142</v>
      </c>
      <c r="S4" s="122" t="s">
        <v>161</v>
      </c>
      <c r="T4" s="122" t="s">
        <v>178</v>
      </c>
      <c r="U4" s="122" t="s">
        <v>189</v>
      </c>
      <c r="V4" s="122" t="s">
        <v>203</v>
      </c>
      <c r="W4" s="122" t="s">
        <v>223</v>
      </c>
      <c r="X4" s="122" t="s">
        <v>242</v>
      </c>
      <c r="Y4" s="122" t="s">
        <v>262</v>
      </c>
      <c r="Z4" s="122" t="s">
        <v>278</v>
      </c>
      <c r="AA4" s="122" t="s">
        <v>301</v>
      </c>
      <c r="AB4" s="122" t="s">
        <v>320</v>
      </c>
      <c r="AC4" s="122" t="s">
        <v>342</v>
      </c>
      <c r="AD4" s="122" t="s">
        <v>359</v>
      </c>
    </row>
    <row r="5" spans="1:30" x14ac:dyDescent="0.25">
      <c r="A5" s="56" t="s">
        <v>436</v>
      </c>
      <c r="C5" s="63"/>
      <c r="D5" s="56" t="s">
        <v>118</v>
      </c>
      <c r="E5" s="63"/>
      <c r="F5" s="56" t="s">
        <v>201</v>
      </c>
      <c r="G5" s="56" t="s">
        <v>260</v>
      </c>
      <c r="H5" s="56" t="s">
        <v>427</v>
      </c>
      <c r="I5" s="63"/>
      <c r="J5" s="63"/>
      <c r="K5" s="63"/>
      <c r="M5" s="122" t="s">
        <v>57</v>
      </c>
      <c r="N5" s="122" t="s">
        <v>67</v>
      </c>
      <c r="O5" s="122" t="s">
        <v>84</v>
      </c>
      <c r="P5" s="122" t="s">
        <v>103</v>
      </c>
      <c r="Q5" s="122" t="s">
        <v>121</v>
      </c>
      <c r="R5" s="122" t="s">
        <v>143</v>
      </c>
      <c r="S5" s="122" t="s">
        <v>162</v>
      </c>
      <c r="T5" s="122" t="s">
        <v>179</v>
      </c>
      <c r="U5" s="122" t="s">
        <v>187</v>
      </c>
      <c r="V5" s="122" t="s">
        <v>204</v>
      </c>
      <c r="W5" s="122" t="s">
        <v>224</v>
      </c>
      <c r="X5" s="122" t="s">
        <v>243</v>
      </c>
      <c r="Y5" s="122" t="s">
        <v>263</v>
      </c>
      <c r="Z5" s="122" t="s">
        <v>279</v>
      </c>
      <c r="AA5" s="122" t="s">
        <v>302</v>
      </c>
      <c r="AB5" s="122" t="s">
        <v>321</v>
      </c>
      <c r="AC5" s="122" t="s">
        <v>343</v>
      </c>
      <c r="AD5" s="122" t="s">
        <v>360</v>
      </c>
    </row>
    <row r="6" spans="1:30" x14ac:dyDescent="0.25">
      <c r="A6" s="56" t="s">
        <v>437</v>
      </c>
      <c r="M6" s="122" t="s">
        <v>58</v>
      </c>
      <c r="N6" s="122" t="s">
        <v>68</v>
      </c>
      <c r="O6" s="122" t="s">
        <v>85</v>
      </c>
      <c r="P6" s="122" t="s">
        <v>104</v>
      </c>
      <c r="Q6" s="122" t="s">
        <v>122</v>
      </c>
      <c r="R6" s="122" t="s">
        <v>147</v>
      </c>
      <c r="S6" s="122" t="s">
        <v>163</v>
      </c>
      <c r="T6" s="122" t="s">
        <v>180</v>
      </c>
      <c r="U6" s="122" t="s">
        <v>190</v>
      </c>
      <c r="V6" s="122" t="s">
        <v>205</v>
      </c>
      <c r="W6" s="122" t="s">
        <v>225</v>
      </c>
      <c r="X6" s="122" t="s">
        <v>244</v>
      </c>
      <c r="Y6" s="122" t="s">
        <v>264</v>
      </c>
      <c r="Z6" s="122" t="s">
        <v>280</v>
      </c>
      <c r="AA6" s="122" t="s">
        <v>303</v>
      </c>
      <c r="AB6" s="122" t="s">
        <v>322</v>
      </c>
      <c r="AC6" s="122" t="s">
        <v>344</v>
      </c>
      <c r="AD6" s="122" t="s">
        <v>361</v>
      </c>
    </row>
    <row r="7" spans="1:30" x14ac:dyDescent="0.25">
      <c r="A7" s="56" t="s">
        <v>440</v>
      </c>
      <c r="M7" s="122" t="s">
        <v>59</v>
      </c>
      <c r="N7" s="122" t="s">
        <v>69</v>
      </c>
      <c r="O7" s="122" t="s">
        <v>86</v>
      </c>
      <c r="P7" s="122" t="s">
        <v>105</v>
      </c>
      <c r="Q7" s="122" t="s">
        <v>123</v>
      </c>
      <c r="R7" s="122" t="s">
        <v>148</v>
      </c>
      <c r="S7" s="122" t="s">
        <v>164</v>
      </c>
      <c r="T7" s="122" t="s">
        <v>181</v>
      </c>
      <c r="U7" s="122" t="s">
        <v>191</v>
      </c>
      <c r="V7" s="122" t="s">
        <v>206</v>
      </c>
      <c r="W7" s="122" t="s">
        <v>226</v>
      </c>
      <c r="X7" s="122" t="s">
        <v>245</v>
      </c>
      <c r="Y7" s="122" t="s">
        <v>265</v>
      </c>
      <c r="Z7" s="122" t="s">
        <v>281</v>
      </c>
      <c r="AA7" s="122" t="s">
        <v>304</v>
      </c>
      <c r="AB7" s="122" t="s">
        <v>323</v>
      </c>
      <c r="AC7" s="122" t="s">
        <v>345</v>
      </c>
      <c r="AD7" s="122" t="s">
        <v>363</v>
      </c>
    </row>
    <row r="8" spans="1:30" x14ac:dyDescent="0.25">
      <c r="A8" s="56" t="s">
        <v>275</v>
      </c>
      <c r="M8" s="122" t="s">
        <v>60</v>
      </c>
      <c r="N8" s="122" t="s">
        <v>70</v>
      </c>
      <c r="O8" s="122" t="s">
        <v>87</v>
      </c>
      <c r="P8" s="122" t="s">
        <v>106</v>
      </c>
      <c r="Q8" s="122" t="s">
        <v>124</v>
      </c>
      <c r="R8" s="122" t="s">
        <v>149</v>
      </c>
      <c r="S8" s="122" t="s">
        <v>165</v>
      </c>
      <c r="T8" s="122" t="s">
        <v>182</v>
      </c>
      <c r="U8" s="122" t="s">
        <v>192</v>
      </c>
      <c r="V8" s="122" t="s">
        <v>207</v>
      </c>
      <c r="W8" s="122" t="s">
        <v>227</v>
      </c>
      <c r="X8" s="122" t="s">
        <v>246</v>
      </c>
      <c r="Y8" s="122" t="s">
        <v>266</v>
      </c>
      <c r="Z8" s="122" t="s">
        <v>282</v>
      </c>
      <c r="AA8" s="122" t="s">
        <v>305</v>
      </c>
      <c r="AB8" s="122" t="s">
        <v>324</v>
      </c>
      <c r="AC8" s="122" t="s">
        <v>346</v>
      </c>
      <c r="AD8" s="122" t="s">
        <v>364</v>
      </c>
    </row>
    <row r="9" spans="1:30" x14ac:dyDescent="0.25">
      <c r="A9" s="56" t="s">
        <v>339</v>
      </c>
      <c r="M9" s="122" t="s">
        <v>61</v>
      </c>
      <c r="N9" s="122" t="s">
        <v>71</v>
      </c>
      <c r="O9" s="122" t="s">
        <v>88</v>
      </c>
      <c r="P9" s="122" t="s">
        <v>107</v>
      </c>
      <c r="Q9" s="122" t="s">
        <v>125</v>
      </c>
      <c r="R9" s="122" t="s">
        <v>150</v>
      </c>
      <c r="S9" s="122" t="s">
        <v>166</v>
      </c>
      <c r="T9" s="122" t="s">
        <v>183</v>
      </c>
      <c r="U9" s="122" t="s">
        <v>193</v>
      </c>
      <c r="V9" s="122" t="s">
        <v>208</v>
      </c>
      <c r="W9" s="122" t="s">
        <v>228</v>
      </c>
      <c r="X9" s="122" t="s">
        <v>247</v>
      </c>
      <c r="Y9" s="122" t="s">
        <v>267</v>
      </c>
      <c r="Z9" s="122" t="s">
        <v>283</v>
      </c>
      <c r="AA9" s="122" t="s">
        <v>306</v>
      </c>
      <c r="AB9" s="122" t="s">
        <v>325</v>
      </c>
      <c r="AC9" s="122" t="s">
        <v>347</v>
      </c>
      <c r="AD9" s="122" t="s">
        <v>365</v>
      </c>
    </row>
    <row r="10" spans="1:30" x14ac:dyDescent="0.25">
      <c r="A10" s="56" t="s">
        <v>562</v>
      </c>
      <c r="M10" s="122" t="s">
        <v>62</v>
      </c>
      <c r="N10" s="122" t="s">
        <v>72</v>
      </c>
      <c r="O10" s="122" t="s">
        <v>89</v>
      </c>
      <c r="P10" s="122" t="s">
        <v>108</v>
      </c>
      <c r="Q10" s="122" t="s">
        <v>126</v>
      </c>
      <c r="R10" s="122" t="s">
        <v>151</v>
      </c>
      <c r="S10" s="122" t="s">
        <v>167</v>
      </c>
      <c r="T10" s="122" t="s">
        <v>184</v>
      </c>
      <c r="U10" s="122" t="s">
        <v>194</v>
      </c>
      <c r="V10" s="122" t="s">
        <v>209</v>
      </c>
      <c r="W10" s="122" t="s">
        <v>229</v>
      </c>
      <c r="X10" s="122" t="s">
        <v>248</v>
      </c>
      <c r="Y10" s="122" t="s">
        <v>268</v>
      </c>
      <c r="Z10" s="122" t="s">
        <v>284</v>
      </c>
      <c r="AA10" s="122" t="s">
        <v>307</v>
      </c>
      <c r="AB10" s="122" t="s">
        <v>326</v>
      </c>
      <c r="AC10" s="122" t="s">
        <v>348</v>
      </c>
      <c r="AD10" s="122" t="s">
        <v>366</v>
      </c>
    </row>
    <row r="11" spans="1:30" x14ac:dyDescent="0.25">
      <c r="M11" s="122" t="s">
        <v>63</v>
      </c>
      <c r="N11" s="122" t="s">
        <v>73</v>
      </c>
      <c r="O11" s="122" t="s">
        <v>90</v>
      </c>
      <c r="P11" s="122" t="s">
        <v>109</v>
      </c>
      <c r="Q11" s="122" t="s">
        <v>127</v>
      </c>
      <c r="R11" s="122" t="s">
        <v>152</v>
      </c>
      <c r="S11" s="122" t="s">
        <v>168</v>
      </c>
      <c r="T11" s="122" t="s">
        <v>185</v>
      </c>
      <c r="U11" s="122" t="s">
        <v>195</v>
      </c>
      <c r="V11" s="122" t="s">
        <v>210</v>
      </c>
      <c r="W11" s="122" t="s">
        <v>231</v>
      </c>
      <c r="X11" s="122" t="s">
        <v>249</v>
      </c>
      <c r="Y11" s="122" t="s">
        <v>269</v>
      </c>
      <c r="Z11" s="122" t="s">
        <v>285</v>
      </c>
      <c r="AA11" s="122" t="s">
        <v>309</v>
      </c>
      <c r="AB11" s="122" t="s">
        <v>327</v>
      </c>
      <c r="AC11" s="122" t="s">
        <v>349</v>
      </c>
      <c r="AD11" s="122" t="s">
        <v>357</v>
      </c>
    </row>
    <row r="12" spans="1:30" x14ac:dyDescent="0.25">
      <c r="N12" s="122" t="s">
        <v>74</v>
      </c>
      <c r="O12" s="122" t="s">
        <v>91</v>
      </c>
      <c r="P12" s="122" t="s">
        <v>110</v>
      </c>
      <c r="Q12" s="122" t="s">
        <v>128</v>
      </c>
      <c r="R12" s="122" t="s">
        <v>153</v>
      </c>
      <c r="S12" s="122" t="s">
        <v>169</v>
      </c>
      <c r="T12" s="122" t="s">
        <v>186</v>
      </c>
      <c r="U12" s="122" t="s">
        <v>196</v>
      </c>
      <c r="V12" s="122" t="s">
        <v>211</v>
      </c>
      <c r="W12" s="122" t="s">
        <v>232</v>
      </c>
      <c r="X12" s="122" t="s">
        <v>250</v>
      </c>
      <c r="Y12" s="122" t="s">
        <v>270</v>
      </c>
      <c r="Z12" s="122" t="s">
        <v>286</v>
      </c>
      <c r="AA12" s="122" t="s">
        <v>310</v>
      </c>
      <c r="AB12" s="122" t="s">
        <v>328</v>
      </c>
      <c r="AC12" s="122" t="s">
        <v>350</v>
      </c>
      <c r="AD12" s="122" t="s">
        <v>367</v>
      </c>
    </row>
    <row r="13" spans="1:30" x14ac:dyDescent="0.25">
      <c r="N13" s="122" t="s">
        <v>75</v>
      </c>
      <c r="O13" s="122" t="s">
        <v>92</v>
      </c>
      <c r="P13" s="122" t="s">
        <v>111</v>
      </c>
      <c r="Q13" s="122" t="s">
        <v>129</v>
      </c>
      <c r="R13" s="122" t="s">
        <v>154</v>
      </c>
      <c r="S13" s="122" t="s">
        <v>170</v>
      </c>
      <c r="U13" s="122" t="s">
        <v>197</v>
      </c>
      <c r="V13" s="122" t="s">
        <v>212</v>
      </c>
      <c r="W13" s="122" t="s">
        <v>233</v>
      </c>
      <c r="X13" s="122" t="s">
        <v>251</v>
      </c>
      <c r="Y13" s="122" t="s">
        <v>271</v>
      </c>
      <c r="Z13" s="122" t="s">
        <v>287</v>
      </c>
      <c r="AA13" s="122" t="s">
        <v>311</v>
      </c>
      <c r="AB13" s="122" t="s">
        <v>329</v>
      </c>
      <c r="AC13" s="122" t="s">
        <v>351</v>
      </c>
      <c r="AD13" s="122" t="s">
        <v>368</v>
      </c>
    </row>
    <row r="14" spans="1:30" x14ac:dyDescent="0.25">
      <c r="N14" s="122" t="s">
        <v>76</v>
      </c>
      <c r="O14" s="122" t="s">
        <v>93</v>
      </c>
      <c r="P14" s="122" t="s">
        <v>112</v>
      </c>
      <c r="Q14" s="122" t="s">
        <v>130</v>
      </c>
      <c r="R14" s="122" t="s">
        <v>155</v>
      </c>
      <c r="S14" s="122" t="s">
        <v>171</v>
      </c>
      <c r="U14" s="122" t="s">
        <v>198</v>
      </c>
      <c r="V14" s="122" t="s">
        <v>213</v>
      </c>
      <c r="W14" s="122" t="s">
        <v>234</v>
      </c>
      <c r="X14" s="122" t="s">
        <v>252</v>
      </c>
      <c r="Y14" s="122" t="s">
        <v>272</v>
      </c>
      <c r="Z14" s="122" t="s">
        <v>288</v>
      </c>
      <c r="AA14" s="122" t="s">
        <v>312</v>
      </c>
      <c r="AB14" s="122" t="s">
        <v>330</v>
      </c>
      <c r="AC14" s="122" t="s">
        <v>352</v>
      </c>
      <c r="AD14" s="122" t="s">
        <v>369</v>
      </c>
    </row>
    <row r="15" spans="1:30" x14ac:dyDescent="0.25">
      <c r="N15" s="122" t="s">
        <v>77</v>
      </c>
      <c r="O15" s="122" t="s">
        <v>94</v>
      </c>
      <c r="P15" s="122" t="s">
        <v>113</v>
      </c>
      <c r="Q15" s="122" t="s">
        <v>131</v>
      </c>
      <c r="R15" s="122" t="s">
        <v>156</v>
      </c>
      <c r="S15" s="122" t="s">
        <v>172</v>
      </c>
      <c r="U15" s="122" t="s">
        <v>199</v>
      </c>
      <c r="V15" s="122" t="s">
        <v>214</v>
      </c>
      <c r="W15" s="122" t="s">
        <v>235</v>
      </c>
      <c r="X15" s="122" t="s">
        <v>253</v>
      </c>
      <c r="Y15" s="122" t="s">
        <v>273</v>
      </c>
      <c r="Z15" s="122" t="s">
        <v>289</v>
      </c>
      <c r="AA15" s="122" t="s">
        <v>313</v>
      </c>
      <c r="AB15" s="122" t="s">
        <v>331</v>
      </c>
      <c r="AC15" s="122" t="s">
        <v>353</v>
      </c>
    </row>
    <row r="16" spans="1:30" x14ac:dyDescent="0.25">
      <c r="N16" s="122" t="s">
        <v>78</v>
      </c>
      <c r="O16" s="122" t="s">
        <v>95</v>
      </c>
      <c r="P16" s="122" t="s">
        <v>114</v>
      </c>
      <c r="Q16" s="122" t="s">
        <v>132</v>
      </c>
      <c r="R16" s="122" t="s">
        <v>157</v>
      </c>
      <c r="S16" s="122" t="s">
        <v>173</v>
      </c>
      <c r="U16" s="122"/>
      <c r="V16" s="122" t="s">
        <v>215</v>
      </c>
      <c r="W16" s="122" t="s">
        <v>236</v>
      </c>
      <c r="X16" s="122" t="s">
        <v>254</v>
      </c>
      <c r="Y16" s="122" t="s">
        <v>274</v>
      </c>
      <c r="Z16" s="122" t="s">
        <v>290</v>
      </c>
      <c r="AA16" s="122" t="s">
        <v>314</v>
      </c>
      <c r="AB16" s="122" t="s">
        <v>332</v>
      </c>
      <c r="AC16" s="122" t="s">
        <v>354</v>
      </c>
    </row>
    <row r="17" spans="13:30" x14ac:dyDescent="0.25">
      <c r="N17" s="122" t="s">
        <v>79</v>
      </c>
      <c r="O17" s="122" t="s">
        <v>96</v>
      </c>
      <c r="P17" s="122" t="s">
        <v>115</v>
      </c>
      <c r="Q17" s="122" t="s">
        <v>133</v>
      </c>
      <c r="R17" s="122" t="s">
        <v>158</v>
      </c>
      <c r="S17" s="122" t="s">
        <v>174</v>
      </c>
      <c r="V17" s="122" t="s">
        <v>216</v>
      </c>
      <c r="W17" s="122" t="s">
        <v>237</v>
      </c>
      <c r="X17" s="122" t="s">
        <v>255</v>
      </c>
      <c r="Z17" s="122" t="s">
        <v>291</v>
      </c>
      <c r="AA17" s="122" t="s">
        <v>315</v>
      </c>
      <c r="AB17" s="122" t="s">
        <v>333</v>
      </c>
      <c r="AC17" s="122" t="s">
        <v>355</v>
      </c>
    </row>
    <row r="18" spans="13:30" x14ac:dyDescent="0.25">
      <c r="O18" s="122" t="s">
        <v>97</v>
      </c>
      <c r="P18" s="122" t="s">
        <v>116</v>
      </c>
      <c r="Q18" s="122" t="s">
        <v>134</v>
      </c>
      <c r="V18" s="122" t="s">
        <v>217</v>
      </c>
      <c r="W18" s="122" t="s">
        <v>238</v>
      </c>
      <c r="X18" s="122" t="s">
        <v>256</v>
      </c>
      <c r="Z18" s="122" t="s">
        <v>292</v>
      </c>
      <c r="AA18" s="122" t="s">
        <v>316</v>
      </c>
      <c r="AB18" s="122" t="s">
        <v>334</v>
      </c>
      <c r="AC18" s="122" t="s">
        <v>356</v>
      </c>
    </row>
    <row r="19" spans="13:30" x14ac:dyDescent="0.25">
      <c r="O19" s="122" t="s">
        <v>98</v>
      </c>
      <c r="P19" s="122" t="s">
        <v>117</v>
      </c>
      <c r="Q19" s="122" t="s">
        <v>135</v>
      </c>
      <c r="V19" s="122" t="s">
        <v>218</v>
      </c>
      <c r="W19" s="122" t="s">
        <v>239</v>
      </c>
      <c r="X19" s="122" t="s">
        <v>257</v>
      </c>
      <c r="Z19" s="122" t="s">
        <v>293</v>
      </c>
      <c r="AA19" s="122" t="s">
        <v>317</v>
      </c>
      <c r="AB19" s="122" t="s">
        <v>335</v>
      </c>
    </row>
    <row r="20" spans="13:30" x14ac:dyDescent="0.25">
      <c r="O20" s="122" t="s">
        <v>99</v>
      </c>
      <c r="Q20" s="122" t="s">
        <v>136</v>
      </c>
      <c r="R20" s="122"/>
      <c r="V20" s="122" t="s">
        <v>219</v>
      </c>
      <c r="X20" s="122" t="s">
        <v>258</v>
      </c>
      <c r="Z20" s="122" t="s">
        <v>294</v>
      </c>
      <c r="AB20" s="122" t="s">
        <v>337</v>
      </c>
    </row>
    <row r="21" spans="13:30" x14ac:dyDescent="0.25">
      <c r="Q21" s="122" t="s">
        <v>137</v>
      </c>
      <c r="R21" s="122"/>
      <c r="X21" s="122" t="s">
        <v>259</v>
      </c>
      <c r="Z21" s="122" t="s">
        <v>295</v>
      </c>
      <c r="AB21" s="122" t="s">
        <v>338</v>
      </c>
    </row>
    <row r="22" spans="13:30" x14ac:dyDescent="0.25">
      <c r="Q22" s="122" t="s">
        <v>138</v>
      </c>
      <c r="R22" s="122"/>
      <c r="Z22" s="122" t="s">
        <v>296</v>
      </c>
    </row>
    <row r="23" spans="13:30" x14ac:dyDescent="0.25">
      <c r="Z23" s="122" t="s">
        <v>297</v>
      </c>
    </row>
    <row r="24" spans="13:30" x14ac:dyDescent="0.25">
      <c r="Z24" s="122" t="s">
        <v>298</v>
      </c>
    </row>
    <row r="32" spans="13:30" x14ac:dyDescent="0.25">
      <c r="M32" s="289" t="s">
        <v>563</v>
      </c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  <c r="AA32" s="289"/>
      <c r="AB32" s="289"/>
      <c r="AC32" s="289"/>
      <c r="AD32" s="289"/>
    </row>
    <row r="33" spans="13:30" x14ac:dyDescent="0.25">
      <c r="M33" s="121" t="s">
        <v>0</v>
      </c>
      <c r="N33" s="121" t="s">
        <v>64</v>
      </c>
      <c r="O33" s="121" t="s">
        <v>81</v>
      </c>
      <c r="P33" s="121" t="s">
        <v>100</v>
      </c>
      <c r="Q33" s="121" t="s">
        <v>118</v>
      </c>
      <c r="R33" s="121" t="s">
        <v>140</v>
      </c>
      <c r="S33" s="121" t="s">
        <v>159</v>
      </c>
      <c r="T33" s="121" t="s">
        <v>438</v>
      </c>
      <c r="U33" s="121" t="s">
        <v>439</v>
      </c>
      <c r="V33" s="121" t="s">
        <v>201</v>
      </c>
      <c r="W33" s="121" t="s">
        <v>221</v>
      </c>
      <c r="X33" s="121" t="s">
        <v>441</v>
      </c>
      <c r="Y33" s="121" t="s">
        <v>260</v>
      </c>
      <c r="Z33" s="121" t="s">
        <v>276</v>
      </c>
      <c r="AA33" s="121" t="s">
        <v>426</v>
      </c>
      <c r="AB33" s="121" t="s">
        <v>427</v>
      </c>
      <c r="AC33" s="121" t="s">
        <v>340</v>
      </c>
      <c r="AD33" s="121" t="s">
        <v>564</v>
      </c>
    </row>
    <row r="34" spans="13:30" x14ac:dyDescent="0.25">
      <c r="M34" s="123" t="s">
        <v>5</v>
      </c>
      <c r="N34" s="123" t="s">
        <v>565</v>
      </c>
      <c r="O34" s="123" t="s">
        <v>82</v>
      </c>
      <c r="P34" s="123" t="s">
        <v>101</v>
      </c>
      <c r="Q34" s="123" t="s">
        <v>119</v>
      </c>
      <c r="R34" s="123" t="s">
        <v>141</v>
      </c>
      <c r="S34" s="123" t="s">
        <v>160</v>
      </c>
      <c r="T34" s="123" t="s">
        <v>177</v>
      </c>
      <c r="U34" s="123" t="s">
        <v>188</v>
      </c>
      <c r="V34" s="123" t="s">
        <v>202</v>
      </c>
      <c r="W34" s="123" t="s">
        <v>222</v>
      </c>
      <c r="X34" s="123" t="s">
        <v>241</v>
      </c>
      <c r="Y34" s="123" t="s">
        <v>261</v>
      </c>
      <c r="Z34" s="123" t="s">
        <v>277</v>
      </c>
      <c r="AA34" s="123" t="s">
        <v>300</v>
      </c>
      <c r="AB34" s="123" t="s">
        <v>319</v>
      </c>
      <c r="AC34" s="123" t="s">
        <v>341</v>
      </c>
      <c r="AD34" s="123" t="s">
        <v>358</v>
      </c>
    </row>
    <row r="35" spans="13:30" x14ac:dyDescent="0.25">
      <c r="M35" s="123" t="s">
        <v>566</v>
      </c>
      <c r="N35" s="123" t="s">
        <v>65</v>
      </c>
      <c r="O35" s="123" t="s">
        <v>567</v>
      </c>
      <c r="P35" s="123" t="s">
        <v>102</v>
      </c>
      <c r="Q35" s="123" t="s">
        <v>120</v>
      </c>
      <c r="R35" s="123" t="s">
        <v>142</v>
      </c>
      <c r="S35" s="123" t="s">
        <v>568</v>
      </c>
      <c r="T35" s="123" t="s">
        <v>178</v>
      </c>
      <c r="U35" s="123" t="s">
        <v>189</v>
      </c>
      <c r="V35" s="123" t="s">
        <v>203</v>
      </c>
      <c r="W35" s="123" t="s">
        <v>223</v>
      </c>
      <c r="X35" s="123" t="s">
        <v>242</v>
      </c>
      <c r="Y35" s="123" t="s">
        <v>262</v>
      </c>
      <c r="Z35" s="123" t="s">
        <v>278</v>
      </c>
      <c r="AA35" s="123" t="s">
        <v>301</v>
      </c>
      <c r="AB35" s="123" t="s">
        <v>320</v>
      </c>
      <c r="AC35" s="123" t="s">
        <v>342</v>
      </c>
      <c r="AD35" s="123" t="s">
        <v>359</v>
      </c>
    </row>
    <row r="36" spans="13:30" x14ac:dyDescent="0.25">
      <c r="M36" s="123" t="s">
        <v>569</v>
      </c>
      <c r="N36" s="123" t="s">
        <v>66</v>
      </c>
      <c r="O36" s="123" t="s">
        <v>570</v>
      </c>
      <c r="P36" s="123" t="s">
        <v>103</v>
      </c>
      <c r="Q36" s="123" t="s">
        <v>571</v>
      </c>
      <c r="R36" s="123" t="s">
        <v>144</v>
      </c>
      <c r="S36" s="123" t="s">
        <v>572</v>
      </c>
      <c r="T36" s="123" t="s">
        <v>179</v>
      </c>
      <c r="U36" s="123" t="s">
        <v>187</v>
      </c>
      <c r="V36" s="123" t="s">
        <v>204</v>
      </c>
      <c r="W36" s="123" t="s">
        <v>224</v>
      </c>
      <c r="X36" s="123" t="s">
        <v>243</v>
      </c>
      <c r="Y36" s="123" t="s">
        <v>263</v>
      </c>
      <c r="Z36" s="123" t="s">
        <v>279</v>
      </c>
      <c r="AA36" s="123" t="s">
        <v>302</v>
      </c>
      <c r="AB36" s="123" t="s">
        <v>321</v>
      </c>
      <c r="AC36" s="123" t="s">
        <v>343</v>
      </c>
      <c r="AD36" s="123" t="s">
        <v>360</v>
      </c>
    </row>
    <row r="37" spans="13:30" x14ac:dyDescent="0.25">
      <c r="M37" s="123" t="s">
        <v>56</v>
      </c>
      <c r="N37" s="123" t="s">
        <v>67</v>
      </c>
      <c r="O37" s="123" t="s">
        <v>83</v>
      </c>
      <c r="P37" s="123" t="s">
        <v>104</v>
      </c>
      <c r="Q37" s="123" t="s">
        <v>121</v>
      </c>
      <c r="R37" s="123" t="s">
        <v>143</v>
      </c>
      <c r="S37" s="123" t="s">
        <v>161</v>
      </c>
      <c r="T37" s="123" t="s">
        <v>180</v>
      </c>
      <c r="U37" s="123" t="s">
        <v>190</v>
      </c>
      <c r="V37" s="123" t="s">
        <v>205</v>
      </c>
      <c r="W37" s="123" t="s">
        <v>225</v>
      </c>
      <c r="X37" s="123" t="s">
        <v>244</v>
      </c>
      <c r="Y37" s="123" t="s">
        <v>264</v>
      </c>
      <c r="Z37" s="123" t="s">
        <v>280</v>
      </c>
      <c r="AA37" s="123" t="s">
        <v>303</v>
      </c>
      <c r="AB37" s="123" t="s">
        <v>322</v>
      </c>
      <c r="AC37" s="123" t="s">
        <v>344</v>
      </c>
      <c r="AD37" s="123" t="s">
        <v>361</v>
      </c>
    </row>
    <row r="38" spans="13:30" x14ac:dyDescent="0.25">
      <c r="M38" s="123" t="s">
        <v>57</v>
      </c>
      <c r="N38" s="123" t="s">
        <v>68</v>
      </c>
      <c r="O38" s="123" t="s">
        <v>84</v>
      </c>
      <c r="P38" s="123" t="s">
        <v>105</v>
      </c>
      <c r="Q38" s="123" t="s">
        <v>122</v>
      </c>
      <c r="R38" s="123" t="s">
        <v>146</v>
      </c>
      <c r="S38" s="123" t="s">
        <v>573</v>
      </c>
      <c r="T38" s="123" t="s">
        <v>574</v>
      </c>
      <c r="U38" s="123" t="s">
        <v>191</v>
      </c>
      <c r="V38" s="123" t="s">
        <v>206</v>
      </c>
      <c r="W38" s="123" t="s">
        <v>226</v>
      </c>
      <c r="X38" s="123" t="s">
        <v>245</v>
      </c>
      <c r="Y38" s="123" t="s">
        <v>265</v>
      </c>
      <c r="Z38" s="123" t="s">
        <v>281</v>
      </c>
      <c r="AA38" s="123" t="s">
        <v>304</v>
      </c>
      <c r="AB38" s="123" t="s">
        <v>323</v>
      </c>
      <c r="AC38" s="123" t="s">
        <v>575</v>
      </c>
      <c r="AD38" s="123" t="s">
        <v>362</v>
      </c>
    </row>
    <row r="39" spans="13:30" x14ac:dyDescent="0.25">
      <c r="M39" s="123" t="s">
        <v>58</v>
      </c>
      <c r="N39" s="123" t="s">
        <v>69</v>
      </c>
      <c r="O39" s="123" t="s">
        <v>576</v>
      </c>
      <c r="P39" s="123" t="s">
        <v>577</v>
      </c>
      <c r="Q39" s="123" t="s">
        <v>123</v>
      </c>
      <c r="R39" s="123" t="s">
        <v>147</v>
      </c>
      <c r="S39" s="123" t="s">
        <v>162</v>
      </c>
      <c r="T39" s="123" t="s">
        <v>181</v>
      </c>
      <c r="U39" s="123" t="s">
        <v>192</v>
      </c>
      <c r="V39" s="123" t="s">
        <v>207</v>
      </c>
      <c r="W39" s="123" t="s">
        <v>227</v>
      </c>
      <c r="X39" s="123" t="s">
        <v>246</v>
      </c>
      <c r="Y39" s="123" t="s">
        <v>266</v>
      </c>
      <c r="Z39" s="123" t="s">
        <v>282</v>
      </c>
      <c r="AA39" s="123" t="s">
        <v>305</v>
      </c>
      <c r="AB39" s="123" t="s">
        <v>324</v>
      </c>
      <c r="AC39" s="123" t="s">
        <v>345</v>
      </c>
      <c r="AD39" s="123" t="s">
        <v>363</v>
      </c>
    </row>
    <row r="40" spans="13:30" x14ac:dyDescent="0.25">
      <c r="M40" s="123" t="s">
        <v>59</v>
      </c>
      <c r="N40" s="123" t="s">
        <v>70</v>
      </c>
      <c r="O40" s="123" t="s">
        <v>85</v>
      </c>
      <c r="P40" s="123" t="s">
        <v>578</v>
      </c>
      <c r="Q40" s="123" t="s">
        <v>124</v>
      </c>
      <c r="R40" s="123" t="s">
        <v>579</v>
      </c>
      <c r="S40" s="123" t="s">
        <v>163</v>
      </c>
      <c r="T40" s="123" t="s">
        <v>182</v>
      </c>
      <c r="U40" s="123" t="s">
        <v>193</v>
      </c>
      <c r="V40" s="123" t="s">
        <v>208</v>
      </c>
      <c r="W40" s="123" t="s">
        <v>228</v>
      </c>
      <c r="X40" s="123" t="s">
        <v>247</v>
      </c>
      <c r="Y40" s="123" t="s">
        <v>267</v>
      </c>
      <c r="Z40" s="123" t="s">
        <v>283</v>
      </c>
      <c r="AA40" s="123" t="s">
        <v>306</v>
      </c>
      <c r="AB40" s="123" t="s">
        <v>325</v>
      </c>
      <c r="AC40" s="123" t="s">
        <v>346</v>
      </c>
      <c r="AD40" s="123" t="s">
        <v>364</v>
      </c>
    </row>
    <row r="41" spans="13:30" x14ac:dyDescent="0.25">
      <c r="M41" s="123" t="s">
        <v>60</v>
      </c>
      <c r="N41" s="123" t="s">
        <v>71</v>
      </c>
      <c r="O41" s="123" t="s">
        <v>86</v>
      </c>
      <c r="P41" s="123" t="s">
        <v>106</v>
      </c>
      <c r="Q41" s="123" t="s">
        <v>125</v>
      </c>
      <c r="R41" s="123" t="s">
        <v>148</v>
      </c>
      <c r="S41" s="123" t="s">
        <v>164</v>
      </c>
      <c r="T41" s="123" t="s">
        <v>183</v>
      </c>
      <c r="U41" s="123" t="s">
        <v>194</v>
      </c>
      <c r="V41" s="123" t="s">
        <v>209</v>
      </c>
      <c r="W41" s="123" t="s">
        <v>229</v>
      </c>
      <c r="X41" s="123" t="s">
        <v>248</v>
      </c>
      <c r="Y41" s="123" t="s">
        <v>268</v>
      </c>
      <c r="Z41" s="123" t="s">
        <v>284</v>
      </c>
      <c r="AA41" s="123" t="s">
        <v>307</v>
      </c>
      <c r="AB41" s="123" t="s">
        <v>326</v>
      </c>
      <c r="AC41" s="123" t="s">
        <v>347</v>
      </c>
      <c r="AD41" s="123" t="s">
        <v>365</v>
      </c>
    </row>
    <row r="42" spans="13:30" x14ac:dyDescent="0.25">
      <c r="M42" s="123" t="s">
        <v>61</v>
      </c>
      <c r="N42" s="123" t="s">
        <v>72</v>
      </c>
      <c r="O42" s="123" t="s">
        <v>87</v>
      </c>
      <c r="P42" s="123" t="s">
        <v>107</v>
      </c>
      <c r="Q42" s="123" t="s">
        <v>126</v>
      </c>
      <c r="R42" s="123" t="s">
        <v>149</v>
      </c>
      <c r="S42" s="123" t="s">
        <v>165</v>
      </c>
      <c r="T42" s="123" t="s">
        <v>184</v>
      </c>
      <c r="U42" s="123" t="s">
        <v>195</v>
      </c>
      <c r="V42" s="123" t="s">
        <v>210</v>
      </c>
      <c r="W42" s="123" t="s">
        <v>230</v>
      </c>
      <c r="X42" s="123" t="s">
        <v>249</v>
      </c>
      <c r="Y42" s="123" t="s">
        <v>269</v>
      </c>
      <c r="Z42" s="123" t="s">
        <v>285</v>
      </c>
      <c r="AA42" s="123" t="s">
        <v>308</v>
      </c>
      <c r="AB42" s="123" t="s">
        <v>327</v>
      </c>
      <c r="AC42" s="123" t="s">
        <v>348</v>
      </c>
      <c r="AD42" s="123" t="s">
        <v>366</v>
      </c>
    </row>
    <row r="43" spans="13:30" x14ac:dyDescent="0.25">
      <c r="M43" s="123" t="s">
        <v>62</v>
      </c>
      <c r="N43" s="123" t="s">
        <v>74</v>
      </c>
      <c r="O43" s="123" t="s">
        <v>88</v>
      </c>
      <c r="P43" s="123" t="s">
        <v>108</v>
      </c>
      <c r="Q43" s="123" t="s">
        <v>127</v>
      </c>
      <c r="R43" s="123" t="s">
        <v>150</v>
      </c>
      <c r="S43" s="123" t="s">
        <v>166</v>
      </c>
      <c r="T43" s="123" t="s">
        <v>185</v>
      </c>
      <c r="U43" s="123" t="s">
        <v>196</v>
      </c>
      <c r="V43" s="123" t="s">
        <v>211</v>
      </c>
      <c r="W43" s="123" t="s">
        <v>231</v>
      </c>
      <c r="X43" s="123" t="s">
        <v>250</v>
      </c>
      <c r="Y43" s="123" t="s">
        <v>580</v>
      </c>
      <c r="Z43" s="123" t="s">
        <v>286</v>
      </c>
      <c r="AA43" s="123" t="s">
        <v>309</v>
      </c>
      <c r="AB43" s="123" t="s">
        <v>328</v>
      </c>
      <c r="AC43" s="123" t="s">
        <v>349</v>
      </c>
      <c r="AD43" s="123" t="s">
        <v>357</v>
      </c>
    </row>
    <row r="44" spans="13:30" x14ac:dyDescent="0.25">
      <c r="M44" s="123" t="s">
        <v>63</v>
      </c>
      <c r="N44" s="123" t="s">
        <v>73</v>
      </c>
      <c r="O44" s="123" t="s">
        <v>89</v>
      </c>
      <c r="P44" s="123" t="s">
        <v>109</v>
      </c>
      <c r="Q44" s="123" t="s">
        <v>128</v>
      </c>
      <c r="R44" s="123" t="s">
        <v>581</v>
      </c>
      <c r="S44" s="123" t="s">
        <v>167</v>
      </c>
      <c r="T44" s="123" t="s">
        <v>186</v>
      </c>
      <c r="U44" s="123" t="s">
        <v>197</v>
      </c>
      <c r="V44" s="123" t="s">
        <v>212</v>
      </c>
      <c r="W44" s="123" t="s">
        <v>232</v>
      </c>
      <c r="X44" s="123" t="s">
        <v>251</v>
      </c>
      <c r="Y44" s="123" t="s">
        <v>270</v>
      </c>
      <c r="Z44" s="123" t="s">
        <v>287</v>
      </c>
      <c r="AA44" s="123" t="s">
        <v>310</v>
      </c>
      <c r="AB44" s="123" t="s">
        <v>329</v>
      </c>
      <c r="AC44" s="123" t="s">
        <v>350</v>
      </c>
      <c r="AD44" s="123" t="s">
        <v>367</v>
      </c>
    </row>
    <row r="45" spans="13:30" x14ac:dyDescent="0.25">
      <c r="M45" s="1"/>
      <c r="N45" s="123" t="s">
        <v>75</v>
      </c>
      <c r="O45" s="123" t="s">
        <v>582</v>
      </c>
      <c r="P45" s="123" t="s">
        <v>110</v>
      </c>
      <c r="Q45" s="123" t="s">
        <v>129</v>
      </c>
      <c r="R45" s="123" t="s">
        <v>151</v>
      </c>
      <c r="S45" s="123" t="s">
        <v>168</v>
      </c>
      <c r="T45" s="1"/>
      <c r="U45" s="123" t="s">
        <v>198</v>
      </c>
      <c r="V45" s="123" t="s">
        <v>213</v>
      </c>
      <c r="W45" s="123" t="s">
        <v>233</v>
      </c>
      <c r="X45" s="123" t="s">
        <v>252</v>
      </c>
      <c r="Y45" s="123" t="s">
        <v>271</v>
      </c>
      <c r="Z45" s="123" t="s">
        <v>288</v>
      </c>
      <c r="AA45" s="123" t="s">
        <v>311</v>
      </c>
      <c r="AB45" s="123" t="s">
        <v>330</v>
      </c>
      <c r="AC45" s="123" t="s">
        <v>351</v>
      </c>
      <c r="AD45" s="123" t="s">
        <v>368</v>
      </c>
    </row>
    <row r="46" spans="13:30" x14ac:dyDescent="0.25">
      <c r="M46" s="1"/>
      <c r="N46" s="123" t="s">
        <v>76</v>
      </c>
      <c r="O46" s="123" t="s">
        <v>90</v>
      </c>
      <c r="P46" s="123" t="s">
        <v>111</v>
      </c>
      <c r="Q46" s="123" t="s">
        <v>583</v>
      </c>
      <c r="R46" s="123" t="s">
        <v>152</v>
      </c>
      <c r="S46" s="123" t="s">
        <v>169</v>
      </c>
      <c r="T46" s="1"/>
      <c r="U46" s="123" t="s">
        <v>199</v>
      </c>
      <c r="V46" s="123" t="s">
        <v>214</v>
      </c>
      <c r="W46" s="123" t="s">
        <v>234</v>
      </c>
      <c r="X46" s="123" t="s">
        <v>253</v>
      </c>
      <c r="Y46" s="123" t="s">
        <v>272</v>
      </c>
      <c r="Z46" s="123" t="s">
        <v>289</v>
      </c>
      <c r="AA46" s="123" t="s">
        <v>312</v>
      </c>
      <c r="AB46" s="123" t="s">
        <v>331</v>
      </c>
      <c r="AC46" s="123" t="s">
        <v>352</v>
      </c>
      <c r="AD46" s="123" t="s">
        <v>369</v>
      </c>
    </row>
    <row r="47" spans="13:30" x14ac:dyDescent="0.25">
      <c r="M47" s="1"/>
      <c r="N47" s="123" t="s">
        <v>77</v>
      </c>
      <c r="O47" s="123" t="s">
        <v>584</v>
      </c>
      <c r="P47" s="123" t="s">
        <v>112</v>
      </c>
      <c r="Q47" s="123" t="s">
        <v>130</v>
      </c>
      <c r="R47" s="123" t="s">
        <v>153</v>
      </c>
      <c r="S47" s="123" t="s">
        <v>170</v>
      </c>
      <c r="T47" s="1"/>
      <c r="U47" s="123" t="s">
        <v>200</v>
      </c>
      <c r="V47" s="123" t="s">
        <v>216</v>
      </c>
      <c r="W47" s="123" t="s">
        <v>235</v>
      </c>
      <c r="X47" s="123" t="s">
        <v>585</v>
      </c>
      <c r="Y47" s="123" t="s">
        <v>273</v>
      </c>
      <c r="Z47" s="123" t="s">
        <v>290</v>
      </c>
      <c r="AA47" s="123" t="s">
        <v>313</v>
      </c>
      <c r="AB47" s="123" t="s">
        <v>332</v>
      </c>
      <c r="AC47" s="123" t="s">
        <v>586</v>
      </c>
      <c r="AD47" s="1"/>
    </row>
    <row r="48" spans="13:30" x14ac:dyDescent="0.25">
      <c r="M48" s="1"/>
      <c r="N48" s="123" t="s">
        <v>78</v>
      </c>
      <c r="O48" s="123" t="s">
        <v>587</v>
      </c>
      <c r="P48" s="123" t="s">
        <v>113</v>
      </c>
      <c r="Q48" s="123" t="s">
        <v>588</v>
      </c>
      <c r="R48" s="123" t="s">
        <v>154</v>
      </c>
      <c r="S48" s="123" t="s">
        <v>171</v>
      </c>
      <c r="T48" s="1"/>
      <c r="U48" s="1"/>
      <c r="V48" s="123" t="s">
        <v>217</v>
      </c>
      <c r="W48" s="123" t="s">
        <v>236</v>
      </c>
      <c r="X48" s="123" t="s">
        <v>254</v>
      </c>
      <c r="Y48" s="123" t="s">
        <v>274</v>
      </c>
      <c r="Z48" s="123" t="s">
        <v>291</v>
      </c>
      <c r="AA48" s="123" t="s">
        <v>314</v>
      </c>
      <c r="AB48" s="123" t="s">
        <v>333</v>
      </c>
      <c r="AC48" s="123" t="s">
        <v>353</v>
      </c>
      <c r="AD48" s="1"/>
    </row>
    <row r="49" spans="13:30" x14ac:dyDescent="0.25">
      <c r="M49" s="1"/>
      <c r="N49" s="123" t="s">
        <v>79</v>
      </c>
      <c r="O49" s="123" t="s">
        <v>91</v>
      </c>
      <c r="P49" s="123" t="s">
        <v>114</v>
      </c>
      <c r="Q49" s="123" t="s">
        <v>131</v>
      </c>
      <c r="R49" s="123" t="s">
        <v>589</v>
      </c>
      <c r="S49" s="123" t="s">
        <v>590</v>
      </c>
      <c r="T49" s="1"/>
      <c r="U49" s="1"/>
      <c r="V49" s="123" t="s">
        <v>218</v>
      </c>
      <c r="W49" s="123" t="s">
        <v>237</v>
      </c>
      <c r="X49" s="123" t="s">
        <v>255</v>
      </c>
      <c r="Y49" s="1"/>
      <c r="Z49" s="123" t="s">
        <v>292</v>
      </c>
      <c r="AA49" s="123" t="s">
        <v>315</v>
      </c>
      <c r="AB49" s="123" t="s">
        <v>334</v>
      </c>
      <c r="AC49" s="123" t="s">
        <v>354</v>
      </c>
      <c r="AD49" s="1"/>
    </row>
    <row r="50" spans="13:30" x14ac:dyDescent="0.25">
      <c r="M50" s="1"/>
      <c r="N50" s="1"/>
      <c r="O50" s="123" t="s">
        <v>591</v>
      </c>
      <c r="P50" s="123" t="s">
        <v>546</v>
      </c>
      <c r="Q50" s="123" t="s">
        <v>592</v>
      </c>
      <c r="R50" s="123" t="s">
        <v>155</v>
      </c>
      <c r="S50" s="123" t="s">
        <v>593</v>
      </c>
      <c r="T50" s="1"/>
      <c r="U50" s="1"/>
      <c r="V50" s="123" t="s">
        <v>215</v>
      </c>
      <c r="W50" s="123" t="s">
        <v>238</v>
      </c>
      <c r="X50" s="123" t="s">
        <v>256</v>
      </c>
      <c r="Y50" s="1"/>
      <c r="Z50" s="123" t="s">
        <v>293</v>
      </c>
      <c r="AA50" s="123" t="s">
        <v>316</v>
      </c>
      <c r="AB50" s="123" t="s">
        <v>335</v>
      </c>
      <c r="AC50" s="123" t="s">
        <v>355</v>
      </c>
      <c r="AD50" s="1"/>
    </row>
    <row r="51" spans="13:30" x14ac:dyDescent="0.25">
      <c r="M51" s="1"/>
      <c r="N51" s="1"/>
      <c r="O51" s="123" t="s">
        <v>92</v>
      </c>
      <c r="P51" s="123" t="s">
        <v>115</v>
      </c>
      <c r="Q51" s="123" t="s">
        <v>594</v>
      </c>
      <c r="R51" s="123" t="s">
        <v>156</v>
      </c>
      <c r="S51" s="123" t="s">
        <v>172</v>
      </c>
      <c r="T51" s="1"/>
      <c r="U51" s="1"/>
      <c r="V51" s="123" t="s">
        <v>219</v>
      </c>
      <c r="W51" s="123" t="s">
        <v>239</v>
      </c>
      <c r="X51" s="123" t="s">
        <v>257</v>
      </c>
      <c r="Y51" s="1"/>
      <c r="Z51" s="123" t="s">
        <v>294</v>
      </c>
      <c r="AA51" s="123" t="s">
        <v>595</v>
      </c>
      <c r="AB51" s="123" t="s">
        <v>336</v>
      </c>
      <c r="AC51" s="123" t="s">
        <v>356</v>
      </c>
      <c r="AD51" s="1"/>
    </row>
    <row r="52" spans="13:30" x14ac:dyDescent="0.25">
      <c r="M52" s="1"/>
      <c r="N52" s="1"/>
      <c r="O52" s="123" t="s">
        <v>93</v>
      </c>
      <c r="P52" s="123" t="s">
        <v>116</v>
      </c>
      <c r="Q52" s="123" t="s">
        <v>132</v>
      </c>
      <c r="R52" s="123" t="s">
        <v>596</v>
      </c>
      <c r="S52" s="123" t="s">
        <v>597</v>
      </c>
      <c r="T52" s="1"/>
      <c r="U52" s="1"/>
      <c r="V52" s="123" t="s">
        <v>598</v>
      </c>
      <c r="W52" s="1"/>
      <c r="X52" s="123" t="s">
        <v>258</v>
      </c>
      <c r="Y52" s="1"/>
      <c r="Z52" s="123" t="s">
        <v>295</v>
      </c>
      <c r="AA52" s="123" t="s">
        <v>317</v>
      </c>
      <c r="AB52" s="123" t="s">
        <v>337</v>
      </c>
      <c r="AC52" s="1"/>
      <c r="AD52" s="1"/>
    </row>
    <row r="53" spans="13:30" x14ac:dyDescent="0.25">
      <c r="M53" s="1"/>
      <c r="N53" s="1"/>
      <c r="O53" s="123" t="s">
        <v>599</v>
      </c>
      <c r="P53" s="123" t="s">
        <v>117</v>
      </c>
      <c r="Q53" s="123" t="s">
        <v>133</v>
      </c>
      <c r="R53" s="123" t="s">
        <v>157</v>
      </c>
      <c r="S53" s="123" t="s">
        <v>173</v>
      </c>
      <c r="T53" s="1"/>
      <c r="U53" s="1"/>
      <c r="V53" s="1"/>
      <c r="W53" s="1"/>
      <c r="X53" s="123" t="s">
        <v>259</v>
      </c>
      <c r="Y53" s="1"/>
      <c r="Z53" s="123" t="s">
        <v>297</v>
      </c>
      <c r="AA53" s="1"/>
      <c r="AB53" s="123" t="s">
        <v>338</v>
      </c>
      <c r="AC53" s="1"/>
      <c r="AD53" s="1"/>
    </row>
    <row r="54" spans="13:30" x14ac:dyDescent="0.25">
      <c r="M54" s="1"/>
      <c r="N54" s="1"/>
      <c r="O54" s="123" t="s">
        <v>94</v>
      </c>
      <c r="P54" s="1"/>
      <c r="Q54" s="123" t="s">
        <v>134</v>
      </c>
      <c r="R54" s="123" t="s">
        <v>600</v>
      </c>
      <c r="S54" s="123" t="s">
        <v>174</v>
      </c>
      <c r="T54" s="1"/>
      <c r="U54" s="1"/>
      <c r="V54" s="1"/>
      <c r="W54" s="1"/>
      <c r="X54" s="1"/>
      <c r="Y54" s="1"/>
      <c r="Z54" s="123" t="s">
        <v>296</v>
      </c>
      <c r="AA54" s="1"/>
      <c r="AB54" s="1"/>
      <c r="AC54" s="1"/>
      <c r="AD54" s="1"/>
    </row>
    <row r="55" spans="13:30" x14ac:dyDescent="0.25">
      <c r="M55" s="1"/>
      <c r="N55" s="1"/>
      <c r="O55" s="123" t="s">
        <v>95</v>
      </c>
      <c r="P55" s="1"/>
      <c r="Q55" s="123" t="s">
        <v>135</v>
      </c>
      <c r="R55" s="123" t="s">
        <v>601</v>
      </c>
      <c r="S55" s="1"/>
      <c r="T55" s="1"/>
      <c r="U55" s="1"/>
      <c r="V55" s="1"/>
      <c r="W55" s="1"/>
      <c r="X55" s="1"/>
      <c r="Y55" s="1"/>
      <c r="Z55" s="123" t="s">
        <v>298</v>
      </c>
      <c r="AA55" s="1"/>
      <c r="AB55" s="1"/>
      <c r="AC55" s="1"/>
      <c r="AD55" s="1"/>
    </row>
    <row r="56" spans="13:30" x14ac:dyDescent="0.25">
      <c r="M56" s="1"/>
      <c r="N56" s="1"/>
      <c r="O56" s="123" t="s">
        <v>96</v>
      </c>
      <c r="P56" s="1"/>
      <c r="Q56" s="123" t="s">
        <v>136</v>
      </c>
      <c r="R56" s="123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23" t="s">
        <v>97</v>
      </c>
      <c r="P57" s="1"/>
      <c r="Q57" s="123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23" t="s">
        <v>98</v>
      </c>
      <c r="P58" s="1"/>
      <c r="Q58" s="123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23" t="s">
        <v>602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23" t="s">
        <v>603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23" t="s">
        <v>604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23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2020-10-29T16:39:37Z</cp:lastPrinted>
  <dcterms:created xsi:type="dcterms:W3CDTF">2020-10-26T16:03:59Z</dcterms:created>
  <dcterms:modified xsi:type="dcterms:W3CDTF">2020-12-08T07:20:49Z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